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C51A4757-E94B-418B-AC46-2D87AB20594E}" xr6:coauthVersionLast="47" xr6:coauthVersionMax="47" xr10:uidLastSave="{00000000-0000-0000-0000-000000000000}"/>
  <bookViews>
    <workbookView xWindow="28680" yWindow="-120" windowWidth="29040" windowHeight="15720" xr2:uid="{4B4DB178-7E50-4967-ABDC-AE35ACB6BE8C}"/>
  </bookViews>
  <sheets>
    <sheet name="SubSector Analysis" sheetId="3" r:id="rId1"/>
    <sheet name="Nifty 750 Analysis" sheetId="2" r:id="rId2"/>
    <sheet name="Price_Filter_28_10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3" l="1"/>
  <c r="G75" i="3"/>
  <c r="G33" i="3"/>
  <c r="G83" i="3"/>
  <c r="F79" i="3"/>
  <c r="F95" i="3"/>
  <c r="F112" i="3"/>
  <c r="D46" i="3"/>
  <c r="D49" i="3"/>
  <c r="D4" i="3"/>
  <c r="D31" i="3"/>
  <c r="D63" i="3"/>
  <c r="D13" i="3"/>
  <c r="D75" i="3"/>
  <c r="D41" i="3"/>
  <c r="D79" i="3"/>
  <c r="D64" i="3"/>
  <c r="D78" i="3"/>
  <c r="D101" i="3"/>
  <c r="D73" i="3"/>
  <c r="D83" i="3"/>
  <c r="D90" i="3"/>
  <c r="D59" i="3"/>
  <c r="C102" i="3"/>
  <c r="C59" i="3"/>
  <c r="B37" i="3"/>
  <c r="B7" i="3"/>
  <c r="D7" i="3" s="1"/>
  <c r="B26" i="3"/>
  <c r="E26" i="3" s="1"/>
  <c r="B17" i="3"/>
  <c r="D17" i="3" s="1"/>
  <c r="B2" i="3"/>
  <c r="E2" i="3" s="1"/>
  <c r="B18" i="3"/>
  <c r="D18" i="3" s="1"/>
  <c r="B46" i="3"/>
  <c r="B77" i="3"/>
  <c r="E77" i="3" s="1"/>
  <c r="B56" i="3"/>
  <c r="D56" i="3" s="1"/>
  <c r="B38" i="3"/>
  <c r="E38" i="3" s="1"/>
  <c r="B12" i="3"/>
  <c r="B93" i="3"/>
  <c r="B47" i="3"/>
  <c r="D47" i="3" s="1"/>
  <c r="B57" i="3"/>
  <c r="I57" i="3" s="1"/>
  <c r="B22" i="3"/>
  <c r="F22" i="3" s="1"/>
  <c r="B14" i="3"/>
  <c r="D14" i="3" s="1"/>
  <c r="B8" i="3"/>
  <c r="H8" i="3" s="1"/>
  <c r="B49" i="3"/>
  <c r="H49" i="3" s="1"/>
  <c r="B4" i="3"/>
  <c r="G4" i="3" s="1"/>
  <c r="B5" i="3"/>
  <c r="E5" i="3" s="1"/>
  <c r="B10" i="3"/>
  <c r="D10" i="3" s="1"/>
  <c r="B15" i="3"/>
  <c r="E15" i="3" s="1"/>
  <c r="B31" i="3"/>
  <c r="B29" i="3"/>
  <c r="B54" i="3"/>
  <c r="D54" i="3" s="1"/>
  <c r="B58" i="3"/>
  <c r="B39" i="3"/>
  <c r="E39" i="3" s="1"/>
  <c r="B48" i="3"/>
  <c r="D48" i="3" s="1"/>
  <c r="B3" i="3"/>
  <c r="E3" i="3" s="1"/>
  <c r="B65" i="3"/>
  <c r="D65" i="3" s="1"/>
  <c r="B43" i="3"/>
  <c r="D43" i="3" s="1"/>
  <c r="B92" i="3"/>
  <c r="E92" i="3" s="1"/>
  <c r="B102" i="3"/>
  <c r="I102" i="3" s="1"/>
  <c r="B21" i="3"/>
  <c r="E21" i="3" s="1"/>
  <c r="B19" i="3"/>
  <c r="B68" i="3"/>
  <c r="B30" i="3"/>
  <c r="B50" i="3"/>
  <c r="I50" i="3" s="1"/>
  <c r="B42" i="3"/>
  <c r="E42" i="3" s="1"/>
  <c r="B87" i="3"/>
  <c r="D87" i="3" s="1"/>
  <c r="B67" i="3"/>
  <c r="H67" i="3" s="1"/>
  <c r="B25" i="3"/>
  <c r="H25" i="3" s="1"/>
  <c r="B63" i="3"/>
  <c r="G63" i="3" s="1"/>
  <c r="B99" i="3"/>
  <c r="E99" i="3" s="1"/>
  <c r="B20" i="3"/>
  <c r="D20" i="3" s="1"/>
  <c r="B60" i="3"/>
  <c r="E60" i="3" s="1"/>
  <c r="B24" i="3"/>
  <c r="B6" i="3"/>
  <c r="B62" i="3"/>
  <c r="B55" i="3"/>
  <c r="D55" i="3" s="1"/>
  <c r="B66" i="3"/>
  <c r="E66" i="3" s="1"/>
  <c r="B13" i="3"/>
  <c r="B23" i="3"/>
  <c r="E23" i="3" s="1"/>
  <c r="B75" i="3"/>
  <c r="I75" i="3" s="1"/>
  <c r="B41" i="3"/>
  <c r="B16" i="3"/>
  <c r="E16" i="3" s="1"/>
  <c r="B79" i="3"/>
  <c r="I79" i="3" s="1"/>
  <c r="B11" i="3"/>
  <c r="E11" i="3" s="1"/>
  <c r="B61" i="3"/>
  <c r="B44" i="3"/>
  <c r="B72" i="3"/>
  <c r="I72" i="3" s="1"/>
  <c r="B28" i="3"/>
  <c r="I28" i="3" s="1"/>
  <c r="B100" i="3"/>
  <c r="B104" i="3"/>
  <c r="D104" i="3" s="1"/>
  <c r="B27" i="3"/>
  <c r="H27" i="3" s="1"/>
  <c r="B69" i="3"/>
  <c r="D69" i="3" s="1"/>
  <c r="B9" i="3"/>
  <c r="G9" i="3" s="1"/>
  <c r="B51" i="3"/>
  <c r="E51" i="3" s="1"/>
  <c r="B95" i="3"/>
  <c r="D95" i="3" s="1"/>
  <c r="B52" i="3"/>
  <c r="E52" i="3" s="1"/>
  <c r="B32" i="3"/>
  <c r="B53" i="3"/>
  <c r="B74" i="3"/>
  <c r="F74" i="3" s="1"/>
  <c r="B94" i="3"/>
  <c r="F94" i="3" s="1"/>
  <c r="B36" i="3"/>
  <c r="E36" i="3" s="1"/>
  <c r="B97" i="3"/>
  <c r="D97" i="3" s="1"/>
  <c r="B34" i="3"/>
  <c r="F34" i="3" s="1"/>
  <c r="B33" i="3"/>
  <c r="I33" i="3" s="1"/>
  <c r="B64" i="3"/>
  <c r="B40" i="3"/>
  <c r="E40" i="3" s="1"/>
  <c r="B81" i="3"/>
  <c r="G81" i="3" s="1"/>
  <c r="B88" i="3"/>
  <c r="B109" i="3"/>
  <c r="B70" i="3"/>
  <c r="B71" i="3"/>
  <c r="I71" i="3" s="1"/>
  <c r="B103" i="3"/>
  <c r="I103" i="3" s="1"/>
  <c r="B82" i="3"/>
  <c r="E82" i="3" s="1"/>
  <c r="B78" i="3"/>
  <c r="B76" i="3"/>
  <c r="H76" i="3" s="1"/>
  <c r="B101" i="3"/>
  <c r="H101" i="3" s="1"/>
  <c r="B73" i="3"/>
  <c r="G73" i="3" s="1"/>
  <c r="B110" i="3"/>
  <c r="E110" i="3" s="1"/>
  <c r="B83" i="3"/>
  <c r="B84" i="3"/>
  <c r="E84" i="3" s="1"/>
  <c r="B35" i="3"/>
  <c r="H35" i="3" s="1"/>
  <c r="B45" i="3"/>
  <c r="B105" i="3"/>
  <c r="F105" i="3" s="1"/>
  <c r="B89" i="3"/>
  <c r="G89" i="3" s="1"/>
  <c r="B96" i="3"/>
  <c r="E96" i="3" s="1"/>
  <c r="B107" i="3"/>
  <c r="D107" i="3" s="1"/>
  <c r="B111" i="3"/>
  <c r="E111" i="3" s="1"/>
  <c r="B108" i="3"/>
  <c r="D108" i="3" s="1"/>
  <c r="B106" i="3"/>
  <c r="D106" i="3" s="1"/>
  <c r="B85" i="3"/>
  <c r="E85" i="3" s="1"/>
  <c r="B112" i="3"/>
  <c r="I112" i="3" s="1"/>
  <c r="B113" i="3"/>
  <c r="E113" i="3" s="1"/>
  <c r="B114" i="3"/>
  <c r="B98" i="3"/>
  <c r="B86" i="3"/>
  <c r="D86" i="3" s="1"/>
  <c r="B115" i="3"/>
  <c r="I115" i="3" s="1"/>
  <c r="B116" i="3"/>
  <c r="E116" i="3" s="1"/>
  <c r="B80" i="3"/>
  <c r="F80" i="3" s="1"/>
  <c r="B117" i="3"/>
  <c r="H117" i="3" s="1"/>
  <c r="B118" i="3"/>
  <c r="H118" i="3" s="1"/>
  <c r="B90" i="3"/>
  <c r="B119" i="3"/>
  <c r="E119" i="3" s="1"/>
  <c r="B120" i="3"/>
  <c r="F120" i="3" s="1"/>
  <c r="B121" i="3"/>
  <c r="E121" i="3" s="1"/>
  <c r="B91" i="3"/>
  <c r="B122" i="3"/>
  <c r="B123" i="3"/>
  <c r="B124" i="3"/>
  <c r="G124" i="3" s="1"/>
  <c r="B125" i="3"/>
  <c r="E125" i="3" s="1"/>
  <c r="B59" i="3"/>
  <c r="F59" i="3" s="1"/>
  <c r="AQ606" i="2"/>
  <c r="AQ518" i="2"/>
  <c r="AQ517" i="2"/>
  <c r="AQ60" i="2"/>
  <c r="AQ296" i="2"/>
  <c r="AQ366" i="2"/>
  <c r="AQ403" i="2"/>
  <c r="AQ308" i="2"/>
  <c r="AQ533" i="2"/>
  <c r="AQ516" i="2"/>
  <c r="AQ196" i="2"/>
  <c r="AQ448" i="2"/>
  <c r="AQ84" i="2"/>
  <c r="AQ640" i="2"/>
  <c r="AQ112" i="2"/>
  <c r="AQ447" i="2"/>
  <c r="AQ540" i="2"/>
  <c r="AQ604" i="2"/>
  <c r="AQ411" i="2"/>
  <c r="AQ46" i="2"/>
  <c r="AQ420" i="2"/>
  <c r="AQ360" i="2"/>
  <c r="AQ472" i="2"/>
  <c r="AQ207" i="2"/>
  <c r="AQ571" i="2"/>
  <c r="AQ99" i="2"/>
  <c r="AQ260" i="2"/>
  <c r="AQ286" i="2"/>
  <c r="AQ412" i="2"/>
  <c r="AQ600" i="2"/>
  <c r="AQ93" i="2"/>
  <c r="AQ561" i="2"/>
  <c r="AQ651" i="2"/>
  <c r="AQ3" i="2"/>
  <c r="AQ361" i="2"/>
  <c r="AQ75" i="2"/>
  <c r="AQ397" i="2"/>
  <c r="AQ189" i="2"/>
  <c r="AQ87" i="2"/>
  <c r="AQ660" i="2"/>
  <c r="AQ186" i="2"/>
  <c r="AQ391" i="2"/>
  <c r="AQ59" i="2"/>
  <c r="AQ158" i="2"/>
  <c r="AQ530" i="2"/>
  <c r="AQ339" i="2"/>
  <c r="AQ576" i="2"/>
  <c r="AQ197" i="2"/>
  <c r="AQ216" i="2"/>
  <c r="AQ319" i="2"/>
  <c r="AQ488" i="2"/>
  <c r="AQ259" i="2"/>
  <c r="AQ284" i="2"/>
  <c r="AQ404" i="2"/>
  <c r="AQ421" i="2"/>
  <c r="AQ107" i="2"/>
  <c r="AQ233" i="2"/>
  <c r="AQ455" i="2"/>
  <c r="AQ332" i="2"/>
  <c r="AQ113" i="2"/>
  <c r="AQ328" i="2"/>
  <c r="AQ494" i="2"/>
  <c r="AQ255" i="2"/>
  <c r="AQ276" i="2"/>
  <c r="AQ82" i="2"/>
  <c r="AQ121" i="2"/>
  <c r="AQ325" i="2"/>
  <c r="AQ428" i="2"/>
  <c r="AQ321" i="2"/>
  <c r="AQ377" i="2"/>
  <c r="AQ387" i="2"/>
  <c r="AQ264" i="2"/>
  <c r="AQ90" i="2"/>
  <c r="AQ105" i="2"/>
  <c r="AQ104" i="2"/>
  <c r="AQ346" i="2"/>
  <c r="AQ50" i="2"/>
  <c r="AQ167" i="2"/>
  <c r="AQ594" i="2"/>
  <c r="AQ461" i="2"/>
  <c r="AQ471" i="2"/>
  <c r="AQ381" i="2"/>
  <c r="AQ251" i="2"/>
  <c r="AQ304" i="2"/>
  <c r="AQ463" i="2"/>
  <c r="AQ91" i="2"/>
  <c r="AQ275" i="2"/>
  <c r="AQ236" i="2"/>
  <c r="AQ229" i="2"/>
  <c r="AQ83" i="2"/>
  <c r="AQ460" i="2"/>
  <c r="AQ57" i="2"/>
  <c r="AQ210" i="2"/>
  <c r="AQ223" i="2"/>
  <c r="AQ611" i="2"/>
  <c r="AQ579" i="2"/>
  <c r="AQ376" i="2"/>
  <c r="AQ492" i="2"/>
  <c r="AQ77" i="2"/>
  <c r="AQ47" i="2"/>
  <c r="AQ110" i="2"/>
  <c r="AQ224" i="2"/>
  <c r="AQ49" i="2"/>
  <c r="AQ14" i="2"/>
  <c r="AQ140" i="2"/>
  <c r="AQ326" i="2"/>
  <c r="AQ624" i="2"/>
  <c r="AQ114" i="2"/>
  <c r="AQ484" i="2"/>
  <c r="AQ334" i="2"/>
  <c r="AQ10" i="2"/>
  <c r="AQ44" i="2"/>
  <c r="AQ443" i="2"/>
  <c r="AQ227" i="2"/>
  <c r="AQ36" i="2"/>
  <c r="AQ369" i="2"/>
  <c r="AQ150" i="2"/>
  <c r="AQ459" i="2"/>
  <c r="AQ524" i="2"/>
  <c r="AQ20" i="2"/>
  <c r="AQ261" i="2"/>
  <c r="AQ727" i="2"/>
  <c r="AQ618" i="2"/>
  <c r="AQ159" i="2"/>
  <c r="AQ89" i="2"/>
  <c r="AQ335" i="2"/>
  <c r="AQ342" i="2"/>
  <c r="AQ268" i="2"/>
  <c r="AQ137" i="2"/>
  <c r="AQ48" i="2"/>
  <c r="AQ208" i="2"/>
  <c r="AQ100" i="2"/>
  <c r="AQ9" i="2"/>
  <c r="AQ303" i="2"/>
  <c r="AQ706" i="2"/>
  <c r="AQ341" i="2"/>
  <c r="AQ670" i="2"/>
  <c r="AQ336" i="2"/>
  <c r="AQ367" i="2"/>
  <c r="AQ645" i="2"/>
  <c r="AQ355" i="2"/>
  <c r="AQ356" i="2"/>
  <c r="AQ596" i="2"/>
  <c r="AQ231" i="2"/>
  <c r="AQ76" i="2"/>
  <c r="AQ536" i="2"/>
  <c r="AQ423" i="2"/>
  <c r="AQ316" i="2"/>
  <c r="AQ289" i="2"/>
  <c r="AQ178" i="2"/>
  <c r="AQ359" i="2"/>
  <c r="AQ11" i="2"/>
  <c r="AQ375" i="2"/>
  <c r="AQ449" i="2"/>
  <c r="AQ27" i="2"/>
  <c r="AQ500" i="2"/>
  <c r="AQ256" i="2"/>
  <c r="AQ556" i="2"/>
  <c r="AQ135" i="2"/>
  <c r="AQ329" i="2"/>
  <c r="AQ723" i="2"/>
  <c r="AQ225" i="2"/>
  <c r="AQ220" i="2"/>
  <c r="AQ566" i="2"/>
  <c r="AQ32" i="2"/>
  <c r="AQ513" i="2"/>
  <c r="AQ632" i="2"/>
  <c r="AQ168" i="2"/>
  <c r="AQ501" i="2"/>
  <c r="AQ249" i="2"/>
  <c r="AQ239" i="2"/>
  <c r="AQ512" i="2"/>
  <c r="AQ290" i="2"/>
  <c r="AQ562" i="2"/>
  <c r="AQ616" i="2"/>
  <c r="AQ647" i="2"/>
  <c r="AQ473" i="2"/>
  <c r="AQ655" i="2"/>
  <c r="AQ491" i="2"/>
  <c r="AQ122" i="2"/>
  <c r="AQ31" i="2"/>
  <c r="AQ609" i="2"/>
  <c r="AQ270" i="2"/>
  <c r="AQ232" i="2"/>
  <c r="AQ639" i="2"/>
  <c r="AQ61" i="2"/>
  <c r="AQ301" i="2"/>
  <c r="AQ598" i="2"/>
  <c r="AQ152" i="2"/>
  <c r="AQ462" i="2"/>
  <c r="AQ504" i="2"/>
  <c r="AQ592" i="2"/>
  <c r="AQ493" i="2"/>
  <c r="AQ209" i="2"/>
  <c r="AQ7" i="2"/>
  <c r="AQ309" i="2"/>
  <c r="AQ619" i="2"/>
  <c r="AQ595" i="2"/>
  <c r="AQ638" i="2"/>
  <c r="AQ541" i="2"/>
  <c r="AQ97" i="2"/>
  <c r="AQ242" i="2"/>
  <c r="AQ625" i="2"/>
  <c r="AQ179" i="2"/>
  <c r="AQ373" i="2"/>
  <c r="AQ456" i="2"/>
  <c r="AQ184" i="2"/>
  <c r="AQ51" i="2"/>
  <c r="AQ453" i="2"/>
  <c r="AQ55" i="2"/>
  <c r="AQ115" i="2"/>
  <c r="AQ507" i="2"/>
  <c r="AQ475" i="2"/>
  <c r="AQ362" i="2"/>
  <c r="AQ299" i="2"/>
  <c r="AQ131" i="2"/>
  <c r="AQ73" i="2"/>
  <c r="AQ438" i="2"/>
  <c r="AQ419" i="2"/>
  <c r="AQ574" i="2"/>
  <c r="AQ94" i="2"/>
  <c r="AQ291" i="2"/>
  <c r="AQ543" i="2"/>
  <c r="AQ194" i="2"/>
  <c r="AQ240" i="2"/>
  <c r="AQ142" i="2"/>
  <c r="AQ98" i="2"/>
  <c r="AQ306" i="2"/>
  <c r="AQ652" i="2"/>
  <c r="AQ174" i="2"/>
  <c r="AQ477" i="2"/>
  <c r="AQ24" i="2"/>
  <c r="AQ166" i="2"/>
  <c r="AQ465" i="2"/>
  <c r="AQ15" i="2"/>
  <c r="AQ85" i="2"/>
  <c r="AQ392" i="2"/>
  <c r="AQ399" i="2"/>
  <c r="AQ42" i="2"/>
  <c r="AQ677" i="2"/>
  <c r="AQ426" i="2"/>
  <c r="AQ522" i="2"/>
  <c r="AQ413" i="2"/>
  <c r="AQ406" i="2"/>
  <c r="AQ45" i="2"/>
  <c r="AQ414" i="2"/>
  <c r="AQ338" i="2"/>
  <c r="AQ116" i="2"/>
  <c r="AQ71" i="2"/>
  <c r="AQ345" i="2"/>
  <c r="AQ659" i="2"/>
  <c r="AQ117" i="2"/>
  <c r="AQ390" i="2"/>
  <c r="AQ452" i="2"/>
  <c r="AQ563" i="2"/>
  <c r="AQ388" i="2"/>
  <c r="AQ323" i="2"/>
  <c r="AQ353" i="2"/>
  <c r="AQ582" i="2"/>
  <c r="AQ12" i="2"/>
  <c r="AQ441" i="2"/>
  <c r="AQ525" i="2"/>
  <c r="AQ667" i="2"/>
  <c r="AQ257" i="2"/>
  <c r="AQ725" i="2"/>
  <c r="AQ25" i="2"/>
  <c r="AQ658" i="2"/>
  <c r="AQ511" i="2"/>
  <c r="AQ343" i="2"/>
  <c r="AQ127" i="2"/>
  <c r="AQ468" i="2"/>
  <c r="AQ382" i="2"/>
  <c r="AQ54" i="2"/>
  <c r="AQ474" i="2"/>
  <c r="AQ440" i="2"/>
  <c r="AQ435" i="2"/>
  <c r="AQ408" i="2"/>
  <c r="AQ418" i="2"/>
  <c r="AQ469" i="2"/>
  <c r="AQ365" i="2"/>
  <c r="AQ476" i="2"/>
  <c r="AQ314" i="2"/>
  <c r="AQ294" i="2"/>
  <c r="AQ545" i="2"/>
  <c r="AQ407" i="2"/>
  <c r="AQ108" i="2"/>
  <c r="AQ272" i="2"/>
  <c r="AQ212" i="2"/>
  <c r="AQ237" i="2"/>
  <c r="AQ201" i="2"/>
  <c r="AQ528" i="2"/>
  <c r="AQ202" i="2"/>
  <c r="AQ621" i="2"/>
  <c r="AQ70" i="2"/>
  <c r="AQ139" i="2"/>
  <c r="AQ371" i="2"/>
  <c r="AQ4" i="2"/>
  <c r="AQ653" i="2"/>
  <c r="AQ180" i="2"/>
  <c r="AQ101" i="2"/>
  <c r="AQ217" i="2"/>
  <c r="AQ68" i="2"/>
  <c r="AQ278" i="2"/>
  <c r="AQ467" i="2"/>
  <c r="AQ188" i="2"/>
  <c r="AQ171" i="2"/>
  <c r="AQ244" i="2"/>
  <c r="AQ358" i="2"/>
  <c r="AQ176" i="2"/>
  <c r="AQ80" i="2"/>
  <c r="AQ265" i="2"/>
  <c r="AQ631" i="2"/>
  <c r="AQ396" i="2"/>
  <c r="AQ630" i="2"/>
  <c r="AQ519" i="2"/>
  <c r="AQ498" i="2"/>
  <c r="AQ567" i="2"/>
  <c r="AQ590" i="2"/>
  <c r="AQ128" i="2"/>
  <c r="AQ271" i="2"/>
  <c r="AQ181" i="2"/>
  <c r="AQ182" i="2"/>
  <c r="AQ348" i="2"/>
  <c r="AQ425" i="2"/>
  <c r="AQ151" i="2"/>
  <c r="AQ487" i="2"/>
  <c r="AQ243" i="2"/>
  <c r="AQ394" i="2"/>
  <c r="AQ234" i="2"/>
  <c r="AQ357" i="2"/>
  <c r="AQ434" i="2"/>
  <c r="AQ67" i="2"/>
  <c r="AQ614" i="2"/>
  <c r="AQ226" i="2"/>
  <c r="AQ349" i="2"/>
  <c r="AQ169" i="2"/>
  <c r="AQ288" i="2"/>
  <c r="AQ228" i="2"/>
  <c r="AQ146" i="2"/>
  <c r="AQ126" i="2"/>
  <c r="AQ713" i="2"/>
  <c r="AQ5" i="2"/>
  <c r="AQ211" i="2"/>
  <c r="AQ351" i="2"/>
  <c r="AQ269" i="2"/>
  <c r="AQ669" i="2"/>
  <c r="AQ148" i="2"/>
  <c r="AQ81" i="2"/>
  <c r="AQ154" i="2"/>
  <c r="AQ37" i="2"/>
  <c r="AQ41" i="2"/>
  <c r="AQ18" i="2"/>
  <c r="AQ610" i="2"/>
  <c r="AQ548" i="2"/>
  <c r="AQ580" i="2"/>
  <c r="AQ62" i="2"/>
  <c r="AQ118" i="2"/>
  <c r="AQ372" i="2"/>
  <c r="AQ163" i="2"/>
  <c r="AQ620" i="2"/>
  <c r="AQ39" i="2"/>
  <c r="AQ199" i="2"/>
  <c r="AQ17" i="2"/>
  <c r="AQ35" i="2"/>
  <c r="AQ537" i="2"/>
  <c r="AQ173" i="2"/>
  <c r="AQ405" i="2"/>
  <c r="AQ693" i="2"/>
  <c r="AQ555" i="2"/>
  <c r="AQ578" i="2"/>
  <c r="AQ676" i="2"/>
  <c r="AQ330" i="2"/>
  <c r="AQ160" i="2"/>
  <c r="AQ138" i="2"/>
  <c r="AQ573" i="2"/>
  <c r="AQ191" i="2"/>
  <c r="AQ165" i="2"/>
  <c r="AQ8" i="2"/>
  <c r="AQ617" i="2"/>
  <c r="AQ424" i="2"/>
  <c r="AQ2" i="2"/>
  <c r="AQ125" i="2"/>
  <c r="AQ292" i="2"/>
  <c r="AQ470" i="2"/>
  <c r="AQ298" i="2"/>
  <c r="AQ575" i="2"/>
  <c r="AQ662" i="2"/>
  <c r="AQ450" i="2"/>
  <c r="AQ310" i="2"/>
  <c r="AQ119" i="2"/>
  <c r="AQ327" i="2"/>
  <c r="AQ238" i="2"/>
  <c r="AQ245" i="2"/>
  <c r="AQ56" i="2"/>
  <c r="AQ508" i="2"/>
  <c r="AQ274" i="2"/>
  <c r="AQ136" i="2"/>
  <c r="AQ586" i="2"/>
  <c r="AQ34" i="2"/>
  <c r="AQ102" i="2"/>
  <c r="AQ13" i="2"/>
  <c r="AQ608" i="2"/>
  <c r="AQ205" i="2"/>
  <c r="AQ177" i="2"/>
  <c r="AQ499" i="2"/>
  <c r="AQ79" i="2"/>
  <c r="AQ593" i="2"/>
  <c r="AQ337" i="2"/>
  <c r="AQ156" i="2"/>
  <c r="AQ218" i="2"/>
  <c r="AQ374" i="2"/>
  <c r="AQ305" i="2"/>
  <c r="AQ538" i="2"/>
  <c r="AQ16" i="2"/>
  <c r="AQ52" i="2"/>
  <c r="AQ149" i="2"/>
  <c r="AQ643" i="2"/>
  <c r="AQ214" i="2"/>
  <c r="AQ496" i="2"/>
  <c r="AQ633" i="2"/>
  <c r="AQ378" i="2"/>
  <c r="AQ542" i="2"/>
  <c r="AQ109" i="2"/>
  <c r="AQ701" i="2"/>
  <c r="AQ482" i="2"/>
  <c r="AQ219" i="2"/>
  <c r="AQ145" i="2"/>
  <c r="AQ22" i="2"/>
  <c r="AQ247" i="2"/>
  <c r="AQ505" i="2"/>
  <c r="AQ626" i="2"/>
  <c r="AQ26" i="2"/>
  <c r="AQ273" i="2"/>
  <c r="AQ63" i="2"/>
  <c r="AQ646" i="2"/>
  <c r="AQ172" i="2"/>
  <c r="AQ585" i="2"/>
  <c r="AQ313" i="2"/>
  <c r="AQ695" i="2"/>
  <c r="AQ246" i="2"/>
  <c r="AQ730" i="2"/>
  <c r="AQ529" i="2"/>
  <c r="AQ429" i="2"/>
  <c r="AQ141" i="2"/>
  <c r="AQ297" i="2"/>
  <c r="AQ393" i="2"/>
  <c r="AQ123" i="2"/>
  <c r="AQ132" i="2"/>
  <c r="AQ86" i="2"/>
  <c r="AQ490" i="2"/>
  <c r="AQ21" i="2"/>
  <c r="AQ74" i="2"/>
  <c r="AQ315" i="2"/>
  <c r="AQ379" i="2"/>
  <c r="AQ569" i="2"/>
  <c r="AQ28" i="2"/>
  <c r="AQ634" i="2"/>
  <c r="AQ203" i="2"/>
  <c r="AQ464" i="2"/>
  <c r="AQ581" i="2"/>
  <c r="AQ641" i="2"/>
  <c r="AQ66" i="2"/>
  <c r="AQ88" i="2"/>
  <c r="AQ300" i="2"/>
  <c r="AQ311" i="2"/>
  <c r="AQ601" i="2"/>
  <c r="AQ385" i="2"/>
  <c r="AQ675" i="2"/>
  <c r="AQ409" i="2"/>
  <c r="AQ481" i="2"/>
  <c r="AQ603" i="2"/>
  <c r="AQ696" i="2"/>
  <c r="AQ720" i="2"/>
  <c r="AQ340" i="2"/>
  <c r="AQ6" i="2"/>
  <c r="AQ721" i="2"/>
  <c r="AQ430" i="2"/>
  <c r="AQ698" i="2"/>
  <c r="AQ686" i="2"/>
  <c r="AQ92" i="2"/>
  <c r="AQ144" i="2"/>
  <c r="AQ644" i="2"/>
  <c r="AQ384" i="2"/>
  <c r="AQ185" i="2"/>
  <c r="AQ222" i="2"/>
  <c r="AQ354" i="2"/>
  <c r="AQ200" i="2"/>
  <c r="AQ195" i="2"/>
  <c r="AQ95" i="2"/>
  <c r="AQ398" i="2"/>
  <c r="AQ23" i="2"/>
  <c r="AQ427" i="2"/>
  <c r="AQ672" i="2"/>
  <c r="AQ532" i="2"/>
  <c r="AQ19" i="2"/>
  <c r="AQ547" i="2"/>
  <c r="AQ183" i="2"/>
  <c r="AQ29" i="2"/>
  <c r="AQ588" i="2"/>
  <c r="AQ709" i="2"/>
  <c r="AQ431" i="2"/>
  <c r="AQ635" i="2"/>
  <c r="AQ157" i="2"/>
  <c r="AQ546" i="2"/>
  <c r="AQ521" i="2"/>
  <c r="AQ716" i="2"/>
  <c r="AQ147" i="2"/>
  <c r="AQ410" i="2"/>
  <c r="AQ368" i="2"/>
  <c r="AQ544" i="2"/>
  <c r="AQ204" i="2"/>
  <c r="AQ285" i="2"/>
  <c r="AQ627" i="2"/>
  <c r="AQ591" i="2"/>
  <c r="AQ458" i="2"/>
  <c r="AQ318" i="2"/>
  <c r="AQ402" i="2"/>
  <c r="AQ324" i="2"/>
  <c r="AQ417" i="2"/>
  <c r="AQ155" i="2"/>
  <c r="AQ602" i="2"/>
  <c r="AQ43" i="2"/>
  <c r="AQ30" i="2"/>
  <c r="AQ65" i="2"/>
  <c r="AQ175" i="2"/>
  <c r="AQ401" i="2"/>
  <c r="AQ415" i="2"/>
  <c r="AQ312" i="2"/>
  <c r="AQ106" i="2"/>
  <c r="AQ539" i="2"/>
  <c r="AQ282" i="2"/>
  <c r="AQ320" i="2"/>
  <c r="AQ583" i="2"/>
  <c r="AQ553" i="2"/>
  <c r="AQ707" i="2"/>
  <c r="AQ714" i="2"/>
  <c r="AQ129" i="2"/>
  <c r="AQ439" i="2"/>
  <c r="AQ480" i="2"/>
  <c r="AQ692" i="2"/>
  <c r="AQ550" i="2"/>
  <c r="AQ364" i="2"/>
  <c r="AQ267" i="2"/>
  <c r="AQ612" i="2"/>
  <c r="AQ605" i="2"/>
  <c r="AQ577" i="2"/>
  <c r="AQ124" i="2"/>
  <c r="AQ526" i="2"/>
  <c r="AQ589" i="2"/>
  <c r="AQ509" i="2"/>
  <c r="AQ111" i="2"/>
  <c r="AQ708" i="2"/>
  <c r="AQ454" i="2"/>
  <c r="AQ333" i="2"/>
  <c r="AQ190" i="2"/>
  <c r="AQ554" i="2"/>
  <c r="AQ597" i="2"/>
  <c r="AQ96" i="2"/>
  <c r="AQ489" i="2"/>
  <c r="AQ416" i="2"/>
  <c r="AQ486" i="2"/>
  <c r="AQ478" i="2"/>
  <c r="AQ731" i="2"/>
  <c r="AQ551" i="2"/>
  <c r="AQ206" i="2"/>
  <c r="AQ663" i="2"/>
  <c r="AQ103" i="2"/>
  <c r="AQ193" i="2"/>
  <c r="AQ654" i="2"/>
  <c r="AQ307" i="2"/>
  <c r="AQ568" i="2"/>
  <c r="AQ442" i="2"/>
  <c r="AQ40" i="2"/>
  <c r="AQ665" i="2"/>
  <c r="AQ642" i="2"/>
  <c r="AQ451" i="2"/>
  <c r="AQ689" i="2"/>
  <c r="AQ161" i="2"/>
  <c r="AQ344" i="2"/>
  <c r="AQ444" i="2"/>
  <c r="AQ502" i="2"/>
  <c r="AQ445" i="2"/>
  <c r="AQ503" i="2"/>
  <c r="AQ710" i="2"/>
  <c r="AQ674" i="2"/>
  <c r="AQ134" i="2"/>
  <c r="AQ433" i="2"/>
  <c r="AQ120" i="2"/>
  <c r="AQ623" i="2"/>
  <c r="AQ58" i="2"/>
  <c r="AQ38" i="2"/>
  <c r="AQ72" i="2"/>
  <c r="AQ564" i="2"/>
  <c r="AQ370" i="2"/>
  <c r="AQ295" i="2"/>
  <c r="AQ258" i="2"/>
  <c r="AQ685" i="2"/>
  <c r="AQ235" i="2"/>
  <c r="AQ248" i="2"/>
  <c r="AQ506" i="2"/>
  <c r="AQ682" i="2"/>
  <c r="AQ252" i="2"/>
  <c r="AQ133" i="2"/>
  <c r="AQ383" i="2"/>
  <c r="AQ628" i="2"/>
  <c r="AQ293" i="2"/>
  <c r="AQ153" i="2"/>
  <c r="AQ241" i="2"/>
  <c r="AQ523" i="2"/>
  <c r="AQ615" i="2"/>
  <c r="AQ53" i="2"/>
  <c r="AQ656" i="2"/>
  <c r="AQ432" i="2"/>
  <c r="AQ584" i="2"/>
  <c r="AQ400" i="2"/>
  <c r="AQ722" i="2"/>
  <c r="AQ192" i="2"/>
  <c r="AQ729" i="2"/>
  <c r="AQ215" i="2"/>
  <c r="AQ350" i="2"/>
  <c r="AQ279" i="2"/>
  <c r="AQ380" i="2"/>
  <c r="AQ262" i="2"/>
  <c r="AQ213" i="2"/>
  <c r="AQ681" i="2"/>
  <c r="AQ673" i="2"/>
  <c r="AQ143" i="2"/>
  <c r="AQ649" i="2"/>
  <c r="AQ527" i="2"/>
  <c r="AQ694" i="2"/>
  <c r="AQ679" i="2"/>
  <c r="AQ170" i="2"/>
  <c r="AQ717" i="2"/>
  <c r="AQ69" i="2"/>
  <c r="AQ558" i="2"/>
  <c r="AQ317" i="2"/>
  <c r="AQ254" i="2"/>
  <c r="AQ64" i="2"/>
  <c r="AQ549" i="2"/>
  <c r="AQ33" i="2"/>
  <c r="AQ570" i="2"/>
  <c r="AQ281" i="2"/>
  <c r="AQ386" i="2"/>
  <c r="AQ637" i="2"/>
  <c r="AQ466" i="2"/>
  <c r="AQ661" i="2"/>
  <c r="AQ697" i="2"/>
  <c r="AQ280" i="2"/>
  <c r="AQ78" i="2"/>
  <c r="AQ230" i="2"/>
  <c r="AQ250" i="2"/>
  <c r="AQ277" i="2"/>
  <c r="AQ715" i="2"/>
  <c r="AQ497" i="2"/>
  <c r="AQ732" i="2"/>
  <c r="AQ514" i="2"/>
  <c r="AQ534" i="2"/>
  <c r="AQ187" i="2"/>
  <c r="AQ559" i="2"/>
  <c r="AQ164" i="2"/>
  <c r="AQ629" i="2"/>
  <c r="AQ263" i="2"/>
  <c r="AQ705" i="2"/>
  <c r="AQ678" i="2"/>
  <c r="AQ510" i="2"/>
  <c r="AQ636" i="2"/>
  <c r="AQ479" i="2"/>
  <c r="AQ457" i="2"/>
  <c r="AQ485" i="2"/>
  <c r="AQ347" i="2"/>
  <c r="AQ691" i="2"/>
  <c r="AQ198" i="2"/>
  <c r="AQ422" i="2"/>
  <c r="AQ322" i="2"/>
  <c r="AQ535" i="2"/>
  <c r="AQ130" i="2"/>
  <c r="AQ283" i="2"/>
  <c r="AQ266" i="2"/>
  <c r="AQ436" i="2"/>
  <c r="AQ483" i="2"/>
  <c r="AQ552" i="2"/>
  <c r="AQ389" i="2"/>
  <c r="AQ587" i="2"/>
  <c r="AQ711" i="2"/>
  <c r="AQ650" i="2"/>
  <c r="AQ331" i="2"/>
  <c r="AQ221" i="2"/>
  <c r="AQ302" i="2"/>
  <c r="AQ599" i="2"/>
  <c r="AQ162" i="2"/>
  <c r="AQ607" i="2"/>
  <c r="AQ560" i="2"/>
  <c r="AQ287" i="2"/>
  <c r="AQ446" i="2"/>
  <c r="AQ395" i="2"/>
  <c r="AQ688" i="2"/>
  <c r="AQ666" i="2"/>
  <c r="AQ495" i="2"/>
  <c r="AQ613" i="2"/>
  <c r="AQ520" i="2"/>
  <c r="AQ557" i="2"/>
  <c r="AQ437" i="2"/>
  <c r="AQ565" i="2"/>
  <c r="AQ726" i="2"/>
  <c r="AQ363" i="2"/>
  <c r="AQ687" i="2"/>
  <c r="AQ253" i="2"/>
  <c r="AQ699" i="2"/>
  <c r="AQ664" i="2"/>
  <c r="AQ702" i="2"/>
  <c r="AQ352" i="2"/>
  <c r="AQ648" i="2"/>
  <c r="AQ683" i="2"/>
  <c r="AQ531" i="2"/>
  <c r="AQ700" i="2"/>
  <c r="AQ622" i="2"/>
  <c r="AQ657" i="2"/>
  <c r="AQ671" i="2"/>
  <c r="AQ515" i="2"/>
  <c r="AQ703" i="2"/>
  <c r="AQ719" i="2"/>
  <c r="AQ572" i="2"/>
  <c r="AQ680" i="2"/>
  <c r="AQ684" i="2"/>
  <c r="AQ704" i="2"/>
  <c r="AQ724" i="2"/>
  <c r="AQ712" i="2"/>
  <c r="AQ728" i="2"/>
  <c r="AQ690" i="2"/>
  <c r="AQ668" i="2"/>
  <c r="AQ718" i="2"/>
  <c r="AK606" i="2"/>
  <c r="AR606" i="2" s="1"/>
  <c r="AK518" i="2"/>
  <c r="AR518" i="2" s="1"/>
  <c r="AK517" i="2"/>
  <c r="AK60" i="2"/>
  <c r="AK296" i="2"/>
  <c r="AK366" i="2"/>
  <c r="AK403" i="2"/>
  <c r="AR403" i="2" s="1"/>
  <c r="AK308" i="2"/>
  <c r="AR308" i="2" s="1"/>
  <c r="AK533" i="2"/>
  <c r="AR533" i="2" s="1"/>
  <c r="AK516" i="2"/>
  <c r="AR516" i="2" s="1"/>
  <c r="AK196" i="2"/>
  <c r="AK448" i="2"/>
  <c r="AR448" i="2" s="1"/>
  <c r="AK84" i="2"/>
  <c r="AK640" i="2"/>
  <c r="AR640" i="2" s="1"/>
  <c r="AK112" i="2"/>
  <c r="AK447" i="2"/>
  <c r="AR447" i="2" s="1"/>
  <c r="AK540" i="2"/>
  <c r="AR540" i="2" s="1"/>
  <c r="AK604" i="2"/>
  <c r="AR604" i="2" s="1"/>
  <c r="AK411" i="2"/>
  <c r="AR411" i="2" s="1"/>
  <c r="AK46" i="2"/>
  <c r="AK420" i="2"/>
  <c r="AR420" i="2" s="1"/>
  <c r="AK360" i="2"/>
  <c r="AR360" i="2" s="1"/>
  <c r="AK472" i="2"/>
  <c r="AR472" i="2" s="1"/>
  <c r="AK207" i="2"/>
  <c r="AR207" i="2" s="1"/>
  <c r="AK571" i="2"/>
  <c r="AR571" i="2" s="1"/>
  <c r="AK99" i="2"/>
  <c r="AR99" i="2" s="1"/>
  <c r="AK260" i="2"/>
  <c r="AR260" i="2" s="1"/>
  <c r="AK286" i="2"/>
  <c r="AR286" i="2" s="1"/>
  <c r="AK412" i="2"/>
  <c r="AK600" i="2"/>
  <c r="AR600" i="2" s="1"/>
  <c r="AK93" i="2"/>
  <c r="AR93" i="2" s="1"/>
  <c r="AK561" i="2"/>
  <c r="AK651" i="2"/>
  <c r="AR651" i="2" s="1"/>
  <c r="AK3" i="2"/>
  <c r="C7" i="3" s="1"/>
  <c r="AK361" i="2"/>
  <c r="AR361" i="2" s="1"/>
  <c r="AK75" i="2"/>
  <c r="C50" i="3" s="1"/>
  <c r="AK397" i="2"/>
  <c r="AK189" i="2"/>
  <c r="AR189" i="2" s="1"/>
  <c r="AK87" i="2"/>
  <c r="AK660" i="2"/>
  <c r="AR660" i="2" s="1"/>
  <c r="AK186" i="2"/>
  <c r="AR186" i="2" s="1"/>
  <c r="AK391" i="2"/>
  <c r="AR391" i="2" s="1"/>
  <c r="AK59" i="2"/>
  <c r="AR59" i="2" s="1"/>
  <c r="AK158" i="2"/>
  <c r="AR158" i="2" s="1"/>
  <c r="AK530" i="2"/>
  <c r="AR530" i="2" s="1"/>
  <c r="AK339" i="2"/>
  <c r="AR339" i="2" s="1"/>
  <c r="AK576" i="2"/>
  <c r="AR576" i="2" s="1"/>
  <c r="AK197" i="2"/>
  <c r="AK216" i="2"/>
  <c r="AR216" i="2" s="1"/>
  <c r="AK319" i="2"/>
  <c r="AR319" i="2" s="1"/>
  <c r="AK488" i="2"/>
  <c r="AK259" i="2"/>
  <c r="AR259" i="2" s="1"/>
  <c r="AK284" i="2"/>
  <c r="AK404" i="2"/>
  <c r="AR404" i="2" s="1"/>
  <c r="AK421" i="2"/>
  <c r="AR421" i="2" s="1"/>
  <c r="AK107" i="2"/>
  <c r="AK233" i="2"/>
  <c r="C34" i="3" s="1"/>
  <c r="AK455" i="2"/>
  <c r="AK332" i="2"/>
  <c r="AK113" i="2"/>
  <c r="AR113" i="2" s="1"/>
  <c r="AK328" i="2"/>
  <c r="AR328" i="2" s="1"/>
  <c r="AK494" i="2"/>
  <c r="AR494" i="2" s="1"/>
  <c r="AK255" i="2"/>
  <c r="AR255" i="2" s="1"/>
  <c r="AK276" i="2"/>
  <c r="AK82" i="2"/>
  <c r="AR82" i="2" s="1"/>
  <c r="AK121" i="2"/>
  <c r="AK325" i="2"/>
  <c r="AR325" i="2" s="1"/>
  <c r="AK428" i="2"/>
  <c r="AR428" i="2" s="1"/>
  <c r="AK321" i="2"/>
  <c r="AR321" i="2" s="1"/>
  <c r="AK377" i="2"/>
  <c r="AR377" i="2" s="1"/>
  <c r="AK387" i="2"/>
  <c r="AR387" i="2" s="1"/>
  <c r="AK264" i="2"/>
  <c r="AR264" i="2" s="1"/>
  <c r="AK90" i="2"/>
  <c r="AR90" i="2" s="1"/>
  <c r="AK105" i="2"/>
  <c r="C55" i="3" s="1"/>
  <c r="AK104" i="2"/>
  <c r="AK346" i="2"/>
  <c r="AR346" i="2" s="1"/>
  <c r="AK50" i="2"/>
  <c r="AK167" i="2"/>
  <c r="AK594" i="2"/>
  <c r="AR594" i="2" s="1"/>
  <c r="AK461" i="2"/>
  <c r="AR461" i="2" s="1"/>
  <c r="AK471" i="2"/>
  <c r="AR471" i="2" s="1"/>
  <c r="AK381" i="2"/>
  <c r="AR381" i="2" s="1"/>
  <c r="AK251" i="2"/>
  <c r="AK304" i="2"/>
  <c r="AK463" i="2"/>
  <c r="AR463" i="2" s="1"/>
  <c r="AK91" i="2"/>
  <c r="AK275" i="2"/>
  <c r="AK236" i="2"/>
  <c r="AR236" i="2" s="1"/>
  <c r="AK229" i="2"/>
  <c r="AR229" i="2" s="1"/>
  <c r="AK83" i="2"/>
  <c r="C87" i="3" s="1"/>
  <c r="AK460" i="2"/>
  <c r="AK57" i="2"/>
  <c r="AK210" i="2"/>
  <c r="AK223" i="2"/>
  <c r="AK611" i="2"/>
  <c r="AR611" i="2" s="1"/>
  <c r="AK579" i="2"/>
  <c r="AR579" i="2" s="1"/>
  <c r="AK376" i="2"/>
  <c r="AR376" i="2" s="1"/>
  <c r="AK492" i="2"/>
  <c r="AR492" i="2" s="1"/>
  <c r="AK77" i="2"/>
  <c r="AK47" i="2"/>
  <c r="AK110" i="2"/>
  <c r="AR110" i="2" s="1"/>
  <c r="AK224" i="2"/>
  <c r="AK49" i="2"/>
  <c r="C58" i="3" s="1"/>
  <c r="AK14" i="2"/>
  <c r="AR14" i="2" s="1"/>
  <c r="AK140" i="2"/>
  <c r="AK326" i="2"/>
  <c r="AR326" i="2" s="1"/>
  <c r="AK624" i="2"/>
  <c r="AR624" i="2" s="1"/>
  <c r="AK114" i="2"/>
  <c r="C13" i="3" s="1"/>
  <c r="AK484" i="2"/>
  <c r="AR484" i="2" s="1"/>
  <c r="AK334" i="2"/>
  <c r="AR334" i="2" s="1"/>
  <c r="AK10" i="2"/>
  <c r="AR10" i="2" s="1"/>
  <c r="AK44" i="2"/>
  <c r="AK443" i="2"/>
  <c r="AR443" i="2" s="1"/>
  <c r="AK227" i="2"/>
  <c r="AR227" i="2" s="1"/>
  <c r="AK36" i="2"/>
  <c r="AK369" i="2"/>
  <c r="AR369" i="2" s="1"/>
  <c r="AK150" i="2"/>
  <c r="AR150" i="2" s="1"/>
  <c r="AK459" i="2"/>
  <c r="AR459" i="2" s="1"/>
  <c r="AK524" i="2"/>
  <c r="AR524" i="2" s="1"/>
  <c r="AK20" i="2"/>
  <c r="AR20" i="2" s="1"/>
  <c r="AK261" i="2"/>
  <c r="AK727" i="2"/>
  <c r="AR727" i="2" s="1"/>
  <c r="AK618" i="2"/>
  <c r="AR618" i="2" s="1"/>
  <c r="AK159" i="2"/>
  <c r="AK89" i="2"/>
  <c r="AR89" i="2" s="1"/>
  <c r="AK335" i="2"/>
  <c r="AR335" i="2" s="1"/>
  <c r="AK342" i="2"/>
  <c r="AK268" i="2"/>
  <c r="AR268" i="2" s="1"/>
  <c r="AK137" i="2"/>
  <c r="AK48" i="2"/>
  <c r="AR48" i="2" s="1"/>
  <c r="AK208" i="2"/>
  <c r="AK100" i="2"/>
  <c r="AK9" i="2"/>
  <c r="C46" i="3" s="1"/>
  <c r="AK303" i="2"/>
  <c r="AR303" i="2" s="1"/>
  <c r="AK706" i="2"/>
  <c r="AR706" i="2" s="1"/>
  <c r="AK341" i="2"/>
  <c r="AK670" i="2"/>
  <c r="AR670" i="2" s="1"/>
  <c r="AK336" i="2"/>
  <c r="AR336" i="2" s="1"/>
  <c r="AK367" i="2"/>
  <c r="AK645" i="2"/>
  <c r="AR645" i="2" s="1"/>
  <c r="AK355" i="2"/>
  <c r="AR355" i="2" s="1"/>
  <c r="AK356" i="2"/>
  <c r="AR356" i="2" s="1"/>
  <c r="AK596" i="2"/>
  <c r="AR596" i="2" s="1"/>
  <c r="AK231" i="2"/>
  <c r="AR231" i="2" s="1"/>
  <c r="AK76" i="2"/>
  <c r="AK536" i="2"/>
  <c r="AR536" i="2" s="1"/>
  <c r="AK423" i="2"/>
  <c r="AK316" i="2"/>
  <c r="AR316" i="2" s="1"/>
  <c r="AK289" i="2"/>
  <c r="AR289" i="2" s="1"/>
  <c r="AK178" i="2"/>
  <c r="AK359" i="2"/>
  <c r="AK11" i="2"/>
  <c r="AK375" i="2"/>
  <c r="AR375" i="2" s="1"/>
  <c r="AK449" i="2"/>
  <c r="AR449" i="2" s="1"/>
  <c r="AK27" i="2"/>
  <c r="AK500" i="2"/>
  <c r="AR500" i="2" s="1"/>
  <c r="AK256" i="2"/>
  <c r="AR256" i="2" s="1"/>
  <c r="AK556" i="2"/>
  <c r="AR556" i="2" s="1"/>
  <c r="AK135" i="2"/>
  <c r="AR135" i="2" s="1"/>
  <c r="AK329" i="2"/>
  <c r="AK723" i="2"/>
  <c r="AR723" i="2" s="1"/>
  <c r="AK225" i="2"/>
  <c r="AR225" i="2" s="1"/>
  <c r="AK220" i="2"/>
  <c r="AK566" i="2"/>
  <c r="AR566" i="2" s="1"/>
  <c r="AK32" i="2"/>
  <c r="AK513" i="2"/>
  <c r="AR513" i="2" s="1"/>
  <c r="AK632" i="2"/>
  <c r="AR632" i="2" s="1"/>
  <c r="AK168" i="2"/>
  <c r="AK501" i="2"/>
  <c r="AR501" i="2" s="1"/>
  <c r="AK249" i="2"/>
  <c r="AR249" i="2" s="1"/>
  <c r="AK239" i="2"/>
  <c r="AR239" i="2" s="1"/>
  <c r="AK512" i="2"/>
  <c r="AR512" i="2" s="1"/>
  <c r="AK290" i="2"/>
  <c r="AR290" i="2" s="1"/>
  <c r="AK562" i="2"/>
  <c r="AR562" i="2" s="1"/>
  <c r="AK616" i="2"/>
  <c r="AR616" i="2" s="1"/>
  <c r="AK647" i="2"/>
  <c r="AR647" i="2" s="1"/>
  <c r="AK473" i="2"/>
  <c r="AK655" i="2"/>
  <c r="AR655" i="2" s="1"/>
  <c r="AK491" i="2"/>
  <c r="AK122" i="2"/>
  <c r="AR122" i="2" s="1"/>
  <c r="AK31" i="2"/>
  <c r="AK609" i="2"/>
  <c r="AR609" i="2" s="1"/>
  <c r="AK270" i="2"/>
  <c r="AR270" i="2" s="1"/>
  <c r="AK232" i="2"/>
  <c r="C97" i="3" s="1"/>
  <c r="AK639" i="2"/>
  <c r="AR639" i="2" s="1"/>
  <c r="AK61" i="2"/>
  <c r="AK301" i="2"/>
  <c r="AK598" i="2"/>
  <c r="AR598" i="2" s="1"/>
  <c r="AK152" i="2"/>
  <c r="AR152" i="2" s="1"/>
  <c r="AK462" i="2"/>
  <c r="AR462" i="2" s="1"/>
  <c r="AK504" i="2"/>
  <c r="AR504" i="2" s="1"/>
  <c r="AK592" i="2"/>
  <c r="AR592" i="2" s="1"/>
  <c r="AK493" i="2"/>
  <c r="AR493" i="2" s="1"/>
  <c r="AK209" i="2"/>
  <c r="AK7" i="2"/>
  <c r="AK309" i="2"/>
  <c r="AR309" i="2" s="1"/>
  <c r="AK619" i="2"/>
  <c r="AR619" i="2" s="1"/>
  <c r="AK595" i="2"/>
  <c r="AR595" i="2" s="1"/>
  <c r="AK638" i="2"/>
  <c r="AR638" i="2" s="1"/>
  <c r="AK541" i="2"/>
  <c r="AR541" i="2" s="1"/>
  <c r="AK97" i="2"/>
  <c r="AK242" i="2"/>
  <c r="AK625" i="2"/>
  <c r="AR625" i="2" s="1"/>
  <c r="AK179" i="2"/>
  <c r="AR179" i="2" s="1"/>
  <c r="AK373" i="2"/>
  <c r="AR373" i="2" s="1"/>
  <c r="AK456" i="2"/>
  <c r="AR456" i="2" s="1"/>
  <c r="AK184" i="2"/>
  <c r="AR184" i="2" s="1"/>
  <c r="AK51" i="2"/>
  <c r="AK453" i="2"/>
  <c r="AR453" i="2" s="1"/>
  <c r="AK55" i="2"/>
  <c r="AK115" i="2"/>
  <c r="AR115" i="2" s="1"/>
  <c r="AK507" i="2"/>
  <c r="AR507" i="2" s="1"/>
  <c r="AK475" i="2"/>
  <c r="AR475" i="2" s="1"/>
  <c r="AK362" i="2"/>
  <c r="AR362" i="2" s="1"/>
  <c r="AK299" i="2"/>
  <c r="AK131" i="2"/>
  <c r="AK73" i="2"/>
  <c r="AK438" i="2"/>
  <c r="AR438" i="2" s="1"/>
  <c r="AK419" i="2"/>
  <c r="AR419" i="2" s="1"/>
  <c r="AK574" i="2"/>
  <c r="AR574" i="2" s="1"/>
  <c r="AK94" i="2"/>
  <c r="AR94" i="2" s="1"/>
  <c r="AK291" i="2"/>
  <c r="AK543" i="2"/>
  <c r="AR543" i="2" s="1"/>
  <c r="AK194" i="2"/>
  <c r="AR194" i="2" s="1"/>
  <c r="AK240" i="2"/>
  <c r="AR240" i="2" s="1"/>
  <c r="AK142" i="2"/>
  <c r="AK98" i="2"/>
  <c r="AK306" i="2"/>
  <c r="AR306" i="2" s="1"/>
  <c r="AK652" i="2"/>
  <c r="AR652" i="2" s="1"/>
  <c r="AK174" i="2"/>
  <c r="AR174" i="2" s="1"/>
  <c r="AK477" i="2"/>
  <c r="AR477" i="2" s="1"/>
  <c r="AK24" i="2"/>
  <c r="C4" i="3" s="1"/>
  <c r="AK166" i="2"/>
  <c r="AK465" i="2"/>
  <c r="AR465" i="2" s="1"/>
  <c r="AK15" i="2"/>
  <c r="AK85" i="2"/>
  <c r="AK392" i="2"/>
  <c r="AR392" i="2" s="1"/>
  <c r="AK399" i="2"/>
  <c r="AR399" i="2" s="1"/>
  <c r="AK42" i="2"/>
  <c r="AK677" i="2"/>
  <c r="AR677" i="2" s="1"/>
  <c r="AK426" i="2"/>
  <c r="AR426" i="2" s="1"/>
  <c r="AK522" i="2"/>
  <c r="AR522" i="2" s="1"/>
  <c r="AK413" i="2"/>
  <c r="AK406" i="2"/>
  <c r="AK45" i="2"/>
  <c r="AK414" i="2"/>
  <c r="AR414" i="2" s="1"/>
  <c r="AK338" i="2"/>
  <c r="AR338" i="2" s="1"/>
  <c r="AK116" i="2"/>
  <c r="C23" i="3" s="1"/>
  <c r="AK71" i="2"/>
  <c r="AK345" i="2"/>
  <c r="AK659" i="2"/>
  <c r="AR659" i="2" s="1"/>
  <c r="AK117" i="2"/>
  <c r="AR117" i="2" s="1"/>
  <c r="AK390" i="2"/>
  <c r="AK452" i="2"/>
  <c r="AR452" i="2" s="1"/>
  <c r="AK563" i="2"/>
  <c r="AR563" i="2" s="1"/>
  <c r="AK388" i="2"/>
  <c r="AK323" i="2"/>
  <c r="AR323" i="2" s="1"/>
  <c r="AK353" i="2"/>
  <c r="AK582" i="2"/>
  <c r="AR582" i="2" s="1"/>
  <c r="AK12" i="2"/>
  <c r="C56" i="3" s="1"/>
  <c r="AK441" i="2"/>
  <c r="AK525" i="2"/>
  <c r="AK667" i="2"/>
  <c r="AR667" i="2" s="1"/>
  <c r="AK257" i="2"/>
  <c r="AK725" i="2"/>
  <c r="AR725" i="2" s="1"/>
  <c r="AK25" i="2"/>
  <c r="AK658" i="2"/>
  <c r="AR658" i="2" s="1"/>
  <c r="AK511" i="2"/>
  <c r="AR511" i="2" s="1"/>
  <c r="AK343" i="2"/>
  <c r="AR343" i="2" s="1"/>
  <c r="AK127" i="2"/>
  <c r="AR127" i="2" s="1"/>
  <c r="AK468" i="2"/>
  <c r="AR468" i="2" s="1"/>
  <c r="AK382" i="2"/>
  <c r="AK54" i="2"/>
  <c r="C3" i="3" s="1"/>
  <c r="AK474" i="2"/>
  <c r="AR474" i="2" s="1"/>
  <c r="AK440" i="2"/>
  <c r="AR440" i="2" s="1"/>
  <c r="AK435" i="2"/>
  <c r="AK408" i="2"/>
  <c r="AK418" i="2"/>
  <c r="AR418" i="2" s="1"/>
  <c r="AK469" i="2"/>
  <c r="AR469" i="2" s="1"/>
  <c r="AK365" i="2"/>
  <c r="AR365" i="2" s="1"/>
  <c r="AK476" i="2"/>
  <c r="AK314" i="2"/>
  <c r="AR314" i="2" s="1"/>
  <c r="AK294" i="2"/>
  <c r="C78" i="3" s="1"/>
  <c r="AK545" i="2"/>
  <c r="AR545" i="2" s="1"/>
  <c r="AK407" i="2"/>
  <c r="AR407" i="2" s="1"/>
  <c r="AK108" i="2"/>
  <c r="AK272" i="2"/>
  <c r="AR272" i="2" s="1"/>
  <c r="AK212" i="2"/>
  <c r="AK237" i="2"/>
  <c r="AK201" i="2"/>
  <c r="AR201" i="2" s="1"/>
  <c r="AK528" i="2"/>
  <c r="AK202" i="2"/>
  <c r="AR202" i="2" s="1"/>
  <c r="AK621" i="2"/>
  <c r="AR621" i="2" s="1"/>
  <c r="AK70" i="2"/>
  <c r="AK139" i="2"/>
  <c r="AR139" i="2" s="1"/>
  <c r="AK371" i="2"/>
  <c r="AR371" i="2" s="1"/>
  <c r="AK4" i="2"/>
  <c r="AK653" i="2"/>
  <c r="AR653" i="2" s="1"/>
  <c r="AK180" i="2"/>
  <c r="AK101" i="2"/>
  <c r="AK217" i="2"/>
  <c r="AR217" i="2" s="1"/>
  <c r="AK68" i="2"/>
  <c r="AK278" i="2"/>
  <c r="AK467" i="2"/>
  <c r="AK188" i="2"/>
  <c r="AK171" i="2"/>
  <c r="AK244" i="2"/>
  <c r="AK358" i="2"/>
  <c r="AR358" i="2" s="1"/>
  <c r="AK176" i="2"/>
  <c r="AK80" i="2"/>
  <c r="AK265" i="2"/>
  <c r="AR265" i="2" s="1"/>
  <c r="AK631" i="2"/>
  <c r="AR631" i="2" s="1"/>
  <c r="AK396" i="2"/>
  <c r="AR396" i="2" s="1"/>
  <c r="AK630" i="2"/>
  <c r="AR630" i="2" s="1"/>
  <c r="AK519" i="2"/>
  <c r="AR519" i="2" s="1"/>
  <c r="AK498" i="2"/>
  <c r="AR498" i="2" s="1"/>
  <c r="AK567" i="2"/>
  <c r="AR567" i="2" s="1"/>
  <c r="AK590" i="2"/>
  <c r="AR590" i="2" s="1"/>
  <c r="AK128" i="2"/>
  <c r="AR128" i="2" s="1"/>
  <c r="AK271" i="2"/>
  <c r="AR271" i="2" s="1"/>
  <c r="AK181" i="2"/>
  <c r="AR181" i="2" s="1"/>
  <c r="AK182" i="2"/>
  <c r="C104" i="3" s="1"/>
  <c r="AK348" i="2"/>
  <c r="AK425" i="2"/>
  <c r="AR425" i="2" s="1"/>
  <c r="AK151" i="2"/>
  <c r="AR151" i="2" s="1"/>
  <c r="AK487" i="2"/>
  <c r="AR487" i="2" s="1"/>
  <c r="AK243" i="2"/>
  <c r="AK394" i="2"/>
  <c r="AR394" i="2" s="1"/>
  <c r="AK234" i="2"/>
  <c r="AK357" i="2"/>
  <c r="AR357" i="2" s="1"/>
  <c r="AK434" i="2"/>
  <c r="AR434" i="2" s="1"/>
  <c r="AK67" i="2"/>
  <c r="AK614" i="2"/>
  <c r="AR614" i="2" s="1"/>
  <c r="AK226" i="2"/>
  <c r="AR226" i="2" s="1"/>
  <c r="AK349" i="2"/>
  <c r="AR349" i="2" s="1"/>
  <c r="AK169" i="2"/>
  <c r="AK288" i="2"/>
  <c r="AR288" i="2" s="1"/>
  <c r="AK228" i="2"/>
  <c r="AR228" i="2" s="1"/>
  <c r="AK146" i="2"/>
  <c r="AK126" i="2"/>
  <c r="AR126" i="2" s="1"/>
  <c r="AK713" i="2"/>
  <c r="AR713" i="2" s="1"/>
  <c r="AK5" i="2"/>
  <c r="C17" i="3" s="1"/>
  <c r="AK211" i="2"/>
  <c r="AK351" i="2"/>
  <c r="AR351" i="2" s="1"/>
  <c r="AK269" i="2"/>
  <c r="AR269" i="2" s="1"/>
  <c r="AK669" i="2"/>
  <c r="AR669" i="2" s="1"/>
  <c r="AK148" i="2"/>
  <c r="AR148" i="2" s="1"/>
  <c r="AK81" i="2"/>
  <c r="AR81" i="2" s="1"/>
  <c r="AK154" i="2"/>
  <c r="AK37" i="2"/>
  <c r="AR37" i="2" s="1"/>
  <c r="AK41" i="2"/>
  <c r="AK18" i="2"/>
  <c r="C57" i="3" s="1"/>
  <c r="AK610" i="2"/>
  <c r="AR610" i="2" s="1"/>
  <c r="AK548" i="2"/>
  <c r="AK580" i="2"/>
  <c r="AR580" i="2" s="1"/>
  <c r="AK62" i="2"/>
  <c r="AK118" i="2"/>
  <c r="AK372" i="2"/>
  <c r="AK163" i="2"/>
  <c r="AK620" i="2"/>
  <c r="AR620" i="2" s="1"/>
  <c r="AK39" i="2"/>
  <c r="AK199" i="2"/>
  <c r="AR199" i="2" s="1"/>
  <c r="AK17" i="2"/>
  <c r="AK35" i="2"/>
  <c r="AK537" i="2"/>
  <c r="AR537" i="2" s="1"/>
  <c r="AK173" i="2"/>
  <c r="AK405" i="2"/>
  <c r="AR405" i="2" s="1"/>
  <c r="AK693" i="2"/>
  <c r="AR693" i="2" s="1"/>
  <c r="AK555" i="2"/>
  <c r="AK578" i="2"/>
  <c r="AR578" i="2" s="1"/>
  <c r="AK676" i="2"/>
  <c r="AR676" i="2" s="1"/>
  <c r="AK330" i="2"/>
  <c r="AR330" i="2" s="1"/>
  <c r="AK160" i="2"/>
  <c r="AR160" i="2" s="1"/>
  <c r="AK138" i="2"/>
  <c r="AR138" i="2" s="1"/>
  <c r="AK573" i="2"/>
  <c r="AR573" i="2" s="1"/>
  <c r="AK191" i="2"/>
  <c r="C9" i="3" s="1"/>
  <c r="AK165" i="2"/>
  <c r="AR165" i="2" s="1"/>
  <c r="AK8" i="2"/>
  <c r="AK617" i="2"/>
  <c r="AR617" i="2" s="1"/>
  <c r="AK424" i="2"/>
  <c r="AR424" i="2" s="1"/>
  <c r="AK2" i="2"/>
  <c r="AK125" i="2"/>
  <c r="AR125" i="2" s="1"/>
  <c r="AK292" i="2"/>
  <c r="AR292" i="2" s="1"/>
  <c r="AK470" i="2"/>
  <c r="AR470" i="2" s="1"/>
  <c r="AK298" i="2"/>
  <c r="AK575" i="2"/>
  <c r="C90" i="3" s="1"/>
  <c r="AK662" i="2"/>
  <c r="AR662" i="2" s="1"/>
  <c r="AK450" i="2"/>
  <c r="AR450" i="2" s="1"/>
  <c r="AK310" i="2"/>
  <c r="AR310" i="2" s="1"/>
  <c r="AK119" i="2"/>
  <c r="AR119" i="2" s="1"/>
  <c r="AK327" i="2"/>
  <c r="AR327" i="2" s="1"/>
  <c r="AK238" i="2"/>
  <c r="AK245" i="2"/>
  <c r="AR245" i="2" s="1"/>
  <c r="AK56" i="2"/>
  <c r="C43" i="3" s="1"/>
  <c r="AK508" i="2"/>
  <c r="AR508" i="2" s="1"/>
  <c r="AK274" i="2"/>
  <c r="AR274" i="2" s="1"/>
  <c r="AK136" i="2"/>
  <c r="AK586" i="2"/>
  <c r="AR586" i="2" s="1"/>
  <c r="AK34" i="2"/>
  <c r="AK102" i="2"/>
  <c r="AK13" i="2"/>
  <c r="AK608" i="2"/>
  <c r="AR608" i="2" s="1"/>
  <c r="AK205" i="2"/>
  <c r="AR205" i="2" s="1"/>
  <c r="AK177" i="2"/>
  <c r="AK499" i="2"/>
  <c r="AR499" i="2" s="1"/>
  <c r="AK79" i="2"/>
  <c r="AR79" i="2" s="1"/>
  <c r="AK593" i="2"/>
  <c r="AR593" i="2" s="1"/>
  <c r="AK337" i="2"/>
  <c r="AK156" i="2"/>
  <c r="AR156" i="2" s="1"/>
  <c r="AK218" i="2"/>
  <c r="AK374" i="2"/>
  <c r="AR374" i="2" s="1"/>
  <c r="AK305" i="2"/>
  <c r="AK538" i="2"/>
  <c r="AR538" i="2" s="1"/>
  <c r="AK16" i="2"/>
  <c r="AR16" i="2" s="1"/>
  <c r="AK52" i="2"/>
  <c r="AR52" i="2" s="1"/>
  <c r="AK149" i="2"/>
  <c r="AK643" i="2"/>
  <c r="AR643" i="2" s="1"/>
  <c r="AK214" i="2"/>
  <c r="AR214" i="2" s="1"/>
  <c r="AK496" i="2"/>
  <c r="AR496" i="2" s="1"/>
  <c r="AK633" i="2"/>
  <c r="AR633" i="2" s="1"/>
  <c r="AK378" i="2"/>
  <c r="AR378" i="2" s="1"/>
  <c r="AK542" i="2"/>
  <c r="AR542" i="2" s="1"/>
  <c r="AK109" i="2"/>
  <c r="AR109" i="2" s="1"/>
  <c r="AK701" i="2"/>
  <c r="AR701" i="2" s="1"/>
  <c r="AK482" i="2"/>
  <c r="AR482" i="2" s="1"/>
  <c r="AK219" i="2"/>
  <c r="AK145" i="2"/>
  <c r="C79" i="3" s="1"/>
  <c r="AK22" i="2"/>
  <c r="AK247" i="2"/>
  <c r="AR247" i="2" s="1"/>
  <c r="AK505" i="2"/>
  <c r="AR505" i="2" s="1"/>
  <c r="AK626" i="2"/>
  <c r="AR626" i="2" s="1"/>
  <c r="AK26" i="2"/>
  <c r="AK273" i="2"/>
  <c r="AK63" i="2"/>
  <c r="AK646" i="2"/>
  <c r="AR646" i="2" s="1"/>
  <c r="AK172" i="2"/>
  <c r="AK585" i="2"/>
  <c r="AR585" i="2" s="1"/>
  <c r="AK313" i="2"/>
  <c r="AR313" i="2" s="1"/>
  <c r="AK695" i="2"/>
  <c r="AR695" i="2" s="1"/>
  <c r="AK246" i="2"/>
  <c r="AK730" i="2"/>
  <c r="AR730" i="2" s="1"/>
  <c r="AK529" i="2"/>
  <c r="AR529" i="2" s="1"/>
  <c r="AK429" i="2"/>
  <c r="AK141" i="2"/>
  <c r="AR141" i="2" s="1"/>
  <c r="AK297" i="2"/>
  <c r="AK393" i="2"/>
  <c r="AR393" i="2" s="1"/>
  <c r="AK123" i="2"/>
  <c r="AK132" i="2"/>
  <c r="AK86" i="2"/>
  <c r="C67" i="3" s="1"/>
  <c r="AK490" i="2"/>
  <c r="AR490" i="2" s="1"/>
  <c r="AK21" i="2"/>
  <c r="C8" i="3" s="1"/>
  <c r="AK74" i="2"/>
  <c r="AK315" i="2"/>
  <c r="AK379" i="2"/>
  <c r="AK569" i="2"/>
  <c r="AR569" i="2" s="1"/>
  <c r="AK28" i="2"/>
  <c r="AK634" i="2"/>
  <c r="AR634" i="2" s="1"/>
  <c r="AK203" i="2"/>
  <c r="AR203" i="2" s="1"/>
  <c r="AK464" i="2"/>
  <c r="AR464" i="2" s="1"/>
  <c r="AK581" i="2"/>
  <c r="AR581" i="2" s="1"/>
  <c r="AK641" i="2"/>
  <c r="AR641" i="2" s="1"/>
  <c r="AK66" i="2"/>
  <c r="AK88" i="2"/>
  <c r="AR88" i="2" s="1"/>
  <c r="AK300" i="2"/>
  <c r="AK311" i="2"/>
  <c r="C101" i="3" s="1"/>
  <c r="AK601" i="2"/>
  <c r="AR601" i="2" s="1"/>
  <c r="AK385" i="2"/>
  <c r="AR385" i="2" s="1"/>
  <c r="AK675" i="2"/>
  <c r="AR675" i="2" s="1"/>
  <c r="AK409" i="2"/>
  <c r="AR409" i="2" s="1"/>
  <c r="AK481" i="2"/>
  <c r="AR481" i="2" s="1"/>
  <c r="AK603" i="2"/>
  <c r="AR603" i="2" s="1"/>
  <c r="AK696" i="2"/>
  <c r="AR696" i="2" s="1"/>
  <c r="AK720" i="2"/>
  <c r="AR720" i="2" s="1"/>
  <c r="AK340" i="2"/>
  <c r="AK6" i="2"/>
  <c r="AK721" i="2"/>
  <c r="AR721" i="2" s="1"/>
  <c r="AK430" i="2"/>
  <c r="AR430" i="2" s="1"/>
  <c r="AK698" i="2"/>
  <c r="AR698" i="2" s="1"/>
  <c r="AK686" i="2"/>
  <c r="AR686" i="2" s="1"/>
  <c r="AK92" i="2"/>
  <c r="AK144" i="2"/>
  <c r="AK644" i="2"/>
  <c r="AR644" i="2" s="1"/>
  <c r="AK384" i="2"/>
  <c r="AR384" i="2" s="1"/>
  <c r="AK185" i="2"/>
  <c r="AK222" i="2"/>
  <c r="AK354" i="2"/>
  <c r="AR354" i="2" s="1"/>
  <c r="AK200" i="2"/>
  <c r="AK195" i="2"/>
  <c r="AR195" i="2" s="1"/>
  <c r="AK95" i="2"/>
  <c r="AK398" i="2"/>
  <c r="AR398" i="2" s="1"/>
  <c r="AK23" i="2"/>
  <c r="AK427" i="2"/>
  <c r="AR427" i="2" s="1"/>
  <c r="AK672" i="2"/>
  <c r="AR672" i="2" s="1"/>
  <c r="AK532" i="2"/>
  <c r="AR532" i="2" s="1"/>
  <c r="AK19" i="2"/>
  <c r="AK547" i="2"/>
  <c r="AR547" i="2" s="1"/>
  <c r="AK183" i="2"/>
  <c r="AR183" i="2" s="1"/>
  <c r="AK29" i="2"/>
  <c r="AK588" i="2"/>
  <c r="AR588" i="2" s="1"/>
  <c r="AK709" i="2"/>
  <c r="AR709" i="2" s="1"/>
  <c r="AK431" i="2"/>
  <c r="AK635" i="2"/>
  <c r="AR635" i="2" s="1"/>
  <c r="AK157" i="2"/>
  <c r="AR157" i="2" s="1"/>
  <c r="AK546" i="2"/>
  <c r="AR546" i="2" s="1"/>
  <c r="AK521" i="2"/>
  <c r="AR521" i="2" s="1"/>
  <c r="AK716" i="2"/>
  <c r="AR716" i="2" s="1"/>
  <c r="AK147" i="2"/>
  <c r="AK410" i="2"/>
  <c r="AR410" i="2" s="1"/>
  <c r="AK368" i="2"/>
  <c r="AR368" i="2" s="1"/>
  <c r="AK544" i="2"/>
  <c r="AR544" i="2" s="1"/>
  <c r="AK204" i="2"/>
  <c r="AR204" i="2" s="1"/>
  <c r="AK285" i="2"/>
  <c r="AR285" i="2" s="1"/>
  <c r="AK627" i="2"/>
  <c r="AR627" i="2" s="1"/>
  <c r="AK591" i="2"/>
  <c r="AR591" i="2" s="1"/>
  <c r="AK458" i="2"/>
  <c r="AR458" i="2" s="1"/>
  <c r="AK318" i="2"/>
  <c r="AK402" i="2"/>
  <c r="AR402" i="2" s="1"/>
  <c r="AK324" i="2"/>
  <c r="AR324" i="2" s="1"/>
  <c r="AK417" i="2"/>
  <c r="AR417" i="2" s="1"/>
  <c r="AK155" i="2"/>
  <c r="AR155" i="2" s="1"/>
  <c r="AK602" i="2"/>
  <c r="AR602" i="2" s="1"/>
  <c r="AK43" i="2"/>
  <c r="AK30" i="2"/>
  <c r="AK65" i="2"/>
  <c r="AK175" i="2"/>
  <c r="AK401" i="2"/>
  <c r="AR401" i="2" s="1"/>
  <c r="AK415" i="2"/>
  <c r="AK312" i="2"/>
  <c r="AR312" i="2" s="1"/>
  <c r="AK106" i="2"/>
  <c r="AR106" i="2" s="1"/>
  <c r="AK539" i="2"/>
  <c r="AK282" i="2"/>
  <c r="AK320" i="2"/>
  <c r="AR320" i="2" s="1"/>
  <c r="AK583" i="2"/>
  <c r="AR583" i="2" s="1"/>
  <c r="AK553" i="2"/>
  <c r="AK707" i="2"/>
  <c r="AR707" i="2" s="1"/>
  <c r="AK714" i="2"/>
  <c r="AR714" i="2" s="1"/>
  <c r="AK129" i="2"/>
  <c r="AR129" i="2" s="1"/>
  <c r="AK439" i="2"/>
  <c r="AR439" i="2" s="1"/>
  <c r="AK480" i="2"/>
  <c r="AR480" i="2" s="1"/>
  <c r="AK692" i="2"/>
  <c r="AR692" i="2" s="1"/>
  <c r="AK550" i="2"/>
  <c r="AR550" i="2" s="1"/>
  <c r="AK364" i="2"/>
  <c r="AR364" i="2" s="1"/>
  <c r="AK267" i="2"/>
  <c r="AR267" i="2" s="1"/>
  <c r="AK612" i="2"/>
  <c r="AR612" i="2" s="1"/>
  <c r="AK605" i="2"/>
  <c r="AR605" i="2" s="1"/>
  <c r="AK577" i="2"/>
  <c r="AR577" i="2" s="1"/>
  <c r="AK124" i="2"/>
  <c r="AK526" i="2"/>
  <c r="AR526" i="2" s="1"/>
  <c r="AK589" i="2"/>
  <c r="AR589" i="2" s="1"/>
  <c r="AK509" i="2"/>
  <c r="C80" i="3" s="1"/>
  <c r="AK111" i="2"/>
  <c r="AK708" i="2"/>
  <c r="AR708" i="2" s="1"/>
  <c r="AK454" i="2"/>
  <c r="AR454" i="2" s="1"/>
  <c r="AK333" i="2"/>
  <c r="AR333" i="2" s="1"/>
  <c r="AK190" i="2"/>
  <c r="AK554" i="2"/>
  <c r="AR554" i="2" s="1"/>
  <c r="AK597" i="2"/>
  <c r="AR597" i="2" s="1"/>
  <c r="AK96" i="2"/>
  <c r="AK489" i="2"/>
  <c r="AR489" i="2" s="1"/>
  <c r="AK416" i="2"/>
  <c r="AR416" i="2" s="1"/>
  <c r="AK486" i="2"/>
  <c r="AR486" i="2" s="1"/>
  <c r="AK478" i="2"/>
  <c r="AR478" i="2" s="1"/>
  <c r="AK731" i="2"/>
  <c r="AR731" i="2" s="1"/>
  <c r="AK551" i="2"/>
  <c r="AR551" i="2" s="1"/>
  <c r="AK206" i="2"/>
  <c r="AK663" i="2"/>
  <c r="AR663" i="2" s="1"/>
  <c r="AK103" i="2"/>
  <c r="AK193" i="2"/>
  <c r="AR193" i="2" s="1"/>
  <c r="AK654" i="2"/>
  <c r="AR654" i="2" s="1"/>
  <c r="AK307" i="2"/>
  <c r="AR307" i="2" s="1"/>
  <c r="AK568" i="2"/>
  <c r="AR568" i="2" s="1"/>
  <c r="AK442" i="2"/>
  <c r="AR442" i="2" s="1"/>
  <c r="AK40" i="2"/>
  <c r="AR40" i="2" s="1"/>
  <c r="AK665" i="2"/>
  <c r="AR665" i="2" s="1"/>
  <c r="AK642" i="2"/>
  <c r="AR642" i="2" s="1"/>
  <c r="AK451" i="2"/>
  <c r="AR451" i="2" s="1"/>
  <c r="AK689" i="2"/>
  <c r="AR689" i="2" s="1"/>
  <c r="AK161" i="2"/>
  <c r="AR161" i="2" s="1"/>
  <c r="AK344" i="2"/>
  <c r="AR344" i="2" s="1"/>
  <c r="AK444" i="2"/>
  <c r="AR444" i="2" s="1"/>
  <c r="AK502" i="2"/>
  <c r="AR502" i="2" s="1"/>
  <c r="AK445" i="2"/>
  <c r="AR445" i="2" s="1"/>
  <c r="AK503" i="2"/>
  <c r="AR503" i="2" s="1"/>
  <c r="AK710" i="2"/>
  <c r="AR710" i="2" s="1"/>
  <c r="AK674" i="2"/>
  <c r="AR674" i="2" s="1"/>
  <c r="AK134" i="2"/>
  <c r="AR134" i="2" s="1"/>
  <c r="AK433" i="2"/>
  <c r="AK120" i="2"/>
  <c r="AK623" i="2"/>
  <c r="AK58" i="2"/>
  <c r="AR58" i="2" s="1"/>
  <c r="AK38" i="2"/>
  <c r="AK72" i="2"/>
  <c r="AR72" i="2" s="1"/>
  <c r="AK564" i="2"/>
  <c r="AR564" i="2" s="1"/>
  <c r="AK370" i="2"/>
  <c r="AR370" i="2" s="1"/>
  <c r="AK295" i="2"/>
  <c r="AK258" i="2"/>
  <c r="AK685" i="2"/>
  <c r="AR685" i="2" s="1"/>
  <c r="AK235" i="2"/>
  <c r="AR235" i="2" s="1"/>
  <c r="AK248" i="2"/>
  <c r="AR248" i="2" s="1"/>
  <c r="AK506" i="2"/>
  <c r="AK682" i="2"/>
  <c r="AR682" i="2" s="1"/>
  <c r="AK252" i="2"/>
  <c r="AR252" i="2" s="1"/>
  <c r="AK133" i="2"/>
  <c r="AR133" i="2" s="1"/>
  <c r="AK383" i="2"/>
  <c r="AR383" i="2" s="1"/>
  <c r="AK628" i="2"/>
  <c r="AR628" i="2" s="1"/>
  <c r="AK293" i="2"/>
  <c r="AK153" i="2"/>
  <c r="AR153" i="2" s="1"/>
  <c r="AK241" i="2"/>
  <c r="AR241" i="2" s="1"/>
  <c r="AK523" i="2"/>
  <c r="AR523" i="2" s="1"/>
  <c r="AK615" i="2"/>
  <c r="AR615" i="2" s="1"/>
  <c r="AK53" i="2"/>
  <c r="AR53" i="2" s="1"/>
  <c r="AK656" i="2"/>
  <c r="AR656" i="2" s="1"/>
  <c r="AK432" i="2"/>
  <c r="AR432" i="2" s="1"/>
  <c r="AK584" i="2"/>
  <c r="AR584" i="2" s="1"/>
  <c r="AK400" i="2"/>
  <c r="AR400" i="2" s="1"/>
  <c r="AK722" i="2"/>
  <c r="AR722" i="2" s="1"/>
  <c r="AK192" i="2"/>
  <c r="AK729" i="2"/>
  <c r="AR729" i="2" s="1"/>
  <c r="AK215" i="2"/>
  <c r="AR215" i="2" s="1"/>
  <c r="AK350" i="2"/>
  <c r="AR350" i="2" s="1"/>
  <c r="AK279" i="2"/>
  <c r="AR279" i="2" s="1"/>
  <c r="AK380" i="2"/>
  <c r="AK262" i="2"/>
  <c r="AR262" i="2" s="1"/>
  <c r="AK213" i="2"/>
  <c r="AK681" i="2"/>
  <c r="AR681" i="2" s="1"/>
  <c r="AK673" i="2"/>
  <c r="AR673" i="2" s="1"/>
  <c r="AK143" i="2"/>
  <c r="AR143" i="2" s="1"/>
  <c r="AK649" i="2"/>
  <c r="AR649" i="2" s="1"/>
  <c r="AK527" i="2"/>
  <c r="AR527" i="2" s="1"/>
  <c r="AK694" i="2"/>
  <c r="AR694" i="2" s="1"/>
  <c r="AK679" i="2"/>
  <c r="AR679" i="2" s="1"/>
  <c r="AK170" i="2"/>
  <c r="AK717" i="2"/>
  <c r="AR717" i="2" s="1"/>
  <c r="AK69" i="2"/>
  <c r="AK558" i="2"/>
  <c r="AR558" i="2" s="1"/>
  <c r="AK317" i="2"/>
  <c r="AR317" i="2" s="1"/>
  <c r="AK254" i="2"/>
  <c r="C33" i="3" s="1"/>
  <c r="AK64" i="2"/>
  <c r="AK549" i="2"/>
  <c r="AR549" i="2" s="1"/>
  <c r="AK33" i="2"/>
  <c r="AR33" i="2" s="1"/>
  <c r="AK570" i="2"/>
  <c r="AR570" i="2" s="1"/>
  <c r="AK281" i="2"/>
  <c r="AK386" i="2"/>
  <c r="AK637" i="2"/>
  <c r="AR637" i="2" s="1"/>
  <c r="AK466" i="2"/>
  <c r="AK661" i="2"/>
  <c r="AR661" i="2" s="1"/>
  <c r="AK697" i="2"/>
  <c r="AR697" i="2" s="1"/>
  <c r="AK280" i="2"/>
  <c r="AR280" i="2" s="1"/>
  <c r="AK78" i="2"/>
  <c r="AK230" i="2"/>
  <c r="AR230" i="2" s="1"/>
  <c r="AK250" i="2"/>
  <c r="AK277" i="2"/>
  <c r="AK715" i="2"/>
  <c r="AR715" i="2" s="1"/>
  <c r="AK497" i="2"/>
  <c r="AR497" i="2" s="1"/>
  <c r="AK732" i="2"/>
  <c r="AR732" i="2" s="1"/>
  <c r="AK514" i="2"/>
  <c r="AK534" i="2"/>
  <c r="AR534" i="2" s="1"/>
  <c r="AK187" i="2"/>
  <c r="C69" i="3" s="1"/>
  <c r="AK559" i="2"/>
  <c r="AR559" i="2" s="1"/>
  <c r="AK164" i="2"/>
  <c r="AK629" i="2"/>
  <c r="AR629" i="2" s="1"/>
  <c r="AK263" i="2"/>
  <c r="AK705" i="2"/>
  <c r="AR705" i="2" s="1"/>
  <c r="AK678" i="2"/>
  <c r="AR678" i="2" s="1"/>
  <c r="AK510" i="2"/>
  <c r="AR510" i="2" s="1"/>
  <c r="AK636" i="2"/>
  <c r="AR636" i="2" s="1"/>
  <c r="AK479" i="2"/>
  <c r="AK457" i="2"/>
  <c r="AR457" i="2" s="1"/>
  <c r="AK485" i="2"/>
  <c r="AR485" i="2" s="1"/>
  <c r="AK347" i="2"/>
  <c r="AK691" i="2"/>
  <c r="AR691" i="2" s="1"/>
  <c r="AK198" i="2"/>
  <c r="AK422" i="2"/>
  <c r="AR422" i="2" s="1"/>
  <c r="AK322" i="2"/>
  <c r="AR322" i="2" s="1"/>
  <c r="AK535" i="2"/>
  <c r="AR535" i="2" s="1"/>
  <c r="AK130" i="2"/>
  <c r="AK283" i="2"/>
  <c r="AR283" i="2" s="1"/>
  <c r="AK266" i="2"/>
  <c r="AK436" i="2"/>
  <c r="AR436" i="2" s="1"/>
  <c r="AK483" i="2"/>
  <c r="AK552" i="2"/>
  <c r="AR552" i="2" s="1"/>
  <c r="AK389" i="2"/>
  <c r="AR389" i="2" s="1"/>
  <c r="AK587" i="2"/>
  <c r="AR587" i="2" s="1"/>
  <c r="AK711" i="2"/>
  <c r="AR711" i="2" s="1"/>
  <c r="AK650" i="2"/>
  <c r="AR650" i="2" s="1"/>
  <c r="AK331" i="2"/>
  <c r="AR331" i="2" s="1"/>
  <c r="AK221" i="2"/>
  <c r="AK302" i="2"/>
  <c r="AR302" i="2" s="1"/>
  <c r="AK599" i="2"/>
  <c r="AR599" i="2" s="1"/>
  <c r="AK162" i="2"/>
  <c r="AK607" i="2"/>
  <c r="AR607" i="2" s="1"/>
  <c r="AK560" i="2"/>
  <c r="AR560" i="2" s="1"/>
  <c r="AK287" i="2"/>
  <c r="AK446" i="2"/>
  <c r="AR446" i="2" s="1"/>
  <c r="AK395" i="2"/>
  <c r="AR395" i="2" s="1"/>
  <c r="AK688" i="2"/>
  <c r="AR688" i="2" s="1"/>
  <c r="AK666" i="2"/>
  <c r="AR666" i="2" s="1"/>
  <c r="AK495" i="2"/>
  <c r="AR495" i="2" s="1"/>
  <c r="AK613" i="2"/>
  <c r="AR613" i="2" s="1"/>
  <c r="AK520" i="2"/>
  <c r="AR520" i="2" s="1"/>
  <c r="AK557" i="2"/>
  <c r="AR557" i="2" s="1"/>
  <c r="AK437" i="2"/>
  <c r="AK565" i="2"/>
  <c r="AR565" i="2" s="1"/>
  <c r="AK726" i="2"/>
  <c r="AR726" i="2" s="1"/>
  <c r="AK363" i="2"/>
  <c r="AR363" i="2" s="1"/>
  <c r="AK687" i="2"/>
  <c r="AR687" i="2" s="1"/>
  <c r="AK253" i="2"/>
  <c r="AR253" i="2" s="1"/>
  <c r="AK699" i="2"/>
  <c r="AR699" i="2" s="1"/>
  <c r="AK664" i="2"/>
  <c r="AR664" i="2" s="1"/>
  <c r="AK702" i="2"/>
  <c r="AR702" i="2" s="1"/>
  <c r="AK352" i="2"/>
  <c r="AR352" i="2" s="1"/>
  <c r="AK648" i="2"/>
  <c r="AR648" i="2" s="1"/>
  <c r="AK683" i="2"/>
  <c r="AR683" i="2" s="1"/>
  <c r="AK531" i="2"/>
  <c r="AR531" i="2" s="1"/>
  <c r="AK700" i="2"/>
  <c r="AR700" i="2" s="1"/>
  <c r="AK622" i="2"/>
  <c r="AR622" i="2" s="1"/>
  <c r="AK657" i="2"/>
  <c r="AR657" i="2" s="1"/>
  <c r="AK671" i="2"/>
  <c r="AR671" i="2" s="1"/>
  <c r="AK515" i="2"/>
  <c r="AR515" i="2" s="1"/>
  <c r="AK703" i="2"/>
  <c r="AR703" i="2" s="1"/>
  <c r="AK719" i="2"/>
  <c r="AR719" i="2" s="1"/>
  <c r="AK572" i="2"/>
  <c r="AR572" i="2" s="1"/>
  <c r="AK680" i="2"/>
  <c r="AR680" i="2" s="1"/>
  <c r="AK684" i="2"/>
  <c r="AR684" i="2" s="1"/>
  <c r="AK704" i="2"/>
  <c r="AR704" i="2" s="1"/>
  <c r="AK724" i="2"/>
  <c r="AR724" i="2" s="1"/>
  <c r="AK712" i="2"/>
  <c r="AR712" i="2" s="1"/>
  <c r="AK728" i="2"/>
  <c r="AR728" i="2" s="1"/>
  <c r="AK690" i="2"/>
  <c r="AR690" i="2" s="1"/>
  <c r="AK668" i="2"/>
  <c r="AR668" i="2" s="1"/>
  <c r="AK718" i="2"/>
  <c r="AR718" i="2" s="1"/>
  <c r="AH606" i="2"/>
  <c r="AH518" i="2"/>
  <c r="AH517" i="2"/>
  <c r="AH60" i="2"/>
  <c r="AH296" i="2"/>
  <c r="AH366" i="2"/>
  <c r="AH403" i="2"/>
  <c r="AH308" i="2"/>
  <c r="AH533" i="2"/>
  <c r="AH516" i="2"/>
  <c r="AH196" i="2"/>
  <c r="AH448" i="2"/>
  <c r="AH84" i="2"/>
  <c r="AH640" i="2"/>
  <c r="AH112" i="2"/>
  <c r="AH447" i="2"/>
  <c r="AH540" i="2"/>
  <c r="AH604" i="2"/>
  <c r="AH411" i="2"/>
  <c r="AH46" i="2"/>
  <c r="AH420" i="2"/>
  <c r="AH360" i="2"/>
  <c r="AH472" i="2"/>
  <c r="AH207" i="2"/>
  <c r="AH571" i="2"/>
  <c r="AH99" i="2"/>
  <c r="AH260" i="2"/>
  <c r="AH286" i="2"/>
  <c r="AH412" i="2"/>
  <c r="AH600" i="2"/>
  <c r="AH93" i="2"/>
  <c r="AH561" i="2"/>
  <c r="AH651" i="2"/>
  <c r="AH3" i="2"/>
  <c r="AH361" i="2"/>
  <c r="AH75" i="2"/>
  <c r="AH397" i="2"/>
  <c r="AH189" i="2"/>
  <c r="AH87" i="2"/>
  <c r="AH660" i="2"/>
  <c r="AH186" i="2"/>
  <c r="AH391" i="2"/>
  <c r="AH59" i="2"/>
  <c r="AH158" i="2"/>
  <c r="AH530" i="2"/>
  <c r="AH339" i="2"/>
  <c r="AH576" i="2"/>
  <c r="AH197" i="2"/>
  <c r="AH216" i="2"/>
  <c r="AH319" i="2"/>
  <c r="AH488" i="2"/>
  <c r="AH259" i="2"/>
  <c r="AH284" i="2"/>
  <c r="AH404" i="2"/>
  <c r="AH421" i="2"/>
  <c r="AH107" i="2"/>
  <c r="AH233" i="2"/>
  <c r="AH455" i="2"/>
  <c r="AH332" i="2"/>
  <c r="AH113" i="2"/>
  <c r="AH328" i="2"/>
  <c r="AH494" i="2"/>
  <c r="AH255" i="2"/>
  <c r="AH276" i="2"/>
  <c r="AH82" i="2"/>
  <c r="AH121" i="2"/>
  <c r="AH325" i="2"/>
  <c r="AH428" i="2"/>
  <c r="AH321" i="2"/>
  <c r="AH377" i="2"/>
  <c r="AH387" i="2"/>
  <c r="AH264" i="2"/>
  <c r="AH90" i="2"/>
  <c r="AH105" i="2"/>
  <c r="AH104" i="2"/>
  <c r="AH346" i="2"/>
  <c r="AH50" i="2"/>
  <c r="AH167" i="2"/>
  <c r="AH594" i="2"/>
  <c r="AH461" i="2"/>
  <c r="AH471" i="2"/>
  <c r="AH381" i="2"/>
  <c r="AH251" i="2"/>
  <c r="AH304" i="2"/>
  <c r="AH463" i="2"/>
  <c r="AH91" i="2"/>
  <c r="AH275" i="2"/>
  <c r="AH236" i="2"/>
  <c r="AH229" i="2"/>
  <c r="AH83" i="2"/>
  <c r="AH460" i="2"/>
  <c r="AH57" i="2"/>
  <c r="AH210" i="2"/>
  <c r="AH223" i="2"/>
  <c r="AH611" i="2"/>
  <c r="AH579" i="2"/>
  <c r="AH376" i="2"/>
  <c r="AH492" i="2"/>
  <c r="AH77" i="2"/>
  <c r="AH47" i="2"/>
  <c r="AH110" i="2"/>
  <c r="AH224" i="2"/>
  <c r="AH49" i="2"/>
  <c r="AH14" i="2"/>
  <c r="AH140" i="2"/>
  <c r="AH326" i="2"/>
  <c r="AH624" i="2"/>
  <c r="AH114" i="2"/>
  <c r="AH484" i="2"/>
  <c r="AH334" i="2"/>
  <c r="AH10" i="2"/>
  <c r="AH44" i="2"/>
  <c r="AH443" i="2"/>
  <c r="AH227" i="2"/>
  <c r="AH36" i="2"/>
  <c r="AH369" i="2"/>
  <c r="AH150" i="2"/>
  <c r="AH459" i="2"/>
  <c r="AH524" i="2"/>
  <c r="AH20" i="2"/>
  <c r="AH261" i="2"/>
  <c r="AH727" i="2"/>
  <c r="AH618" i="2"/>
  <c r="AH159" i="2"/>
  <c r="AH89" i="2"/>
  <c r="AH335" i="2"/>
  <c r="AH342" i="2"/>
  <c r="AH268" i="2"/>
  <c r="AH137" i="2"/>
  <c r="AH48" i="2"/>
  <c r="AH208" i="2"/>
  <c r="AH100" i="2"/>
  <c r="AH9" i="2"/>
  <c r="AH303" i="2"/>
  <c r="AH706" i="2"/>
  <c r="AH341" i="2"/>
  <c r="AH670" i="2"/>
  <c r="AH336" i="2"/>
  <c r="AH367" i="2"/>
  <c r="AH645" i="2"/>
  <c r="AH355" i="2"/>
  <c r="AH356" i="2"/>
  <c r="AH596" i="2"/>
  <c r="AH231" i="2"/>
  <c r="AH76" i="2"/>
  <c r="AH536" i="2"/>
  <c r="AH423" i="2"/>
  <c r="AH316" i="2"/>
  <c r="AH289" i="2"/>
  <c r="AH178" i="2"/>
  <c r="AH359" i="2"/>
  <c r="AH11" i="2"/>
  <c r="AH375" i="2"/>
  <c r="AH449" i="2"/>
  <c r="AH27" i="2"/>
  <c r="AH500" i="2"/>
  <c r="AH256" i="2"/>
  <c r="AH556" i="2"/>
  <c r="AH135" i="2"/>
  <c r="AH329" i="2"/>
  <c r="AH723" i="2"/>
  <c r="AH225" i="2"/>
  <c r="AH220" i="2"/>
  <c r="AH566" i="2"/>
  <c r="AH32" i="2"/>
  <c r="AH513" i="2"/>
  <c r="AH632" i="2"/>
  <c r="AH168" i="2"/>
  <c r="AH501" i="2"/>
  <c r="AH249" i="2"/>
  <c r="AH239" i="2"/>
  <c r="AH512" i="2"/>
  <c r="AH290" i="2"/>
  <c r="AH562" i="2"/>
  <c r="AH616" i="2"/>
  <c r="AH647" i="2"/>
  <c r="AH473" i="2"/>
  <c r="AH655" i="2"/>
  <c r="AH491" i="2"/>
  <c r="AH122" i="2"/>
  <c r="AH31" i="2"/>
  <c r="AH609" i="2"/>
  <c r="AH270" i="2"/>
  <c r="AH232" i="2"/>
  <c r="AH639" i="2"/>
  <c r="AH61" i="2"/>
  <c r="AH301" i="2"/>
  <c r="AH598" i="2"/>
  <c r="AH152" i="2"/>
  <c r="AH462" i="2"/>
  <c r="AH504" i="2"/>
  <c r="AH592" i="2"/>
  <c r="AH493" i="2"/>
  <c r="AH209" i="2"/>
  <c r="AH7" i="2"/>
  <c r="AH309" i="2"/>
  <c r="AH619" i="2"/>
  <c r="AH595" i="2"/>
  <c r="AH638" i="2"/>
  <c r="AH541" i="2"/>
  <c r="AH97" i="2"/>
  <c r="AH242" i="2"/>
  <c r="AH625" i="2"/>
  <c r="AH179" i="2"/>
  <c r="AH373" i="2"/>
  <c r="AH456" i="2"/>
  <c r="AH184" i="2"/>
  <c r="AH51" i="2"/>
  <c r="AH453" i="2"/>
  <c r="AH55" i="2"/>
  <c r="AH115" i="2"/>
  <c r="AH507" i="2"/>
  <c r="AH475" i="2"/>
  <c r="AH362" i="2"/>
  <c r="AH299" i="2"/>
  <c r="AH131" i="2"/>
  <c r="AH73" i="2"/>
  <c r="AH438" i="2"/>
  <c r="AH419" i="2"/>
  <c r="AH574" i="2"/>
  <c r="AH94" i="2"/>
  <c r="AH291" i="2"/>
  <c r="AH543" i="2"/>
  <c r="AH194" i="2"/>
  <c r="AH240" i="2"/>
  <c r="AH142" i="2"/>
  <c r="AH98" i="2"/>
  <c r="AH306" i="2"/>
  <c r="AH652" i="2"/>
  <c r="AH174" i="2"/>
  <c r="AH477" i="2"/>
  <c r="AH24" i="2"/>
  <c r="AH166" i="2"/>
  <c r="AH465" i="2"/>
  <c r="AH15" i="2"/>
  <c r="AH85" i="2"/>
  <c r="AH392" i="2"/>
  <c r="AH399" i="2"/>
  <c r="AH42" i="2"/>
  <c r="AH677" i="2"/>
  <c r="AH426" i="2"/>
  <c r="AH522" i="2"/>
  <c r="AH413" i="2"/>
  <c r="AH406" i="2"/>
  <c r="AH45" i="2"/>
  <c r="AH414" i="2"/>
  <c r="AH338" i="2"/>
  <c r="AH116" i="2"/>
  <c r="AH71" i="2"/>
  <c r="AH345" i="2"/>
  <c r="AH659" i="2"/>
  <c r="AH117" i="2"/>
  <c r="AH390" i="2"/>
  <c r="AH452" i="2"/>
  <c r="AH563" i="2"/>
  <c r="AH388" i="2"/>
  <c r="AH323" i="2"/>
  <c r="AH353" i="2"/>
  <c r="AH582" i="2"/>
  <c r="AH12" i="2"/>
  <c r="AH441" i="2"/>
  <c r="AH525" i="2"/>
  <c r="AH667" i="2"/>
  <c r="AH257" i="2"/>
  <c r="AH725" i="2"/>
  <c r="AH25" i="2"/>
  <c r="AH658" i="2"/>
  <c r="AH511" i="2"/>
  <c r="AH343" i="2"/>
  <c r="AH127" i="2"/>
  <c r="AH468" i="2"/>
  <c r="AH382" i="2"/>
  <c r="AH54" i="2"/>
  <c r="AH474" i="2"/>
  <c r="AH440" i="2"/>
  <c r="AH435" i="2"/>
  <c r="AH408" i="2"/>
  <c r="AH418" i="2"/>
  <c r="AH469" i="2"/>
  <c r="AH365" i="2"/>
  <c r="AH476" i="2"/>
  <c r="AH314" i="2"/>
  <c r="AH294" i="2"/>
  <c r="AH545" i="2"/>
  <c r="AH407" i="2"/>
  <c r="AH108" i="2"/>
  <c r="AH272" i="2"/>
  <c r="AH212" i="2"/>
  <c r="AH237" i="2"/>
  <c r="AH201" i="2"/>
  <c r="AH528" i="2"/>
  <c r="AH202" i="2"/>
  <c r="AH621" i="2"/>
  <c r="AH70" i="2"/>
  <c r="AH139" i="2"/>
  <c r="AH371" i="2"/>
  <c r="AH4" i="2"/>
  <c r="AH653" i="2"/>
  <c r="AH180" i="2"/>
  <c r="AH101" i="2"/>
  <c r="AH217" i="2"/>
  <c r="AH68" i="2"/>
  <c r="AH278" i="2"/>
  <c r="AH467" i="2"/>
  <c r="AH188" i="2"/>
  <c r="AH171" i="2"/>
  <c r="AH244" i="2"/>
  <c r="AH358" i="2"/>
  <c r="AH176" i="2"/>
  <c r="AH80" i="2"/>
  <c r="AH265" i="2"/>
  <c r="AH631" i="2"/>
  <c r="AH396" i="2"/>
  <c r="AH630" i="2"/>
  <c r="AH519" i="2"/>
  <c r="AH498" i="2"/>
  <c r="AH567" i="2"/>
  <c r="AH590" i="2"/>
  <c r="AH128" i="2"/>
  <c r="AH271" i="2"/>
  <c r="AH181" i="2"/>
  <c r="AH182" i="2"/>
  <c r="AH348" i="2"/>
  <c r="AH425" i="2"/>
  <c r="AH151" i="2"/>
  <c r="AH487" i="2"/>
  <c r="AH243" i="2"/>
  <c r="AH394" i="2"/>
  <c r="AH234" i="2"/>
  <c r="AH357" i="2"/>
  <c r="AH434" i="2"/>
  <c r="AH67" i="2"/>
  <c r="AH614" i="2"/>
  <c r="AH226" i="2"/>
  <c r="AH349" i="2"/>
  <c r="AH169" i="2"/>
  <c r="AH288" i="2"/>
  <c r="AH228" i="2"/>
  <c r="AH146" i="2"/>
  <c r="AH126" i="2"/>
  <c r="AH713" i="2"/>
  <c r="AH5" i="2"/>
  <c r="AH211" i="2"/>
  <c r="AH351" i="2"/>
  <c r="AH269" i="2"/>
  <c r="AH669" i="2"/>
  <c r="AH148" i="2"/>
  <c r="AH81" i="2"/>
  <c r="AH154" i="2"/>
  <c r="AH37" i="2"/>
  <c r="AH41" i="2"/>
  <c r="AH18" i="2"/>
  <c r="AH610" i="2"/>
  <c r="AH548" i="2"/>
  <c r="AH580" i="2"/>
  <c r="AH62" i="2"/>
  <c r="AH118" i="2"/>
  <c r="AH372" i="2"/>
  <c r="AH163" i="2"/>
  <c r="AH620" i="2"/>
  <c r="AH39" i="2"/>
  <c r="AH199" i="2"/>
  <c r="AH17" i="2"/>
  <c r="AH35" i="2"/>
  <c r="AH537" i="2"/>
  <c r="AH173" i="2"/>
  <c r="AH405" i="2"/>
  <c r="AH693" i="2"/>
  <c r="AH555" i="2"/>
  <c r="AH578" i="2"/>
  <c r="AH676" i="2"/>
  <c r="AH330" i="2"/>
  <c r="AH160" i="2"/>
  <c r="AH138" i="2"/>
  <c r="AH573" i="2"/>
  <c r="AH191" i="2"/>
  <c r="AH165" i="2"/>
  <c r="AH8" i="2"/>
  <c r="AH617" i="2"/>
  <c r="AH424" i="2"/>
  <c r="AH2" i="2"/>
  <c r="AH125" i="2"/>
  <c r="AH292" i="2"/>
  <c r="AH470" i="2"/>
  <c r="AH298" i="2"/>
  <c r="AH575" i="2"/>
  <c r="AH662" i="2"/>
  <c r="AH450" i="2"/>
  <c r="AH310" i="2"/>
  <c r="AH119" i="2"/>
  <c r="AH327" i="2"/>
  <c r="AH238" i="2"/>
  <c r="AH245" i="2"/>
  <c r="AH56" i="2"/>
  <c r="AH508" i="2"/>
  <c r="AH274" i="2"/>
  <c r="AH136" i="2"/>
  <c r="AH586" i="2"/>
  <c r="AH34" i="2"/>
  <c r="AH102" i="2"/>
  <c r="AH13" i="2"/>
  <c r="AH608" i="2"/>
  <c r="AH205" i="2"/>
  <c r="AH177" i="2"/>
  <c r="AH499" i="2"/>
  <c r="AH79" i="2"/>
  <c r="AH593" i="2"/>
  <c r="AH337" i="2"/>
  <c r="AH156" i="2"/>
  <c r="AH218" i="2"/>
  <c r="AH374" i="2"/>
  <c r="AH305" i="2"/>
  <c r="AH538" i="2"/>
  <c r="AH16" i="2"/>
  <c r="AH52" i="2"/>
  <c r="AH149" i="2"/>
  <c r="AH643" i="2"/>
  <c r="AH214" i="2"/>
  <c r="AH496" i="2"/>
  <c r="AH633" i="2"/>
  <c r="AH378" i="2"/>
  <c r="AH542" i="2"/>
  <c r="AH109" i="2"/>
  <c r="AH701" i="2"/>
  <c r="AH482" i="2"/>
  <c r="AH219" i="2"/>
  <c r="AH145" i="2"/>
  <c r="AH22" i="2"/>
  <c r="AH247" i="2"/>
  <c r="AH505" i="2"/>
  <c r="AH626" i="2"/>
  <c r="AH26" i="2"/>
  <c r="AH273" i="2"/>
  <c r="AH63" i="2"/>
  <c r="AH646" i="2"/>
  <c r="AH172" i="2"/>
  <c r="AH585" i="2"/>
  <c r="AH313" i="2"/>
  <c r="AH695" i="2"/>
  <c r="AH246" i="2"/>
  <c r="AH730" i="2"/>
  <c r="AH529" i="2"/>
  <c r="AH429" i="2"/>
  <c r="AH141" i="2"/>
  <c r="AH297" i="2"/>
  <c r="AH393" i="2"/>
  <c r="AH123" i="2"/>
  <c r="AH132" i="2"/>
  <c r="AH86" i="2"/>
  <c r="AH490" i="2"/>
  <c r="AH21" i="2"/>
  <c r="AH74" i="2"/>
  <c r="AH315" i="2"/>
  <c r="AH379" i="2"/>
  <c r="AH569" i="2"/>
  <c r="AH28" i="2"/>
  <c r="AH634" i="2"/>
  <c r="AH203" i="2"/>
  <c r="AH464" i="2"/>
  <c r="AH581" i="2"/>
  <c r="AH641" i="2"/>
  <c r="AH66" i="2"/>
  <c r="AH88" i="2"/>
  <c r="AH300" i="2"/>
  <c r="AH311" i="2"/>
  <c r="AH601" i="2"/>
  <c r="AH385" i="2"/>
  <c r="AH675" i="2"/>
  <c r="AH409" i="2"/>
  <c r="AH481" i="2"/>
  <c r="AH603" i="2"/>
  <c r="AH696" i="2"/>
  <c r="AH720" i="2"/>
  <c r="AH340" i="2"/>
  <c r="AH6" i="2"/>
  <c r="AH721" i="2"/>
  <c r="AH430" i="2"/>
  <c r="AH698" i="2"/>
  <c r="AH686" i="2"/>
  <c r="AH92" i="2"/>
  <c r="AH144" i="2"/>
  <c r="AH644" i="2"/>
  <c r="AH384" i="2"/>
  <c r="AH185" i="2"/>
  <c r="AH222" i="2"/>
  <c r="AH354" i="2"/>
  <c r="AH200" i="2"/>
  <c r="AH195" i="2"/>
  <c r="AH95" i="2"/>
  <c r="AH398" i="2"/>
  <c r="AH23" i="2"/>
  <c r="AH427" i="2"/>
  <c r="AH672" i="2"/>
  <c r="AH532" i="2"/>
  <c r="AH19" i="2"/>
  <c r="AH547" i="2"/>
  <c r="AH183" i="2"/>
  <c r="AH29" i="2"/>
  <c r="AH588" i="2"/>
  <c r="AH709" i="2"/>
  <c r="AH431" i="2"/>
  <c r="AH635" i="2"/>
  <c r="AH157" i="2"/>
  <c r="AH546" i="2"/>
  <c r="AH521" i="2"/>
  <c r="AH716" i="2"/>
  <c r="AH147" i="2"/>
  <c r="AH410" i="2"/>
  <c r="AH368" i="2"/>
  <c r="AH544" i="2"/>
  <c r="AH204" i="2"/>
  <c r="AH285" i="2"/>
  <c r="AH627" i="2"/>
  <c r="AH591" i="2"/>
  <c r="AH458" i="2"/>
  <c r="AH318" i="2"/>
  <c r="AH402" i="2"/>
  <c r="AH324" i="2"/>
  <c r="AH417" i="2"/>
  <c r="AH155" i="2"/>
  <c r="AH602" i="2"/>
  <c r="AH43" i="2"/>
  <c r="AH30" i="2"/>
  <c r="AH65" i="2"/>
  <c r="AH175" i="2"/>
  <c r="AH401" i="2"/>
  <c r="AH415" i="2"/>
  <c r="AH312" i="2"/>
  <c r="AH106" i="2"/>
  <c r="AH539" i="2"/>
  <c r="AH282" i="2"/>
  <c r="AH320" i="2"/>
  <c r="AH583" i="2"/>
  <c r="AH553" i="2"/>
  <c r="AH707" i="2"/>
  <c r="AH714" i="2"/>
  <c r="AH129" i="2"/>
  <c r="AH439" i="2"/>
  <c r="AH480" i="2"/>
  <c r="AH692" i="2"/>
  <c r="AH550" i="2"/>
  <c r="AH364" i="2"/>
  <c r="AH267" i="2"/>
  <c r="AH612" i="2"/>
  <c r="AH605" i="2"/>
  <c r="AH577" i="2"/>
  <c r="AH124" i="2"/>
  <c r="AH526" i="2"/>
  <c r="AH589" i="2"/>
  <c r="AH509" i="2"/>
  <c r="AH111" i="2"/>
  <c r="AH708" i="2"/>
  <c r="AH454" i="2"/>
  <c r="AH333" i="2"/>
  <c r="AH190" i="2"/>
  <c r="AH554" i="2"/>
  <c r="AH597" i="2"/>
  <c r="AH96" i="2"/>
  <c r="AH489" i="2"/>
  <c r="AH416" i="2"/>
  <c r="AH486" i="2"/>
  <c r="AH478" i="2"/>
  <c r="AH731" i="2"/>
  <c r="AH551" i="2"/>
  <c r="AH206" i="2"/>
  <c r="AH663" i="2"/>
  <c r="AH103" i="2"/>
  <c r="AH193" i="2"/>
  <c r="AH654" i="2"/>
  <c r="AH307" i="2"/>
  <c r="AH568" i="2"/>
  <c r="AH442" i="2"/>
  <c r="AH40" i="2"/>
  <c r="AH665" i="2"/>
  <c r="AH642" i="2"/>
  <c r="AH451" i="2"/>
  <c r="AH689" i="2"/>
  <c r="AH161" i="2"/>
  <c r="AH344" i="2"/>
  <c r="AH444" i="2"/>
  <c r="AH502" i="2"/>
  <c r="AH445" i="2"/>
  <c r="AH503" i="2"/>
  <c r="AH710" i="2"/>
  <c r="AH674" i="2"/>
  <c r="AH134" i="2"/>
  <c r="AH433" i="2"/>
  <c r="AH120" i="2"/>
  <c r="AH623" i="2"/>
  <c r="AH58" i="2"/>
  <c r="AH38" i="2"/>
  <c r="AH72" i="2"/>
  <c r="AH564" i="2"/>
  <c r="AH370" i="2"/>
  <c r="AH295" i="2"/>
  <c r="AH258" i="2"/>
  <c r="AH685" i="2"/>
  <c r="AH235" i="2"/>
  <c r="AH248" i="2"/>
  <c r="AH506" i="2"/>
  <c r="AH682" i="2"/>
  <c r="AH252" i="2"/>
  <c r="AH133" i="2"/>
  <c r="AH383" i="2"/>
  <c r="AH628" i="2"/>
  <c r="AH293" i="2"/>
  <c r="AH153" i="2"/>
  <c r="AH241" i="2"/>
  <c r="AH523" i="2"/>
  <c r="AH615" i="2"/>
  <c r="AH53" i="2"/>
  <c r="AH656" i="2"/>
  <c r="AH432" i="2"/>
  <c r="AH584" i="2"/>
  <c r="AH400" i="2"/>
  <c r="AH722" i="2"/>
  <c r="AH192" i="2"/>
  <c r="AH729" i="2"/>
  <c r="AH215" i="2"/>
  <c r="AH350" i="2"/>
  <c r="AH279" i="2"/>
  <c r="AH380" i="2"/>
  <c r="AH262" i="2"/>
  <c r="AH213" i="2"/>
  <c r="AH681" i="2"/>
  <c r="AH673" i="2"/>
  <c r="AH143" i="2"/>
  <c r="AH649" i="2"/>
  <c r="AH527" i="2"/>
  <c r="AH694" i="2"/>
  <c r="AH679" i="2"/>
  <c r="AH170" i="2"/>
  <c r="AH717" i="2"/>
  <c r="AH69" i="2"/>
  <c r="AH558" i="2"/>
  <c r="AH317" i="2"/>
  <c r="AH254" i="2"/>
  <c r="AH64" i="2"/>
  <c r="AH549" i="2"/>
  <c r="AH33" i="2"/>
  <c r="AH570" i="2"/>
  <c r="AH281" i="2"/>
  <c r="AH386" i="2"/>
  <c r="AH637" i="2"/>
  <c r="AH466" i="2"/>
  <c r="AH661" i="2"/>
  <c r="AH697" i="2"/>
  <c r="AH280" i="2"/>
  <c r="AH78" i="2"/>
  <c r="AH230" i="2"/>
  <c r="AH250" i="2"/>
  <c r="AH277" i="2"/>
  <c r="AH715" i="2"/>
  <c r="AH497" i="2"/>
  <c r="AH732" i="2"/>
  <c r="AH514" i="2"/>
  <c r="AH534" i="2"/>
  <c r="AH187" i="2"/>
  <c r="AH559" i="2"/>
  <c r="AH164" i="2"/>
  <c r="AH629" i="2"/>
  <c r="AH263" i="2"/>
  <c r="AH705" i="2"/>
  <c r="AH678" i="2"/>
  <c r="AH510" i="2"/>
  <c r="AH636" i="2"/>
  <c r="AH479" i="2"/>
  <c r="AH457" i="2"/>
  <c r="AH485" i="2"/>
  <c r="AH347" i="2"/>
  <c r="AH691" i="2"/>
  <c r="AH198" i="2"/>
  <c r="AH422" i="2"/>
  <c r="AH322" i="2"/>
  <c r="AH535" i="2"/>
  <c r="AH130" i="2"/>
  <c r="AH283" i="2"/>
  <c r="AH266" i="2"/>
  <c r="AH436" i="2"/>
  <c r="AH483" i="2"/>
  <c r="AH552" i="2"/>
  <c r="AH389" i="2"/>
  <c r="AH587" i="2"/>
  <c r="AH711" i="2"/>
  <c r="AH650" i="2"/>
  <c r="AH331" i="2"/>
  <c r="AH221" i="2"/>
  <c r="AH302" i="2"/>
  <c r="AH599" i="2"/>
  <c r="AH162" i="2"/>
  <c r="AH607" i="2"/>
  <c r="AH560" i="2"/>
  <c r="AH287" i="2"/>
  <c r="AH446" i="2"/>
  <c r="AH395" i="2"/>
  <c r="AH688" i="2"/>
  <c r="AH666" i="2"/>
  <c r="AH495" i="2"/>
  <c r="AH613" i="2"/>
  <c r="AH520" i="2"/>
  <c r="AH557" i="2"/>
  <c r="AH437" i="2"/>
  <c r="AH565" i="2"/>
  <c r="AH726" i="2"/>
  <c r="AH363" i="2"/>
  <c r="AH687" i="2"/>
  <c r="AH253" i="2"/>
  <c r="AH699" i="2"/>
  <c r="AH664" i="2"/>
  <c r="AH702" i="2"/>
  <c r="AH352" i="2"/>
  <c r="AH648" i="2"/>
  <c r="AH683" i="2"/>
  <c r="AH531" i="2"/>
  <c r="AH700" i="2"/>
  <c r="AH622" i="2"/>
  <c r="AH657" i="2"/>
  <c r="AH671" i="2"/>
  <c r="AH515" i="2"/>
  <c r="AH703" i="2"/>
  <c r="AH719" i="2"/>
  <c r="AH572" i="2"/>
  <c r="AH680" i="2"/>
  <c r="AH684" i="2"/>
  <c r="AH704" i="2"/>
  <c r="AH724" i="2"/>
  <c r="AH712" i="2"/>
  <c r="AH728" i="2"/>
  <c r="AH690" i="2"/>
  <c r="AH668" i="2"/>
  <c r="AH718" i="2"/>
  <c r="AG606" i="2"/>
  <c r="AG518" i="2"/>
  <c r="AG517" i="2"/>
  <c r="AG60" i="2"/>
  <c r="AG296" i="2"/>
  <c r="AG366" i="2"/>
  <c r="AG403" i="2"/>
  <c r="AG308" i="2"/>
  <c r="AG533" i="2"/>
  <c r="AG516" i="2"/>
  <c r="AG196" i="2"/>
  <c r="AG448" i="2"/>
  <c r="AG84" i="2"/>
  <c r="AG640" i="2"/>
  <c r="AG112" i="2"/>
  <c r="AG447" i="2"/>
  <c r="AG540" i="2"/>
  <c r="AG604" i="2"/>
  <c r="AG411" i="2"/>
  <c r="AG46" i="2"/>
  <c r="AG420" i="2"/>
  <c r="AG360" i="2"/>
  <c r="AG472" i="2"/>
  <c r="AG207" i="2"/>
  <c r="AG571" i="2"/>
  <c r="AG99" i="2"/>
  <c r="AG260" i="2"/>
  <c r="AG286" i="2"/>
  <c r="AG412" i="2"/>
  <c r="AG600" i="2"/>
  <c r="AG93" i="2"/>
  <c r="AG561" i="2"/>
  <c r="AG651" i="2"/>
  <c r="AG3" i="2"/>
  <c r="AG361" i="2"/>
  <c r="AG75" i="2"/>
  <c r="AG397" i="2"/>
  <c r="AG189" i="2"/>
  <c r="AG87" i="2"/>
  <c r="AG660" i="2"/>
  <c r="AG186" i="2"/>
  <c r="AG391" i="2"/>
  <c r="AG59" i="2"/>
  <c r="AG158" i="2"/>
  <c r="AG530" i="2"/>
  <c r="AG339" i="2"/>
  <c r="AG576" i="2"/>
  <c r="AG197" i="2"/>
  <c r="AG216" i="2"/>
  <c r="AG319" i="2"/>
  <c r="AG488" i="2"/>
  <c r="AG259" i="2"/>
  <c r="AG284" i="2"/>
  <c r="AG404" i="2"/>
  <c r="AG421" i="2"/>
  <c r="AG107" i="2"/>
  <c r="AG233" i="2"/>
  <c r="AG455" i="2"/>
  <c r="AG332" i="2"/>
  <c r="AG113" i="2"/>
  <c r="AG328" i="2"/>
  <c r="AG494" i="2"/>
  <c r="AG255" i="2"/>
  <c r="AG276" i="2"/>
  <c r="AG82" i="2"/>
  <c r="AG121" i="2"/>
  <c r="AG325" i="2"/>
  <c r="AG428" i="2"/>
  <c r="AG321" i="2"/>
  <c r="AG377" i="2"/>
  <c r="AG387" i="2"/>
  <c r="AG264" i="2"/>
  <c r="AG90" i="2"/>
  <c r="AG105" i="2"/>
  <c r="AG104" i="2"/>
  <c r="AG346" i="2"/>
  <c r="AG50" i="2"/>
  <c r="AG167" i="2"/>
  <c r="AG594" i="2"/>
  <c r="AG461" i="2"/>
  <c r="AG471" i="2"/>
  <c r="AG381" i="2"/>
  <c r="AG251" i="2"/>
  <c r="AG304" i="2"/>
  <c r="AG463" i="2"/>
  <c r="AG91" i="2"/>
  <c r="AG275" i="2"/>
  <c r="AG236" i="2"/>
  <c r="AG229" i="2"/>
  <c r="AG83" i="2"/>
  <c r="AG460" i="2"/>
  <c r="AG57" i="2"/>
  <c r="AG210" i="2"/>
  <c r="AG223" i="2"/>
  <c r="AG611" i="2"/>
  <c r="AG579" i="2"/>
  <c r="AG376" i="2"/>
  <c r="AG492" i="2"/>
  <c r="AG77" i="2"/>
  <c r="AG47" i="2"/>
  <c r="AG110" i="2"/>
  <c r="AG224" i="2"/>
  <c r="AG49" i="2"/>
  <c r="AG14" i="2"/>
  <c r="AG140" i="2"/>
  <c r="AG326" i="2"/>
  <c r="AG624" i="2"/>
  <c r="AG114" i="2"/>
  <c r="AG484" i="2"/>
  <c r="AG334" i="2"/>
  <c r="AG10" i="2"/>
  <c r="AG44" i="2"/>
  <c r="AG443" i="2"/>
  <c r="AG227" i="2"/>
  <c r="AG36" i="2"/>
  <c r="AG369" i="2"/>
  <c r="AG150" i="2"/>
  <c r="AG459" i="2"/>
  <c r="AG524" i="2"/>
  <c r="AG20" i="2"/>
  <c r="AG261" i="2"/>
  <c r="AG727" i="2"/>
  <c r="AG618" i="2"/>
  <c r="AG159" i="2"/>
  <c r="AG89" i="2"/>
  <c r="AG335" i="2"/>
  <c r="AG342" i="2"/>
  <c r="AG268" i="2"/>
  <c r="AG137" i="2"/>
  <c r="AG48" i="2"/>
  <c r="AG208" i="2"/>
  <c r="AG100" i="2"/>
  <c r="AG9" i="2"/>
  <c r="AG303" i="2"/>
  <c r="AG706" i="2"/>
  <c r="AG341" i="2"/>
  <c r="AG670" i="2"/>
  <c r="AG336" i="2"/>
  <c r="AG367" i="2"/>
  <c r="AG645" i="2"/>
  <c r="AG355" i="2"/>
  <c r="AG356" i="2"/>
  <c r="AG596" i="2"/>
  <c r="AG231" i="2"/>
  <c r="AG76" i="2"/>
  <c r="AG536" i="2"/>
  <c r="AG423" i="2"/>
  <c r="AG316" i="2"/>
  <c r="AG289" i="2"/>
  <c r="AG178" i="2"/>
  <c r="AG359" i="2"/>
  <c r="AG11" i="2"/>
  <c r="AG375" i="2"/>
  <c r="AG449" i="2"/>
  <c r="AG27" i="2"/>
  <c r="AG500" i="2"/>
  <c r="AG256" i="2"/>
  <c r="AG556" i="2"/>
  <c r="AG135" i="2"/>
  <c r="AG329" i="2"/>
  <c r="AG723" i="2"/>
  <c r="AG225" i="2"/>
  <c r="AG220" i="2"/>
  <c r="AG566" i="2"/>
  <c r="AG32" i="2"/>
  <c r="AG513" i="2"/>
  <c r="AG632" i="2"/>
  <c r="AG168" i="2"/>
  <c r="AG501" i="2"/>
  <c r="AG249" i="2"/>
  <c r="AG239" i="2"/>
  <c r="AG512" i="2"/>
  <c r="AG290" i="2"/>
  <c r="AG562" i="2"/>
  <c r="AG616" i="2"/>
  <c r="AG647" i="2"/>
  <c r="AG473" i="2"/>
  <c r="AG655" i="2"/>
  <c r="AG491" i="2"/>
  <c r="AG122" i="2"/>
  <c r="AG31" i="2"/>
  <c r="AG609" i="2"/>
  <c r="AG270" i="2"/>
  <c r="AG232" i="2"/>
  <c r="AG639" i="2"/>
  <c r="AG61" i="2"/>
  <c r="AG301" i="2"/>
  <c r="AG598" i="2"/>
  <c r="AG152" i="2"/>
  <c r="AG462" i="2"/>
  <c r="AG504" i="2"/>
  <c r="AG592" i="2"/>
  <c r="AG493" i="2"/>
  <c r="AG209" i="2"/>
  <c r="AG7" i="2"/>
  <c r="AG309" i="2"/>
  <c r="AG619" i="2"/>
  <c r="AG595" i="2"/>
  <c r="AG638" i="2"/>
  <c r="AG541" i="2"/>
  <c r="AG97" i="2"/>
  <c r="AG242" i="2"/>
  <c r="AG625" i="2"/>
  <c r="AG179" i="2"/>
  <c r="AG373" i="2"/>
  <c r="AG456" i="2"/>
  <c r="AG184" i="2"/>
  <c r="AG51" i="2"/>
  <c r="AG453" i="2"/>
  <c r="AG55" i="2"/>
  <c r="AG115" i="2"/>
  <c r="AG507" i="2"/>
  <c r="AG475" i="2"/>
  <c r="AG362" i="2"/>
  <c r="AG299" i="2"/>
  <c r="AG131" i="2"/>
  <c r="AG73" i="2"/>
  <c r="AG438" i="2"/>
  <c r="AG419" i="2"/>
  <c r="AG574" i="2"/>
  <c r="AG94" i="2"/>
  <c r="AG291" i="2"/>
  <c r="AG543" i="2"/>
  <c r="AG194" i="2"/>
  <c r="AG240" i="2"/>
  <c r="AG142" i="2"/>
  <c r="AG98" i="2"/>
  <c r="AG306" i="2"/>
  <c r="AG652" i="2"/>
  <c r="AG174" i="2"/>
  <c r="AG477" i="2"/>
  <c r="AG24" i="2"/>
  <c r="AG166" i="2"/>
  <c r="AG465" i="2"/>
  <c r="AG15" i="2"/>
  <c r="AG85" i="2"/>
  <c r="AG392" i="2"/>
  <c r="AG399" i="2"/>
  <c r="AG42" i="2"/>
  <c r="AG677" i="2"/>
  <c r="AG426" i="2"/>
  <c r="AG522" i="2"/>
  <c r="AG413" i="2"/>
  <c r="AG406" i="2"/>
  <c r="AG45" i="2"/>
  <c r="AG414" i="2"/>
  <c r="AG338" i="2"/>
  <c r="AG116" i="2"/>
  <c r="AG71" i="2"/>
  <c r="AG345" i="2"/>
  <c r="AG659" i="2"/>
  <c r="AG117" i="2"/>
  <c r="AG390" i="2"/>
  <c r="AG452" i="2"/>
  <c r="AG563" i="2"/>
  <c r="AG388" i="2"/>
  <c r="AG323" i="2"/>
  <c r="AG353" i="2"/>
  <c r="AG582" i="2"/>
  <c r="AG12" i="2"/>
  <c r="AG441" i="2"/>
  <c r="AG525" i="2"/>
  <c r="AG667" i="2"/>
  <c r="AG257" i="2"/>
  <c r="AG725" i="2"/>
  <c r="AG25" i="2"/>
  <c r="AG658" i="2"/>
  <c r="AG511" i="2"/>
  <c r="AG343" i="2"/>
  <c r="AG127" i="2"/>
  <c r="AG468" i="2"/>
  <c r="AG382" i="2"/>
  <c r="AG54" i="2"/>
  <c r="AG474" i="2"/>
  <c r="AG440" i="2"/>
  <c r="AG435" i="2"/>
  <c r="AG408" i="2"/>
  <c r="AG418" i="2"/>
  <c r="AG469" i="2"/>
  <c r="AG365" i="2"/>
  <c r="AG476" i="2"/>
  <c r="AG314" i="2"/>
  <c r="AG294" i="2"/>
  <c r="AG545" i="2"/>
  <c r="AG407" i="2"/>
  <c r="AG108" i="2"/>
  <c r="AG272" i="2"/>
  <c r="AG212" i="2"/>
  <c r="AG237" i="2"/>
  <c r="AG201" i="2"/>
  <c r="AG528" i="2"/>
  <c r="AG202" i="2"/>
  <c r="AG621" i="2"/>
  <c r="AG70" i="2"/>
  <c r="AG139" i="2"/>
  <c r="AG371" i="2"/>
  <c r="AG4" i="2"/>
  <c r="AG653" i="2"/>
  <c r="AG180" i="2"/>
  <c r="AG101" i="2"/>
  <c r="AG217" i="2"/>
  <c r="AG68" i="2"/>
  <c r="AG278" i="2"/>
  <c r="AG467" i="2"/>
  <c r="AG188" i="2"/>
  <c r="AG171" i="2"/>
  <c r="AG244" i="2"/>
  <c r="AG358" i="2"/>
  <c r="AG176" i="2"/>
  <c r="AG80" i="2"/>
  <c r="AG265" i="2"/>
  <c r="AG631" i="2"/>
  <c r="AG396" i="2"/>
  <c r="AG630" i="2"/>
  <c r="AG519" i="2"/>
  <c r="AG498" i="2"/>
  <c r="AG567" i="2"/>
  <c r="AG590" i="2"/>
  <c r="AG128" i="2"/>
  <c r="AG271" i="2"/>
  <c r="AG181" i="2"/>
  <c r="AG182" i="2"/>
  <c r="AG348" i="2"/>
  <c r="AG425" i="2"/>
  <c r="AG151" i="2"/>
  <c r="AG487" i="2"/>
  <c r="AG243" i="2"/>
  <c r="AG394" i="2"/>
  <c r="AG234" i="2"/>
  <c r="AG357" i="2"/>
  <c r="AG434" i="2"/>
  <c r="AG67" i="2"/>
  <c r="AG614" i="2"/>
  <c r="AG226" i="2"/>
  <c r="AG349" i="2"/>
  <c r="AG169" i="2"/>
  <c r="AG288" i="2"/>
  <c r="AG228" i="2"/>
  <c r="AG146" i="2"/>
  <c r="AG126" i="2"/>
  <c r="AG713" i="2"/>
  <c r="AG5" i="2"/>
  <c r="AG211" i="2"/>
  <c r="AG351" i="2"/>
  <c r="AG269" i="2"/>
  <c r="AG669" i="2"/>
  <c r="AG148" i="2"/>
  <c r="AG81" i="2"/>
  <c r="AG154" i="2"/>
  <c r="AG37" i="2"/>
  <c r="AG41" i="2"/>
  <c r="AG18" i="2"/>
  <c r="AG610" i="2"/>
  <c r="AG548" i="2"/>
  <c r="AG580" i="2"/>
  <c r="AG62" i="2"/>
  <c r="AG118" i="2"/>
  <c r="AG372" i="2"/>
  <c r="AG163" i="2"/>
  <c r="AG620" i="2"/>
  <c r="AG39" i="2"/>
  <c r="AG199" i="2"/>
  <c r="AG17" i="2"/>
  <c r="AG35" i="2"/>
  <c r="AG537" i="2"/>
  <c r="AG173" i="2"/>
  <c r="AG405" i="2"/>
  <c r="AG693" i="2"/>
  <c r="AG555" i="2"/>
  <c r="AG578" i="2"/>
  <c r="AG676" i="2"/>
  <c r="AG330" i="2"/>
  <c r="AG160" i="2"/>
  <c r="AG138" i="2"/>
  <c r="AG573" i="2"/>
  <c r="AG191" i="2"/>
  <c r="AG165" i="2"/>
  <c r="AG8" i="2"/>
  <c r="AG617" i="2"/>
  <c r="AG424" i="2"/>
  <c r="AG2" i="2"/>
  <c r="AG125" i="2"/>
  <c r="AG292" i="2"/>
  <c r="AG470" i="2"/>
  <c r="AG298" i="2"/>
  <c r="AG575" i="2"/>
  <c r="AG662" i="2"/>
  <c r="AG450" i="2"/>
  <c r="AG310" i="2"/>
  <c r="AG119" i="2"/>
  <c r="AG327" i="2"/>
  <c r="AG238" i="2"/>
  <c r="AG245" i="2"/>
  <c r="AG56" i="2"/>
  <c r="AG508" i="2"/>
  <c r="AG274" i="2"/>
  <c r="AG136" i="2"/>
  <c r="AG586" i="2"/>
  <c r="AG34" i="2"/>
  <c r="AG102" i="2"/>
  <c r="AG13" i="2"/>
  <c r="AG608" i="2"/>
  <c r="AG205" i="2"/>
  <c r="AG177" i="2"/>
  <c r="AG499" i="2"/>
  <c r="AG79" i="2"/>
  <c r="AG593" i="2"/>
  <c r="AG337" i="2"/>
  <c r="AG156" i="2"/>
  <c r="AG218" i="2"/>
  <c r="AG374" i="2"/>
  <c r="AG305" i="2"/>
  <c r="AG538" i="2"/>
  <c r="AG16" i="2"/>
  <c r="AG52" i="2"/>
  <c r="AG149" i="2"/>
  <c r="AG643" i="2"/>
  <c r="AG214" i="2"/>
  <c r="AG496" i="2"/>
  <c r="AG633" i="2"/>
  <c r="AG378" i="2"/>
  <c r="AG542" i="2"/>
  <c r="AG109" i="2"/>
  <c r="AG701" i="2"/>
  <c r="AG482" i="2"/>
  <c r="AG219" i="2"/>
  <c r="AG145" i="2"/>
  <c r="AG22" i="2"/>
  <c r="AG247" i="2"/>
  <c r="AG505" i="2"/>
  <c r="AG626" i="2"/>
  <c r="AG26" i="2"/>
  <c r="AG273" i="2"/>
  <c r="AG63" i="2"/>
  <c r="AG646" i="2"/>
  <c r="AG172" i="2"/>
  <c r="AG585" i="2"/>
  <c r="AG313" i="2"/>
  <c r="AG695" i="2"/>
  <c r="AG246" i="2"/>
  <c r="AG730" i="2"/>
  <c r="AG529" i="2"/>
  <c r="AG429" i="2"/>
  <c r="AG141" i="2"/>
  <c r="AG297" i="2"/>
  <c r="AG393" i="2"/>
  <c r="AG123" i="2"/>
  <c r="AG132" i="2"/>
  <c r="AG86" i="2"/>
  <c r="AG490" i="2"/>
  <c r="AG21" i="2"/>
  <c r="AG74" i="2"/>
  <c r="AG315" i="2"/>
  <c r="AG379" i="2"/>
  <c r="AG569" i="2"/>
  <c r="AG28" i="2"/>
  <c r="AG634" i="2"/>
  <c r="AG203" i="2"/>
  <c r="AG464" i="2"/>
  <c r="AG581" i="2"/>
  <c r="AG641" i="2"/>
  <c r="AG66" i="2"/>
  <c r="AG88" i="2"/>
  <c r="AG300" i="2"/>
  <c r="AG311" i="2"/>
  <c r="AG601" i="2"/>
  <c r="AG385" i="2"/>
  <c r="AG675" i="2"/>
  <c r="AG409" i="2"/>
  <c r="AG481" i="2"/>
  <c r="AG603" i="2"/>
  <c r="AG696" i="2"/>
  <c r="AG720" i="2"/>
  <c r="AG340" i="2"/>
  <c r="AG6" i="2"/>
  <c r="AG721" i="2"/>
  <c r="AG430" i="2"/>
  <c r="AG698" i="2"/>
  <c r="AG686" i="2"/>
  <c r="AG92" i="2"/>
  <c r="AG144" i="2"/>
  <c r="AG644" i="2"/>
  <c r="AG384" i="2"/>
  <c r="AG185" i="2"/>
  <c r="AG222" i="2"/>
  <c r="AG354" i="2"/>
  <c r="AG200" i="2"/>
  <c r="AG195" i="2"/>
  <c r="AG95" i="2"/>
  <c r="AG398" i="2"/>
  <c r="AG23" i="2"/>
  <c r="AG427" i="2"/>
  <c r="AG672" i="2"/>
  <c r="AG532" i="2"/>
  <c r="AG19" i="2"/>
  <c r="AG547" i="2"/>
  <c r="AG183" i="2"/>
  <c r="AG29" i="2"/>
  <c r="AG588" i="2"/>
  <c r="AG709" i="2"/>
  <c r="AG431" i="2"/>
  <c r="AG635" i="2"/>
  <c r="AG157" i="2"/>
  <c r="AG546" i="2"/>
  <c r="AG521" i="2"/>
  <c r="AG716" i="2"/>
  <c r="AG147" i="2"/>
  <c r="AG410" i="2"/>
  <c r="AG368" i="2"/>
  <c r="AG544" i="2"/>
  <c r="AG204" i="2"/>
  <c r="AG285" i="2"/>
  <c r="AG627" i="2"/>
  <c r="AG591" i="2"/>
  <c r="AG458" i="2"/>
  <c r="AG318" i="2"/>
  <c r="AG402" i="2"/>
  <c r="AG324" i="2"/>
  <c r="AG417" i="2"/>
  <c r="AG155" i="2"/>
  <c r="AG602" i="2"/>
  <c r="AG43" i="2"/>
  <c r="AG30" i="2"/>
  <c r="AG65" i="2"/>
  <c r="AG175" i="2"/>
  <c r="AG401" i="2"/>
  <c r="AG415" i="2"/>
  <c r="AG312" i="2"/>
  <c r="AG106" i="2"/>
  <c r="AG539" i="2"/>
  <c r="AG282" i="2"/>
  <c r="AG320" i="2"/>
  <c r="AG583" i="2"/>
  <c r="AG553" i="2"/>
  <c r="AG707" i="2"/>
  <c r="AG714" i="2"/>
  <c r="AG129" i="2"/>
  <c r="AG439" i="2"/>
  <c r="AG480" i="2"/>
  <c r="AG692" i="2"/>
  <c r="AG550" i="2"/>
  <c r="AG364" i="2"/>
  <c r="AG267" i="2"/>
  <c r="AG612" i="2"/>
  <c r="AG605" i="2"/>
  <c r="AG577" i="2"/>
  <c r="AG124" i="2"/>
  <c r="AG526" i="2"/>
  <c r="AG589" i="2"/>
  <c r="AG509" i="2"/>
  <c r="AG111" i="2"/>
  <c r="AG708" i="2"/>
  <c r="AG454" i="2"/>
  <c r="AG333" i="2"/>
  <c r="AG190" i="2"/>
  <c r="AG554" i="2"/>
  <c r="AG597" i="2"/>
  <c r="AG96" i="2"/>
  <c r="AG489" i="2"/>
  <c r="AG416" i="2"/>
  <c r="AG486" i="2"/>
  <c r="AG478" i="2"/>
  <c r="AG731" i="2"/>
  <c r="AG551" i="2"/>
  <c r="AG206" i="2"/>
  <c r="AG663" i="2"/>
  <c r="AG103" i="2"/>
  <c r="AG193" i="2"/>
  <c r="AG654" i="2"/>
  <c r="AG307" i="2"/>
  <c r="AG568" i="2"/>
  <c r="AG442" i="2"/>
  <c r="AG40" i="2"/>
  <c r="AG665" i="2"/>
  <c r="AG642" i="2"/>
  <c r="AG451" i="2"/>
  <c r="AG689" i="2"/>
  <c r="AG161" i="2"/>
  <c r="AG344" i="2"/>
  <c r="AG444" i="2"/>
  <c r="AG502" i="2"/>
  <c r="AG445" i="2"/>
  <c r="AG503" i="2"/>
  <c r="AG710" i="2"/>
  <c r="AG674" i="2"/>
  <c r="AG134" i="2"/>
  <c r="AG433" i="2"/>
  <c r="AG120" i="2"/>
  <c r="AG623" i="2"/>
  <c r="AG58" i="2"/>
  <c r="AG38" i="2"/>
  <c r="AG72" i="2"/>
  <c r="AG564" i="2"/>
  <c r="AG370" i="2"/>
  <c r="AG295" i="2"/>
  <c r="AG258" i="2"/>
  <c r="AG685" i="2"/>
  <c r="AG235" i="2"/>
  <c r="AG248" i="2"/>
  <c r="AG506" i="2"/>
  <c r="AG682" i="2"/>
  <c r="AG252" i="2"/>
  <c r="AG133" i="2"/>
  <c r="AG383" i="2"/>
  <c r="AG628" i="2"/>
  <c r="AG293" i="2"/>
  <c r="AG153" i="2"/>
  <c r="AG241" i="2"/>
  <c r="AG523" i="2"/>
  <c r="AG615" i="2"/>
  <c r="AG53" i="2"/>
  <c r="AG656" i="2"/>
  <c r="AG432" i="2"/>
  <c r="AG584" i="2"/>
  <c r="AG400" i="2"/>
  <c r="AG722" i="2"/>
  <c r="AG192" i="2"/>
  <c r="AG729" i="2"/>
  <c r="AG215" i="2"/>
  <c r="AG350" i="2"/>
  <c r="AG279" i="2"/>
  <c r="AG380" i="2"/>
  <c r="AG262" i="2"/>
  <c r="AG213" i="2"/>
  <c r="AG681" i="2"/>
  <c r="AG673" i="2"/>
  <c r="AG143" i="2"/>
  <c r="AG649" i="2"/>
  <c r="AG527" i="2"/>
  <c r="AG694" i="2"/>
  <c r="AG679" i="2"/>
  <c r="AG170" i="2"/>
  <c r="AG717" i="2"/>
  <c r="AG69" i="2"/>
  <c r="AG558" i="2"/>
  <c r="AG317" i="2"/>
  <c r="AG254" i="2"/>
  <c r="AG64" i="2"/>
  <c r="AG549" i="2"/>
  <c r="AG33" i="2"/>
  <c r="AG570" i="2"/>
  <c r="AG281" i="2"/>
  <c r="AG386" i="2"/>
  <c r="AG637" i="2"/>
  <c r="AG466" i="2"/>
  <c r="AG661" i="2"/>
  <c r="AG697" i="2"/>
  <c r="AG280" i="2"/>
  <c r="AG78" i="2"/>
  <c r="AG230" i="2"/>
  <c r="AG250" i="2"/>
  <c r="AG277" i="2"/>
  <c r="AG715" i="2"/>
  <c r="AG497" i="2"/>
  <c r="AG732" i="2"/>
  <c r="AG514" i="2"/>
  <c r="AG534" i="2"/>
  <c r="AG187" i="2"/>
  <c r="AG559" i="2"/>
  <c r="AG164" i="2"/>
  <c r="AG629" i="2"/>
  <c r="AG263" i="2"/>
  <c r="AG705" i="2"/>
  <c r="AG678" i="2"/>
  <c r="AG510" i="2"/>
  <c r="AG636" i="2"/>
  <c r="AG479" i="2"/>
  <c r="AG457" i="2"/>
  <c r="AG485" i="2"/>
  <c r="AG347" i="2"/>
  <c r="AG691" i="2"/>
  <c r="AG198" i="2"/>
  <c r="AG422" i="2"/>
  <c r="AG322" i="2"/>
  <c r="AG535" i="2"/>
  <c r="AG130" i="2"/>
  <c r="AG283" i="2"/>
  <c r="AG266" i="2"/>
  <c r="AG436" i="2"/>
  <c r="AG483" i="2"/>
  <c r="AG552" i="2"/>
  <c r="AG389" i="2"/>
  <c r="AG587" i="2"/>
  <c r="AG711" i="2"/>
  <c r="AG650" i="2"/>
  <c r="AG331" i="2"/>
  <c r="AG221" i="2"/>
  <c r="AG302" i="2"/>
  <c r="AG599" i="2"/>
  <c r="AG162" i="2"/>
  <c r="AG607" i="2"/>
  <c r="AG560" i="2"/>
  <c r="AG287" i="2"/>
  <c r="AG446" i="2"/>
  <c r="AG395" i="2"/>
  <c r="AG688" i="2"/>
  <c r="AG666" i="2"/>
  <c r="AG495" i="2"/>
  <c r="AG613" i="2"/>
  <c r="AG520" i="2"/>
  <c r="AG557" i="2"/>
  <c r="AG437" i="2"/>
  <c r="AG565" i="2"/>
  <c r="AG726" i="2"/>
  <c r="AG363" i="2"/>
  <c r="AG687" i="2"/>
  <c r="AG253" i="2"/>
  <c r="AG699" i="2"/>
  <c r="AG664" i="2"/>
  <c r="AG702" i="2"/>
  <c r="AG352" i="2"/>
  <c r="AG648" i="2"/>
  <c r="AG683" i="2"/>
  <c r="AG531" i="2"/>
  <c r="AG700" i="2"/>
  <c r="AG622" i="2"/>
  <c r="AG657" i="2"/>
  <c r="AG671" i="2"/>
  <c r="AG515" i="2"/>
  <c r="AG703" i="2"/>
  <c r="AG719" i="2"/>
  <c r="AG572" i="2"/>
  <c r="AG680" i="2"/>
  <c r="AG684" i="2"/>
  <c r="AG704" i="2"/>
  <c r="AG724" i="2"/>
  <c r="AG712" i="2"/>
  <c r="AG728" i="2"/>
  <c r="AG690" i="2"/>
  <c r="AG668" i="2"/>
  <c r="AG718" i="2"/>
  <c r="AF606" i="2"/>
  <c r="AF518" i="2"/>
  <c r="AF517" i="2"/>
  <c r="AF60" i="2"/>
  <c r="AF296" i="2"/>
  <c r="AF366" i="2"/>
  <c r="AF403" i="2"/>
  <c r="AF308" i="2"/>
  <c r="AF533" i="2"/>
  <c r="AF516" i="2"/>
  <c r="AF196" i="2"/>
  <c r="AF448" i="2"/>
  <c r="AF84" i="2"/>
  <c r="AF640" i="2"/>
  <c r="AF112" i="2"/>
  <c r="AF447" i="2"/>
  <c r="AF540" i="2"/>
  <c r="AF604" i="2"/>
  <c r="AF411" i="2"/>
  <c r="AF46" i="2"/>
  <c r="AF420" i="2"/>
  <c r="AF360" i="2"/>
  <c r="AF472" i="2"/>
  <c r="AF207" i="2"/>
  <c r="AF571" i="2"/>
  <c r="AF99" i="2"/>
  <c r="AF260" i="2"/>
  <c r="AF286" i="2"/>
  <c r="AF412" i="2"/>
  <c r="AF600" i="2"/>
  <c r="AF93" i="2"/>
  <c r="AF561" i="2"/>
  <c r="AF651" i="2"/>
  <c r="AF3" i="2"/>
  <c r="AF361" i="2"/>
  <c r="AF75" i="2"/>
  <c r="AF397" i="2"/>
  <c r="AF189" i="2"/>
  <c r="AF87" i="2"/>
  <c r="AF660" i="2"/>
  <c r="AF186" i="2"/>
  <c r="AF391" i="2"/>
  <c r="AF59" i="2"/>
  <c r="AF158" i="2"/>
  <c r="AF530" i="2"/>
  <c r="AF339" i="2"/>
  <c r="AF576" i="2"/>
  <c r="AF197" i="2"/>
  <c r="AF216" i="2"/>
  <c r="AF319" i="2"/>
  <c r="AF488" i="2"/>
  <c r="AF259" i="2"/>
  <c r="AF284" i="2"/>
  <c r="AF404" i="2"/>
  <c r="AF421" i="2"/>
  <c r="AF107" i="2"/>
  <c r="AF233" i="2"/>
  <c r="AF455" i="2"/>
  <c r="AF332" i="2"/>
  <c r="AF113" i="2"/>
  <c r="AF328" i="2"/>
  <c r="AF494" i="2"/>
  <c r="AF255" i="2"/>
  <c r="AF276" i="2"/>
  <c r="AF82" i="2"/>
  <c r="AF121" i="2"/>
  <c r="AF325" i="2"/>
  <c r="AF428" i="2"/>
  <c r="AF321" i="2"/>
  <c r="AF377" i="2"/>
  <c r="AF387" i="2"/>
  <c r="AF264" i="2"/>
  <c r="AF90" i="2"/>
  <c r="AF105" i="2"/>
  <c r="AF104" i="2"/>
  <c r="AF346" i="2"/>
  <c r="AF50" i="2"/>
  <c r="AF167" i="2"/>
  <c r="AF594" i="2"/>
  <c r="AF461" i="2"/>
  <c r="AF471" i="2"/>
  <c r="AF381" i="2"/>
  <c r="AF251" i="2"/>
  <c r="AF304" i="2"/>
  <c r="AF463" i="2"/>
  <c r="AF91" i="2"/>
  <c r="AF275" i="2"/>
  <c r="AF236" i="2"/>
  <c r="AF229" i="2"/>
  <c r="AF83" i="2"/>
  <c r="AF460" i="2"/>
  <c r="AF57" i="2"/>
  <c r="AF210" i="2"/>
  <c r="AF223" i="2"/>
  <c r="AF611" i="2"/>
  <c r="AF579" i="2"/>
  <c r="AF376" i="2"/>
  <c r="AF492" i="2"/>
  <c r="AF77" i="2"/>
  <c r="AF47" i="2"/>
  <c r="AF110" i="2"/>
  <c r="AF224" i="2"/>
  <c r="AF49" i="2"/>
  <c r="AF14" i="2"/>
  <c r="AF140" i="2"/>
  <c r="AF326" i="2"/>
  <c r="AF624" i="2"/>
  <c r="AF114" i="2"/>
  <c r="AF484" i="2"/>
  <c r="AF334" i="2"/>
  <c r="AF10" i="2"/>
  <c r="AF44" i="2"/>
  <c r="AF443" i="2"/>
  <c r="AF227" i="2"/>
  <c r="AF36" i="2"/>
  <c r="AF369" i="2"/>
  <c r="AF150" i="2"/>
  <c r="AF459" i="2"/>
  <c r="AF524" i="2"/>
  <c r="AF20" i="2"/>
  <c r="AF261" i="2"/>
  <c r="AF727" i="2"/>
  <c r="AF618" i="2"/>
  <c r="AF159" i="2"/>
  <c r="AF89" i="2"/>
  <c r="AF335" i="2"/>
  <c r="AF342" i="2"/>
  <c r="AF268" i="2"/>
  <c r="AF137" i="2"/>
  <c r="AF48" i="2"/>
  <c r="AF208" i="2"/>
  <c r="AF100" i="2"/>
  <c r="AF9" i="2"/>
  <c r="AF303" i="2"/>
  <c r="AF706" i="2"/>
  <c r="AF341" i="2"/>
  <c r="AF670" i="2"/>
  <c r="AF336" i="2"/>
  <c r="AF367" i="2"/>
  <c r="AF645" i="2"/>
  <c r="AF355" i="2"/>
  <c r="AF356" i="2"/>
  <c r="AF596" i="2"/>
  <c r="AF231" i="2"/>
  <c r="AF76" i="2"/>
  <c r="AF536" i="2"/>
  <c r="AF423" i="2"/>
  <c r="AF316" i="2"/>
  <c r="AF289" i="2"/>
  <c r="AF178" i="2"/>
  <c r="AF359" i="2"/>
  <c r="AF11" i="2"/>
  <c r="AF375" i="2"/>
  <c r="AF449" i="2"/>
  <c r="AF27" i="2"/>
  <c r="AF500" i="2"/>
  <c r="AF256" i="2"/>
  <c r="AF556" i="2"/>
  <c r="AF135" i="2"/>
  <c r="AF329" i="2"/>
  <c r="AF723" i="2"/>
  <c r="AF225" i="2"/>
  <c r="AF220" i="2"/>
  <c r="AF566" i="2"/>
  <c r="AF32" i="2"/>
  <c r="AF513" i="2"/>
  <c r="AF632" i="2"/>
  <c r="AF168" i="2"/>
  <c r="AF501" i="2"/>
  <c r="AF249" i="2"/>
  <c r="AF239" i="2"/>
  <c r="AF512" i="2"/>
  <c r="AF290" i="2"/>
  <c r="AF562" i="2"/>
  <c r="AF616" i="2"/>
  <c r="AF647" i="2"/>
  <c r="AF473" i="2"/>
  <c r="AF655" i="2"/>
  <c r="AF491" i="2"/>
  <c r="AF122" i="2"/>
  <c r="AF31" i="2"/>
  <c r="AF609" i="2"/>
  <c r="AF270" i="2"/>
  <c r="AF232" i="2"/>
  <c r="AF639" i="2"/>
  <c r="AF61" i="2"/>
  <c r="AF301" i="2"/>
  <c r="AF598" i="2"/>
  <c r="AF152" i="2"/>
  <c r="AF462" i="2"/>
  <c r="AF504" i="2"/>
  <c r="AF592" i="2"/>
  <c r="AF493" i="2"/>
  <c r="AF209" i="2"/>
  <c r="AF7" i="2"/>
  <c r="AF309" i="2"/>
  <c r="AF619" i="2"/>
  <c r="AF595" i="2"/>
  <c r="AF638" i="2"/>
  <c r="AF541" i="2"/>
  <c r="AF97" i="2"/>
  <c r="AF242" i="2"/>
  <c r="AF625" i="2"/>
  <c r="AF179" i="2"/>
  <c r="AF373" i="2"/>
  <c r="AF456" i="2"/>
  <c r="AF184" i="2"/>
  <c r="AF51" i="2"/>
  <c r="AF453" i="2"/>
  <c r="AF55" i="2"/>
  <c r="AF115" i="2"/>
  <c r="AF507" i="2"/>
  <c r="AF475" i="2"/>
  <c r="AF362" i="2"/>
  <c r="AF299" i="2"/>
  <c r="AF131" i="2"/>
  <c r="AF73" i="2"/>
  <c r="AF438" i="2"/>
  <c r="AF419" i="2"/>
  <c r="AF574" i="2"/>
  <c r="AF94" i="2"/>
  <c r="AF291" i="2"/>
  <c r="AF543" i="2"/>
  <c r="AF194" i="2"/>
  <c r="AF240" i="2"/>
  <c r="AF142" i="2"/>
  <c r="AF98" i="2"/>
  <c r="AF306" i="2"/>
  <c r="AF652" i="2"/>
  <c r="AF174" i="2"/>
  <c r="AF477" i="2"/>
  <c r="AF24" i="2"/>
  <c r="AF166" i="2"/>
  <c r="AF465" i="2"/>
  <c r="AF15" i="2"/>
  <c r="AF85" i="2"/>
  <c r="AF392" i="2"/>
  <c r="AF399" i="2"/>
  <c r="AF42" i="2"/>
  <c r="AF677" i="2"/>
  <c r="AF426" i="2"/>
  <c r="AF522" i="2"/>
  <c r="AF413" i="2"/>
  <c r="AF406" i="2"/>
  <c r="AF45" i="2"/>
  <c r="AF414" i="2"/>
  <c r="AF338" i="2"/>
  <c r="AF116" i="2"/>
  <c r="AF71" i="2"/>
  <c r="AF345" i="2"/>
  <c r="AF659" i="2"/>
  <c r="AF117" i="2"/>
  <c r="AF390" i="2"/>
  <c r="AF452" i="2"/>
  <c r="AF563" i="2"/>
  <c r="AF388" i="2"/>
  <c r="AF323" i="2"/>
  <c r="AF353" i="2"/>
  <c r="AF582" i="2"/>
  <c r="AF12" i="2"/>
  <c r="AF441" i="2"/>
  <c r="AF525" i="2"/>
  <c r="AF667" i="2"/>
  <c r="AF257" i="2"/>
  <c r="AF725" i="2"/>
  <c r="AF25" i="2"/>
  <c r="AF658" i="2"/>
  <c r="AF511" i="2"/>
  <c r="AF343" i="2"/>
  <c r="AF127" i="2"/>
  <c r="AF468" i="2"/>
  <c r="AF382" i="2"/>
  <c r="AF54" i="2"/>
  <c r="AF474" i="2"/>
  <c r="AF440" i="2"/>
  <c r="AF435" i="2"/>
  <c r="AF408" i="2"/>
  <c r="AF418" i="2"/>
  <c r="AF469" i="2"/>
  <c r="AF365" i="2"/>
  <c r="AF476" i="2"/>
  <c r="AF314" i="2"/>
  <c r="AF294" i="2"/>
  <c r="AF545" i="2"/>
  <c r="AF407" i="2"/>
  <c r="AF108" i="2"/>
  <c r="AF272" i="2"/>
  <c r="AF212" i="2"/>
  <c r="AF237" i="2"/>
  <c r="AF201" i="2"/>
  <c r="AF528" i="2"/>
  <c r="AF202" i="2"/>
  <c r="AF621" i="2"/>
  <c r="AF70" i="2"/>
  <c r="AF139" i="2"/>
  <c r="AF371" i="2"/>
  <c r="AF4" i="2"/>
  <c r="AF653" i="2"/>
  <c r="AF180" i="2"/>
  <c r="AF101" i="2"/>
  <c r="AF217" i="2"/>
  <c r="AF68" i="2"/>
  <c r="AF278" i="2"/>
  <c r="AF467" i="2"/>
  <c r="AF188" i="2"/>
  <c r="AF171" i="2"/>
  <c r="AF244" i="2"/>
  <c r="AF358" i="2"/>
  <c r="AF176" i="2"/>
  <c r="AF80" i="2"/>
  <c r="AF265" i="2"/>
  <c r="AF631" i="2"/>
  <c r="AF396" i="2"/>
  <c r="AF630" i="2"/>
  <c r="AF519" i="2"/>
  <c r="AF498" i="2"/>
  <c r="AF567" i="2"/>
  <c r="AF590" i="2"/>
  <c r="AF128" i="2"/>
  <c r="AF271" i="2"/>
  <c r="AF181" i="2"/>
  <c r="AF182" i="2"/>
  <c r="AF348" i="2"/>
  <c r="AF425" i="2"/>
  <c r="AF151" i="2"/>
  <c r="AF487" i="2"/>
  <c r="AF243" i="2"/>
  <c r="AF394" i="2"/>
  <c r="AF234" i="2"/>
  <c r="AF357" i="2"/>
  <c r="AF434" i="2"/>
  <c r="AF67" i="2"/>
  <c r="AF614" i="2"/>
  <c r="AF226" i="2"/>
  <c r="AF349" i="2"/>
  <c r="AF169" i="2"/>
  <c r="AF288" i="2"/>
  <c r="AF228" i="2"/>
  <c r="AF146" i="2"/>
  <c r="AF126" i="2"/>
  <c r="AF713" i="2"/>
  <c r="AF5" i="2"/>
  <c r="AF211" i="2"/>
  <c r="AF351" i="2"/>
  <c r="AF269" i="2"/>
  <c r="AF669" i="2"/>
  <c r="AF148" i="2"/>
  <c r="AF81" i="2"/>
  <c r="AF154" i="2"/>
  <c r="AF37" i="2"/>
  <c r="AF41" i="2"/>
  <c r="AF18" i="2"/>
  <c r="AF610" i="2"/>
  <c r="AF548" i="2"/>
  <c r="AF580" i="2"/>
  <c r="AF62" i="2"/>
  <c r="AF118" i="2"/>
  <c r="AF372" i="2"/>
  <c r="AF163" i="2"/>
  <c r="AF620" i="2"/>
  <c r="AF39" i="2"/>
  <c r="AF199" i="2"/>
  <c r="AF17" i="2"/>
  <c r="AF35" i="2"/>
  <c r="AF537" i="2"/>
  <c r="AF173" i="2"/>
  <c r="AF405" i="2"/>
  <c r="AF693" i="2"/>
  <c r="AF555" i="2"/>
  <c r="AF578" i="2"/>
  <c r="AF676" i="2"/>
  <c r="AF330" i="2"/>
  <c r="AF160" i="2"/>
  <c r="AF138" i="2"/>
  <c r="AF573" i="2"/>
  <c r="AF191" i="2"/>
  <c r="AF165" i="2"/>
  <c r="AF8" i="2"/>
  <c r="AF617" i="2"/>
  <c r="AF424" i="2"/>
  <c r="AF2" i="2"/>
  <c r="AF125" i="2"/>
  <c r="AF292" i="2"/>
  <c r="AF470" i="2"/>
  <c r="AF298" i="2"/>
  <c r="AF575" i="2"/>
  <c r="AF662" i="2"/>
  <c r="AF450" i="2"/>
  <c r="AF310" i="2"/>
  <c r="AF119" i="2"/>
  <c r="AF327" i="2"/>
  <c r="AF238" i="2"/>
  <c r="AF245" i="2"/>
  <c r="AF56" i="2"/>
  <c r="AF508" i="2"/>
  <c r="AF274" i="2"/>
  <c r="AF136" i="2"/>
  <c r="AF586" i="2"/>
  <c r="AF34" i="2"/>
  <c r="AF102" i="2"/>
  <c r="AF13" i="2"/>
  <c r="AF608" i="2"/>
  <c r="AF205" i="2"/>
  <c r="AF177" i="2"/>
  <c r="AF499" i="2"/>
  <c r="AF79" i="2"/>
  <c r="AF593" i="2"/>
  <c r="AF337" i="2"/>
  <c r="AF156" i="2"/>
  <c r="AF218" i="2"/>
  <c r="AF374" i="2"/>
  <c r="AF305" i="2"/>
  <c r="AF538" i="2"/>
  <c r="AF16" i="2"/>
  <c r="AF52" i="2"/>
  <c r="AF149" i="2"/>
  <c r="AF643" i="2"/>
  <c r="AF214" i="2"/>
  <c r="AF496" i="2"/>
  <c r="AF633" i="2"/>
  <c r="AF378" i="2"/>
  <c r="AF542" i="2"/>
  <c r="AF109" i="2"/>
  <c r="AF701" i="2"/>
  <c r="AF482" i="2"/>
  <c r="AF219" i="2"/>
  <c r="AF145" i="2"/>
  <c r="AF22" i="2"/>
  <c r="AF247" i="2"/>
  <c r="AF505" i="2"/>
  <c r="AF626" i="2"/>
  <c r="AF26" i="2"/>
  <c r="AF273" i="2"/>
  <c r="AF63" i="2"/>
  <c r="AF646" i="2"/>
  <c r="AF172" i="2"/>
  <c r="AF585" i="2"/>
  <c r="AF313" i="2"/>
  <c r="AF695" i="2"/>
  <c r="AF246" i="2"/>
  <c r="AF730" i="2"/>
  <c r="AF529" i="2"/>
  <c r="AF429" i="2"/>
  <c r="AF141" i="2"/>
  <c r="AF297" i="2"/>
  <c r="AF393" i="2"/>
  <c r="AF123" i="2"/>
  <c r="AF132" i="2"/>
  <c r="AF86" i="2"/>
  <c r="AF490" i="2"/>
  <c r="AF21" i="2"/>
  <c r="AF74" i="2"/>
  <c r="AF315" i="2"/>
  <c r="AF379" i="2"/>
  <c r="AF569" i="2"/>
  <c r="AF28" i="2"/>
  <c r="AF634" i="2"/>
  <c r="AF203" i="2"/>
  <c r="AF464" i="2"/>
  <c r="AF581" i="2"/>
  <c r="AF641" i="2"/>
  <c r="AF66" i="2"/>
  <c r="AF88" i="2"/>
  <c r="AF300" i="2"/>
  <c r="AF311" i="2"/>
  <c r="AF601" i="2"/>
  <c r="AF385" i="2"/>
  <c r="AF675" i="2"/>
  <c r="AF409" i="2"/>
  <c r="AF481" i="2"/>
  <c r="AF603" i="2"/>
  <c r="AF696" i="2"/>
  <c r="AF720" i="2"/>
  <c r="AF340" i="2"/>
  <c r="AF6" i="2"/>
  <c r="AF721" i="2"/>
  <c r="AF430" i="2"/>
  <c r="AF698" i="2"/>
  <c r="AF686" i="2"/>
  <c r="AF92" i="2"/>
  <c r="AF144" i="2"/>
  <c r="AF644" i="2"/>
  <c r="AF384" i="2"/>
  <c r="AF185" i="2"/>
  <c r="AF222" i="2"/>
  <c r="AF354" i="2"/>
  <c r="AF200" i="2"/>
  <c r="AF195" i="2"/>
  <c r="AF95" i="2"/>
  <c r="AF398" i="2"/>
  <c r="AF23" i="2"/>
  <c r="AF427" i="2"/>
  <c r="AF672" i="2"/>
  <c r="AF532" i="2"/>
  <c r="AF19" i="2"/>
  <c r="AF547" i="2"/>
  <c r="AF183" i="2"/>
  <c r="AF29" i="2"/>
  <c r="AF588" i="2"/>
  <c r="AF709" i="2"/>
  <c r="AF431" i="2"/>
  <c r="AF635" i="2"/>
  <c r="AF157" i="2"/>
  <c r="AF546" i="2"/>
  <c r="AF521" i="2"/>
  <c r="AF716" i="2"/>
  <c r="AF147" i="2"/>
  <c r="AF410" i="2"/>
  <c r="AF368" i="2"/>
  <c r="AF544" i="2"/>
  <c r="AF204" i="2"/>
  <c r="AF285" i="2"/>
  <c r="AF627" i="2"/>
  <c r="AF591" i="2"/>
  <c r="AF458" i="2"/>
  <c r="AF318" i="2"/>
  <c r="AF402" i="2"/>
  <c r="AF324" i="2"/>
  <c r="AF417" i="2"/>
  <c r="AF155" i="2"/>
  <c r="AF602" i="2"/>
  <c r="AF43" i="2"/>
  <c r="AF30" i="2"/>
  <c r="AF65" i="2"/>
  <c r="AF175" i="2"/>
  <c r="AF401" i="2"/>
  <c r="AF415" i="2"/>
  <c r="AF312" i="2"/>
  <c r="AF106" i="2"/>
  <c r="AF539" i="2"/>
  <c r="AF282" i="2"/>
  <c r="AF320" i="2"/>
  <c r="AF583" i="2"/>
  <c r="AF553" i="2"/>
  <c r="AF707" i="2"/>
  <c r="AF714" i="2"/>
  <c r="AF129" i="2"/>
  <c r="AF439" i="2"/>
  <c r="AF480" i="2"/>
  <c r="AF692" i="2"/>
  <c r="AF550" i="2"/>
  <c r="AF364" i="2"/>
  <c r="AF267" i="2"/>
  <c r="AF612" i="2"/>
  <c r="AF605" i="2"/>
  <c r="AF577" i="2"/>
  <c r="AF124" i="2"/>
  <c r="AF526" i="2"/>
  <c r="AF589" i="2"/>
  <c r="AF509" i="2"/>
  <c r="AF111" i="2"/>
  <c r="AF708" i="2"/>
  <c r="AF454" i="2"/>
  <c r="AF333" i="2"/>
  <c r="AF190" i="2"/>
  <c r="AF554" i="2"/>
  <c r="AF597" i="2"/>
  <c r="AF96" i="2"/>
  <c r="AF489" i="2"/>
  <c r="AF416" i="2"/>
  <c r="AF486" i="2"/>
  <c r="AF478" i="2"/>
  <c r="AF731" i="2"/>
  <c r="AF551" i="2"/>
  <c r="AF206" i="2"/>
  <c r="AF663" i="2"/>
  <c r="AF103" i="2"/>
  <c r="AF193" i="2"/>
  <c r="AF654" i="2"/>
  <c r="AF307" i="2"/>
  <c r="AF568" i="2"/>
  <c r="AF442" i="2"/>
  <c r="AF40" i="2"/>
  <c r="AF665" i="2"/>
  <c r="AF642" i="2"/>
  <c r="AF451" i="2"/>
  <c r="AF689" i="2"/>
  <c r="AF161" i="2"/>
  <c r="AF344" i="2"/>
  <c r="AF444" i="2"/>
  <c r="AF502" i="2"/>
  <c r="AF445" i="2"/>
  <c r="AF503" i="2"/>
  <c r="AF710" i="2"/>
  <c r="AF674" i="2"/>
  <c r="AF134" i="2"/>
  <c r="AF433" i="2"/>
  <c r="AF120" i="2"/>
  <c r="AF623" i="2"/>
  <c r="AF58" i="2"/>
  <c r="AF38" i="2"/>
  <c r="AF72" i="2"/>
  <c r="AF564" i="2"/>
  <c r="AF370" i="2"/>
  <c r="AF295" i="2"/>
  <c r="AF258" i="2"/>
  <c r="AF685" i="2"/>
  <c r="AF235" i="2"/>
  <c r="AF248" i="2"/>
  <c r="AF506" i="2"/>
  <c r="AF682" i="2"/>
  <c r="AF252" i="2"/>
  <c r="AF133" i="2"/>
  <c r="AF383" i="2"/>
  <c r="AF628" i="2"/>
  <c r="AF293" i="2"/>
  <c r="AF153" i="2"/>
  <c r="AF241" i="2"/>
  <c r="AF523" i="2"/>
  <c r="AF615" i="2"/>
  <c r="AF53" i="2"/>
  <c r="AF656" i="2"/>
  <c r="AF432" i="2"/>
  <c r="AF584" i="2"/>
  <c r="AF400" i="2"/>
  <c r="AF722" i="2"/>
  <c r="AF192" i="2"/>
  <c r="AF729" i="2"/>
  <c r="AF215" i="2"/>
  <c r="AF350" i="2"/>
  <c r="AF279" i="2"/>
  <c r="AF380" i="2"/>
  <c r="AF262" i="2"/>
  <c r="AF213" i="2"/>
  <c r="AF681" i="2"/>
  <c r="AF673" i="2"/>
  <c r="AF143" i="2"/>
  <c r="AF649" i="2"/>
  <c r="AF527" i="2"/>
  <c r="AF694" i="2"/>
  <c r="AF679" i="2"/>
  <c r="AF170" i="2"/>
  <c r="AF717" i="2"/>
  <c r="AF69" i="2"/>
  <c r="AF558" i="2"/>
  <c r="AF317" i="2"/>
  <c r="AF254" i="2"/>
  <c r="AF64" i="2"/>
  <c r="AF549" i="2"/>
  <c r="AF33" i="2"/>
  <c r="AF570" i="2"/>
  <c r="AF281" i="2"/>
  <c r="AF386" i="2"/>
  <c r="AF637" i="2"/>
  <c r="AF466" i="2"/>
  <c r="AF661" i="2"/>
  <c r="AF697" i="2"/>
  <c r="AF280" i="2"/>
  <c r="AF78" i="2"/>
  <c r="AF230" i="2"/>
  <c r="AF250" i="2"/>
  <c r="AF277" i="2"/>
  <c r="AF715" i="2"/>
  <c r="AF497" i="2"/>
  <c r="AF732" i="2"/>
  <c r="AF514" i="2"/>
  <c r="AF534" i="2"/>
  <c r="AF187" i="2"/>
  <c r="AF559" i="2"/>
  <c r="AF164" i="2"/>
  <c r="AF629" i="2"/>
  <c r="AF263" i="2"/>
  <c r="AF705" i="2"/>
  <c r="AF678" i="2"/>
  <c r="AF510" i="2"/>
  <c r="AF636" i="2"/>
  <c r="AF479" i="2"/>
  <c r="AF457" i="2"/>
  <c r="AF485" i="2"/>
  <c r="AF347" i="2"/>
  <c r="AF691" i="2"/>
  <c r="AF198" i="2"/>
  <c r="AF422" i="2"/>
  <c r="AF322" i="2"/>
  <c r="AF535" i="2"/>
  <c r="AF130" i="2"/>
  <c r="AF283" i="2"/>
  <c r="AF266" i="2"/>
  <c r="AF436" i="2"/>
  <c r="AF483" i="2"/>
  <c r="AF552" i="2"/>
  <c r="AF389" i="2"/>
  <c r="AF587" i="2"/>
  <c r="AF711" i="2"/>
  <c r="AF650" i="2"/>
  <c r="AF331" i="2"/>
  <c r="AF221" i="2"/>
  <c r="AF302" i="2"/>
  <c r="AF599" i="2"/>
  <c r="AF162" i="2"/>
  <c r="AF607" i="2"/>
  <c r="AF560" i="2"/>
  <c r="AF287" i="2"/>
  <c r="AF446" i="2"/>
  <c r="AF395" i="2"/>
  <c r="AF688" i="2"/>
  <c r="AF666" i="2"/>
  <c r="AF495" i="2"/>
  <c r="AF613" i="2"/>
  <c r="AF520" i="2"/>
  <c r="AF557" i="2"/>
  <c r="AF437" i="2"/>
  <c r="AF565" i="2"/>
  <c r="AF726" i="2"/>
  <c r="AF363" i="2"/>
  <c r="AF687" i="2"/>
  <c r="AF253" i="2"/>
  <c r="AF699" i="2"/>
  <c r="AF664" i="2"/>
  <c r="AF702" i="2"/>
  <c r="AF352" i="2"/>
  <c r="AF648" i="2"/>
  <c r="AF683" i="2"/>
  <c r="AF531" i="2"/>
  <c r="AF700" i="2"/>
  <c r="AF622" i="2"/>
  <c r="AF657" i="2"/>
  <c r="AF671" i="2"/>
  <c r="AF515" i="2"/>
  <c r="AF703" i="2"/>
  <c r="AF719" i="2"/>
  <c r="AF572" i="2"/>
  <c r="AF680" i="2"/>
  <c r="AF684" i="2"/>
  <c r="AF704" i="2"/>
  <c r="AF724" i="2"/>
  <c r="AF712" i="2"/>
  <c r="AF728" i="2"/>
  <c r="AF690" i="2"/>
  <c r="AF668" i="2"/>
  <c r="AF718" i="2"/>
  <c r="AE606" i="2"/>
  <c r="AE518" i="2"/>
  <c r="AE517" i="2"/>
  <c r="AE60" i="2"/>
  <c r="AE296" i="2"/>
  <c r="AE366" i="2"/>
  <c r="AE403" i="2"/>
  <c r="AE308" i="2"/>
  <c r="AE533" i="2"/>
  <c r="AE516" i="2"/>
  <c r="AE196" i="2"/>
  <c r="AE448" i="2"/>
  <c r="AE84" i="2"/>
  <c r="AE640" i="2"/>
  <c r="AE112" i="2"/>
  <c r="AE447" i="2"/>
  <c r="AE540" i="2"/>
  <c r="AE604" i="2"/>
  <c r="AE411" i="2"/>
  <c r="AE46" i="2"/>
  <c r="AE420" i="2"/>
  <c r="AE360" i="2"/>
  <c r="AE472" i="2"/>
  <c r="AE207" i="2"/>
  <c r="AE571" i="2"/>
  <c r="AE99" i="2"/>
  <c r="AE260" i="2"/>
  <c r="AE286" i="2"/>
  <c r="AE412" i="2"/>
  <c r="AE600" i="2"/>
  <c r="AE93" i="2"/>
  <c r="AE561" i="2"/>
  <c r="AE651" i="2"/>
  <c r="AE3" i="2"/>
  <c r="AE361" i="2"/>
  <c r="AE75" i="2"/>
  <c r="AE397" i="2"/>
  <c r="AE189" i="2"/>
  <c r="AE87" i="2"/>
  <c r="AE660" i="2"/>
  <c r="AE186" i="2"/>
  <c r="AE391" i="2"/>
  <c r="AE59" i="2"/>
  <c r="AE158" i="2"/>
  <c r="AE530" i="2"/>
  <c r="AE339" i="2"/>
  <c r="AE576" i="2"/>
  <c r="AE197" i="2"/>
  <c r="AE216" i="2"/>
  <c r="AE319" i="2"/>
  <c r="AE488" i="2"/>
  <c r="AE259" i="2"/>
  <c r="AE284" i="2"/>
  <c r="AE404" i="2"/>
  <c r="AE421" i="2"/>
  <c r="AE107" i="2"/>
  <c r="AE233" i="2"/>
  <c r="AE455" i="2"/>
  <c r="AE332" i="2"/>
  <c r="AE113" i="2"/>
  <c r="AE328" i="2"/>
  <c r="AE494" i="2"/>
  <c r="AE255" i="2"/>
  <c r="AE276" i="2"/>
  <c r="AE82" i="2"/>
  <c r="AE121" i="2"/>
  <c r="AE325" i="2"/>
  <c r="AE428" i="2"/>
  <c r="AE321" i="2"/>
  <c r="AE377" i="2"/>
  <c r="AE387" i="2"/>
  <c r="AE264" i="2"/>
  <c r="AE90" i="2"/>
  <c r="AE105" i="2"/>
  <c r="AE104" i="2"/>
  <c r="AE346" i="2"/>
  <c r="AE50" i="2"/>
  <c r="AE167" i="2"/>
  <c r="AE594" i="2"/>
  <c r="AE461" i="2"/>
  <c r="AE471" i="2"/>
  <c r="AE381" i="2"/>
  <c r="AE251" i="2"/>
  <c r="AE304" i="2"/>
  <c r="AE463" i="2"/>
  <c r="AE91" i="2"/>
  <c r="AE275" i="2"/>
  <c r="AE236" i="2"/>
  <c r="AE229" i="2"/>
  <c r="AE83" i="2"/>
  <c r="AE460" i="2"/>
  <c r="AE57" i="2"/>
  <c r="AE210" i="2"/>
  <c r="AE223" i="2"/>
  <c r="AE611" i="2"/>
  <c r="AE579" i="2"/>
  <c r="AE376" i="2"/>
  <c r="AE492" i="2"/>
  <c r="AE77" i="2"/>
  <c r="AE47" i="2"/>
  <c r="AE110" i="2"/>
  <c r="AE224" i="2"/>
  <c r="AE49" i="2"/>
  <c r="AE14" i="2"/>
  <c r="AE140" i="2"/>
  <c r="AE326" i="2"/>
  <c r="AE624" i="2"/>
  <c r="AE114" i="2"/>
  <c r="AE484" i="2"/>
  <c r="AE334" i="2"/>
  <c r="AE10" i="2"/>
  <c r="AE44" i="2"/>
  <c r="AE443" i="2"/>
  <c r="AE227" i="2"/>
  <c r="AE36" i="2"/>
  <c r="AE369" i="2"/>
  <c r="AE150" i="2"/>
  <c r="AE459" i="2"/>
  <c r="AE524" i="2"/>
  <c r="AE20" i="2"/>
  <c r="AE261" i="2"/>
  <c r="AE727" i="2"/>
  <c r="AE618" i="2"/>
  <c r="AE159" i="2"/>
  <c r="AE89" i="2"/>
  <c r="AE335" i="2"/>
  <c r="AE342" i="2"/>
  <c r="AE268" i="2"/>
  <c r="AE137" i="2"/>
  <c r="AE48" i="2"/>
  <c r="AE208" i="2"/>
  <c r="AE100" i="2"/>
  <c r="AE9" i="2"/>
  <c r="AE303" i="2"/>
  <c r="AE706" i="2"/>
  <c r="AE341" i="2"/>
  <c r="AE670" i="2"/>
  <c r="AE336" i="2"/>
  <c r="AE367" i="2"/>
  <c r="AE645" i="2"/>
  <c r="AE355" i="2"/>
  <c r="AE356" i="2"/>
  <c r="AE596" i="2"/>
  <c r="AE231" i="2"/>
  <c r="AE76" i="2"/>
  <c r="AE536" i="2"/>
  <c r="AE423" i="2"/>
  <c r="AE316" i="2"/>
  <c r="AE289" i="2"/>
  <c r="AE178" i="2"/>
  <c r="AE359" i="2"/>
  <c r="AE11" i="2"/>
  <c r="AE375" i="2"/>
  <c r="AE449" i="2"/>
  <c r="AE27" i="2"/>
  <c r="AE500" i="2"/>
  <c r="AE256" i="2"/>
  <c r="AE556" i="2"/>
  <c r="AE135" i="2"/>
  <c r="AE329" i="2"/>
  <c r="AE723" i="2"/>
  <c r="AE225" i="2"/>
  <c r="AE220" i="2"/>
  <c r="AE566" i="2"/>
  <c r="AE32" i="2"/>
  <c r="AE513" i="2"/>
  <c r="AE632" i="2"/>
  <c r="AE168" i="2"/>
  <c r="AE501" i="2"/>
  <c r="AE249" i="2"/>
  <c r="AE239" i="2"/>
  <c r="AE512" i="2"/>
  <c r="AE290" i="2"/>
  <c r="AE562" i="2"/>
  <c r="AE616" i="2"/>
  <c r="AE647" i="2"/>
  <c r="AE473" i="2"/>
  <c r="AE655" i="2"/>
  <c r="AE491" i="2"/>
  <c r="AE122" i="2"/>
  <c r="AE31" i="2"/>
  <c r="AE609" i="2"/>
  <c r="AE270" i="2"/>
  <c r="AE232" i="2"/>
  <c r="AE639" i="2"/>
  <c r="AE61" i="2"/>
  <c r="AE301" i="2"/>
  <c r="AE598" i="2"/>
  <c r="AE152" i="2"/>
  <c r="AE462" i="2"/>
  <c r="AE504" i="2"/>
  <c r="AE592" i="2"/>
  <c r="AE493" i="2"/>
  <c r="AE209" i="2"/>
  <c r="AE7" i="2"/>
  <c r="AE309" i="2"/>
  <c r="AE619" i="2"/>
  <c r="AE595" i="2"/>
  <c r="AE638" i="2"/>
  <c r="AE541" i="2"/>
  <c r="AE97" i="2"/>
  <c r="AE242" i="2"/>
  <c r="AE625" i="2"/>
  <c r="AE179" i="2"/>
  <c r="AE373" i="2"/>
  <c r="AE456" i="2"/>
  <c r="AE184" i="2"/>
  <c r="AE51" i="2"/>
  <c r="AE453" i="2"/>
  <c r="AE55" i="2"/>
  <c r="AE115" i="2"/>
  <c r="AE507" i="2"/>
  <c r="AE475" i="2"/>
  <c r="AE362" i="2"/>
  <c r="AE299" i="2"/>
  <c r="AE131" i="2"/>
  <c r="AE73" i="2"/>
  <c r="AE438" i="2"/>
  <c r="AE419" i="2"/>
  <c r="AE574" i="2"/>
  <c r="AE94" i="2"/>
  <c r="AE291" i="2"/>
  <c r="AE543" i="2"/>
  <c r="AE194" i="2"/>
  <c r="AE240" i="2"/>
  <c r="AE142" i="2"/>
  <c r="AE98" i="2"/>
  <c r="AE306" i="2"/>
  <c r="AE652" i="2"/>
  <c r="AE174" i="2"/>
  <c r="AE477" i="2"/>
  <c r="AE24" i="2"/>
  <c r="AE166" i="2"/>
  <c r="AE465" i="2"/>
  <c r="AE15" i="2"/>
  <c r="AE85" i="2"/>
  <c r="AE392" i="2"/>
  <c r="AE399" i="2"/>
  <c r="AE42" i="2"/>
  <c r="AE677" i="2"/>
  <c r="AE426" i="2"/>
  <c r="AE522" i="2"/>
  <c r="AE413" i="2"/>
  <c r="AE406" i="2"/>
  <c r="AE45" i="2"/>
  <c r="AE414" i="2"/>
  <c r="AE338" i="2"/>
  <c r="AE116" i="2"/>
  <c r="AE71" i="2"/>
  <c r="AE345" i="2"/>
  <c r="AE659" i="2"/>
  <c r="AE117" i="2"/>
  <c r="AE390" i="2"/>
  <c r="AE452" i="2"/>
  <c r="AE563" i="2"/>
  <c r="AE388" i="2"/>
  <c r="AE323" i="2"/>
  <c r="AE353" i="2"/>
  <c r="AE582" i="2"/>
  <c r="AE12" i="2"/>
  <c r="AE441" i="2"/>
  <c r="AE525" i="2"/>
  <c r="AE667" i="2"/>
  <c r="AE257" i="2"/>
  <c r="AE725" i="2"/>
  <c r="AE25" i="2"/>
  <c r="AE658" i="2"/>
  <c r="AE511" i="2"/>
  <c r="AE343" i="2"/>
  <c r="AE127" i="2"/>
  <c r="AE468" i="2"/>
  <c r="AE382" i="2"/>
  <c r="AE54" i="2"/>
  <c r="AE474" i="2"/>
  <c r="AE440" i="2"/>
  <c r="AE435" i="2"/>
  <c r="AE408" i="2"/>
  <c r="AE418" i="2"/>
  <c r="AE469" i="2"/>
  <c r="AE365" i="2"/>
  <c r="AE476" i="2"/>
  <c r="AE314" i="2"/>
  <c r="AE294" i="2"/>
  <c r="AE545" i="2"/>
  <c r="AE407" i="2"/>
  <c r="AE108" i="2"/>
  <c r="AE272" i="2"/>
  <c r="AE212" i="2"/>
  <c r="AE237" i="2"/>
  <c r="AE201" i="2"/>
  <c r="AE528" i="2"/>
  <c r="AE202" i="2"/>
  <c r="AE621" i="2"/>
  <c r="AE70" i="2"/>
  <c r="AE139" i="2"/>
  <c r="AE371" i="2"/>
  <c r="AE4" i="2"/>
  <c r="AE653" i="2"/>
  <c r="AE180" i="2"/>
  <c r="AE101" i="2"/>
  <c r="AE217" i="2"/>
  <c r="AE68" i="2"/>
  <c r="AE278" i="2"/>
  <c r="AE467" i="2"/>
  <c r="AE188" i="2"/>
  <c r="AE171" i="2"/>
  <c r="AE244" i="2"/>
  <c r="AE358" i="2"/>
  <c r="AE176" i="2"/>
  <c r="AE80" i="2"/>
  <c r="AE265" i="2"/>
  <c r="AE631" i="2"/>
  <c r="AE396" i="2"/>
  <c r="AE630" i="2"/>
  <c r="AE519" i="2"/>
  <c r="AE498" i="2"/>
  <c r="AE567" i="2"/>
  <c r="AE590" i="2"/>
  <c r="AE128" i="2"/>
  <c r="AE271" i="2"/>
  <c r="AE181" i="2"/>
  <c r="AE182" i="2"/>
  <c r="AE348" i="2"/>
  <c r="AE425" i="2"/>
  <c r="AE151" i="2"/>
  <c r="AE487" i="2"/>
  <c r="AE243" i="2"/>
  <c r="AE394" i="2"/>
  <c r="AE234" i="2"/>
  <c r="AE357" i="2"/>
  <c r="AE434" i="2"/>
  <c r="AE67" i="2"/>
  <c r="AE614" i="2"/>
  <c r="AE226" i="2"/>
  <c r="AE349" i="2"/>
  <c r="AE169" i="2"/>
  <c r="AE288" i="2"/>
  <c r="AE228" i="2"/>
  <c r="AE146" i="2"/>
  <c r="AE126" i="2"/>
  <c r="AE713" i="2"/>
  <c r="AE5" i="2"/>
  <c r="AE211" i="2"/>
  <c r="AE351" i="2"/>
  <c r="AE269" i="2"/>
  <c r="AE669" i="2"/>
  <c r="AE148" i="2"/>
  <c r="AE81" i="2"/>
  <c r="AE154" i="2"/>
  <c r="AE37" i="2"/>
  <c r="AE41" i="2"/>
  <c r="AE18" i="2"/>
  <c r="AE610" i="2"/>
  <c r="AE548" i="2"/>
  <c r="AE580" i="2"/>
  <c r="AE62" i="2"/>
  <c r="AE118" i="2"/>
  <c r="AE372" i="2"/>
  <c r="AE163" i="2"/>
  <c r="AE620" i="2"/>
  <c r="AE39" i="2"/>
  <c r="AE199" i="2"/>
  <c r="AE17" i="2"/>
  <c r="AE35" i="2"/>
  <c r="AE537" i="2"/>
  <c r="AE173" i="2"/>
  <c r="AE405" i="2"/>
  <c r="AE693" i="2"/>
  <c r="AE555" i="2"/>
  <c r="AE578" i="2"/>
  <c r="AE676" i="2"/>
  <c r="AE330" i="2"/>
  <c r="AE160" i="2"/>
  <c r="AE138" i="2"/>
  <c r="AE573" i="2"/>
  <c r="AE191" i="2"/>
  <c r="AE165" i="2"/>
  <c r="AE8" i="2"/>
  <c r="AE617" i="2"/>
  <c r="AE424" i="2"/>
  <c r="AE2" i="2"/>
  <c r="AE125" i="2"/>
  <c r="AE292" i="2"/>
  <c r="AE470" i="2"/>
  <c r="AE298" i="2"/>
  <c r="AE575" i="2"/>
  <c r="AE662" i="2"/>
  <c r="AE450" i="2"/>
  <c r="AE310" i="2"/>
  <c r="AE119" i="2"/>
  <c r="AE327" i="2"/>
  <c r="AE238" i="2"/>
  <c r="AE245" i="2"/>
  <c r="AE56" i="2"/>
  <c r="AE508" i="2"/>
  <c r="AE274" i="2"/>
  <c r="AE136" i="2"/>
  <c r="AE586" i="2"/>
  <c r="AE34" i="2"/>
  <c r="AE102" i="2"/>
  <c r="AE13" i="2"/>
  <c r="AE608" i="2"/>
  <c r="AE205" i="2"/>
  <c r="AE177" i="2"/>
  <c r="AE499" i="2"/>
  <c r="AE79" i="2"/>
  <c r="AE593" i="2"/>
  <c r="AE337" i="2"/>
  <c r="AE156" i="2"/>
  <c r="AE218" i="2"/>
  <c r="AE374" i="2"/>
  <c r="AE305" i="2"/>
  <c r="AE538" i="2"/>
  <c r="AE16" i="2"/>
  <c r="AE52" i="2"/>
  <c r="AE149" i="2"/>
  <c r="AE643" i="2"/>
  <c r="AE214" i="2"/>
  <c r="AE496" i="2"/>
  <c r="AE633" i="2"/>
  <c r="AE378" i="2"/>
  <c r="AE542" i="2"/>
  <c r="AE109" i="2"/>
  <c r="AE701" i="2"/>
  <c r="AE482" i="2"/>
  <c r="AE219" i="2"/>
  <c r="AE145" i="2"/>
  <c r="AE22" i="2"/>
  <c r="AE247" i="2"/>
  <c r="AE505" i="2"/>
  <c r="AE626" i="2"/>
  <c r="AE26" i="2"/>
  <c r="AE273" i="2"/>
  <c r="AE63" i="2"/>
  <c r="AE646" i="2"/>
  <c r="AE172" i="2"/>
  <c r="AE585" i="2"/>
  <c r="AE313" i="2"/>
  <c r="AE695" i="2"/>
  <c r="AE246" i="2"/>
  <c r="AE730" i="2"/>
  <c r="AE529" i="2"/>
  <c r="AE429" i="2"/>
  <c r="AE141" i="2"/>
  <c r="AE297" i="2"/>
  <c r="AE393" i="2"/>
  <c r="AE123" i="2"/>
  <c r="AE132" i="2"/>
  <c r="AE86" i="2"/>
  <c r="AE490" i="2"/>
  <c r="AE21" i="2"/>
  <c r="AE74" i="2"/>
  <c r="AE315" i="2"/>
  <c r="AE379" i="2"/>
  <c r="AE569" i="2"/>
  <c r="AE28" i="2"/>
  <c r="AE634" i="2"/>
  <c r="AE203" i="2"/>
  <c r="AE464" i="2"/>
  <c r="AE581" i="2"/>
  <c r="AE641" i="2"/>
  <c r="AE66" i="2"/>
  <c r="AE88" i="2"/>
  <c r="AE300" i="2"/>
  <c r="AE311" i="2"/>
  <c r="AE601" i="2"/>
  <c r="AE385" i="2"/>
  <c r="AE675" i="2"/>
  <c r="AE409" i="2"/>
  <c r="AE481" i="2"/>
  <c r="AE603" i="2"/>
  <c r="AE696" i="2"/>
  <c r="AE720" i="2"/>
  <c r="AE340" i="2"/>
  <c r="AE6" i="2"/>
  <c r="AE721" i="2"/>
  <c r="AE430" i="2"/>
  <c r="AE698" i="2"/>
  <c r="AE686" i="2"/>
  <c r="AE92" i="2"/>
  <c r="AE144" i="2"/>
  <c r="AE644" i="2"/>
  <c r="AE384" i="2"/>
  <c r="AE185" i="2"/>
  <c r="AE222" i="2"/>
  <c r="AE354" i="2"/>
  <c r="AE200" i="2"/>
  <c r="AE195" i="2"/>
  <c r="AE95" i="2"/>
  <c r="AE398" i="2"/>
  <c r="AE23" i="2"/>
  <c r="AE427" i="2"/>
  <c r="AE672" i="2"/>
  <c r="AE532" i="2"/>
  <c r="AE19" i="2"/>
  <c r="AE547" i="2"/>
  <c r="AE183" i="2"/>
  <c r="AE29" i="2"/>
  <c r="AE588" i="2"/>
  <c r="AE709" i="2"/>
  <c r="AE431" i="2"/>
  <c r="AE635" i="2"/>
  <c r="AE157" i="2"/>
  <c r="AE546" i="2"/>
  <c r="AE521" i="2"/>
  <c r="AE716" i="2"/>
  <c r="AE147" i="2"/>
  <c r="AE410" i="2"/>
  <c r="AE368" i="2"/>
  <c r="AE544" i="2"/>
  <c r="AE204" i="2"/>
  <c r="AE285" i="2"/>
  <c r="AE627" i="2"/>
  <c r="AE591" i="2"/>
  <c r="AE458" i="2"/>
  <c r="AE318" i="2"/>
  <c r="AE402" i="2"/>
  <c r="AE324" i="2"/>
  <c r="AE417" i="2"/>
  <c r="AE155" i="2"/>
  <c r="AE602" i="2"/>
  <c r="AE43" i="2"/>
  <c r="AE30" i="2"/>
  <c r="AE65" i="2"/>
  <c r="AE175" i="2"/>
  <c r="AE401" i="2"/>
  <c r="AE415" i="2"/>
  <c r="AE312" i="2"/>
  <c r="AE106" i="2"/>
  <c r="AE539" i="2"/>
  <c r="AE282" i="2"/>
  <c r="AE320" i="2"/>
  <c r="AE583" i="2"/>
  <c r="AE553" i="2"/>
  <c r="AE707" i="2"/>
  <c r="AE714" i="2"/>
  <c r="AE129" i="2"/>
  <c r="AE439" i="2"/>
  <c r="AE480" i="2"/>
  <c r="AE692" i="2"/>
  <c r="AE550" i="2"/>
  <c r="AE364" i="2"/>
  <c r="AE267" i="2"/>
  <c r="AE612" i="2"/>
  <c r="AE605" i="2"/>
  <c r="AE577" i="2"/>
  <c r="AE124" i="2"/>
  <c r="AE526" i="2"/>
  <c r="AE589" i="2"/>
  <c r="AE509" i="2"/>
  <c r="AE111" i="2"/>
  <c r="AE708" i="2"/>
  <c r="AE454" i="2"/>
  <c r="AE333" i="2"/>
  <c r="AE190" i="2"/>
  <c r="AE554" i="2"/>
  <c r="AE597" i="2"/>
  <c r="AE96" i="2"/>
  <c r="AE489" i="2"/>
  <c r="AE416" i="2"/>
  <c r="AE486" i="2"/>
  <c r="AE478" i="2"/>
  <c r="AE731" i="2"/>
  <c r="AE551" i="2"/>
  <c r="AE206" i="2"/>
  <c r="AE663" i="2"/>
  <c r="AE103" i="2"/>
  <c r="AE193" i="2"/>
  <c r="AE654" i="2"/>
  <c r="AE307" i="2"/>
  <c r="AE568" i="2"/>
  <c r="AE442" i="2"/>
  <c r="AE40" i="2"/>
  <c r="AE665" i="2"/>
  <c r="AE642" i="2"/>
  <c r="AE451" i="2"/>
  <c r="AE689" i="2"/>
  <c r="AE161" i="2"/>
  <c r="AE344" i="2"/>
  <c r="AE444" i="2"/>
  <c r="AE502" i="2"/>
  <c r="AE445" i="2"/>
  <c r="AE503" i="2"/>
  <c r="AE710" i="2"/>
  <c r="AE674" i="2"/>
  <c r="AE134" i="2"/>
  <c r="AE433" i="2"/>
  <c r="AE120" i="2"/>
  <c r="AE623" i="2"/>
  <c r="AE58" i="2"/>
  <c r="AE38" i="2"/>
  <c r="AE72" i="2"/>
  <c r="AE564" i="2"/>
  <c r="AE370" i="2"/>
  <c r="AE295" i="2"/>
  <c r="AE258" i="2"/>
  <c r="AE685" i="2"/>
  <c r="AE235" i="2"/>
  <c r="AE248" i="2"/>
  <c r="AE506" i="2"/>
  <c r="AE682" i="2"/>
  <c r="AE252" i="2"/>
  <c r="AE133" i="2"/>
  <c r="AE383" i="2"/>
  <c r="AE628" i="2"/>
  <c r="AE293" i="2"/>
  <c r="AE153" i="2"/>
  <c r="AE241" i="2"/>
  <c r="AE523" i="2"/>
  <c r="AE615" i="2"/>
  <c r="AE53" i="2"/>
  <c r="AE656" i="2"/>
  <c r="AE432" i="2"/>
  <c r="AE584" i="2"/>
  <c r="AE400" i="2"/>
  <c r="AE722" i="2"/>
  <c r="AE192" i="2"/>
  <c r="AE729" i="2"/>
  <c r="AE215" i="2"/>
  <c r="AE350" i="2"/>
  <c r="AE279" i="2"/>
  <c r="AE380" i="2"/>
  <c r="AE262" i="2"/>
  <c r="AE213" i="2"/>
  <c r="AE681" i="2"/>
  <c r="AE673" i="2"/>
  <c r="AE143" i="2"/>
  <c r="AE649" i="2"/>
  <c r="AE527" i="2"/>
  <c r="AE694" i="2"/>
  <c r="AE679" i="2"/>
  <c r="AE170" i="2"/>
  <c r="AE717" i="2"/>
  <c r="AE69" i="2"/>
  <c r="AE558" i="2"/>
  <c r="AE317" i="2"/>
  <c r="AE254" i="2"/>
  <c r="AE64" i="2"/>
  <c r="AE549" i="2"/>
  <c r="AE33" i="2"/>
  <c r="AE570" i="2"/>
  <c r="AE281" i="2"/>
  <c r="AE386" i="2"/>
  <c r="AE637" i="2"/>
  <c r="AE466" i="2"/>
  <c r="AE661" i="2"/>
  <c r="AE697" i="2"/>
  <c r="AE280" i="2"/>
  <c r="AE78" i="2"/>
  <c r="AE230" i="2"/>
  <c r="AE250" i="2"/>
  <c r="AE277" i="2"/>
  <c r="AE715" i="2"/>
  <c r="AE497" i="2"/>
  <c r="AE732" i="2"/>
  <c r="AE514" i="2"/>
  <c r="AE534" i="2"/>
  <c r="AE187" i="2"/>
  <c r="AE559" i="2"/>
  <c r="AE164" i="2"/>
  <c r="AE629" i="2"/>
  <c r="AE263" i="2"/>
  <c r="AE705" i="2"/>
  <c r="AE678" i="2"/>
  <c r="AE510" i="2"/>
  <c r="AE636" i="2"/>
  <c r="AE479" i="2"/>
  <c r="AE457" i="2"/>
  <c r="AE485" i="2"/>
  <c r="AE347" i="2"/>
  <c r="AE691" i="2"/>
  <c r="AE198" i="2"/>
  <c r="AE422" i="2"/>
  <c r="AE322" i="2"/>
  <c r="AE535" i="2"/>
  <c r="AE130" i="2"/>
  <c r="AE283" i="2"/>
  <c r="AE266" i="2"/>
  <c r="AE436" i="2"/>
  <c r="AE483" i="2"/>
  <c r="AE552" i="2"/>
  <c r="AE389" i="2"/>
  <c r="AE587" i="2"/>
  <c r="AE711" i="2"/>
  <c r="AE650" i="2"/>
  <c r="AE331" i="2"/>
  <c r="AE221" i="2"/>
  <c r="AE302" i="2"/>
  <c r="AE599" i="2"/>
  <c r="AE162" i="2"/>
  <c r="AE607" i="2"/>
  <c r="AE560" i="2"/>
  <c r="AE287" i="2"/>
  <c r="AE446" i="2"/>
  <c r="AE395" i="2"/>
  <c r="AE688" i="2"/>
  <c r="AE666" i="2"/>
  <c r="AE495" i="2"/>
  <c r="AE613" i="2"/>
  <c r="AE520" i="2"/>
  <c r="AE557" i="2"/>
  <c r="AE437" i="2"/>
  <c r="AE565" i="2"/>
  <c r="AE726" i="2"/>
  <c r="AE363" i="2"/>
  <c r="AE687" i="2"/>
  <c r="AE253" i="2"/>
  <c r="AE699" i="2"/>
  <c r="AE664" i="2"/>
  <c r="AE702" i="2"/>
  <c r="AE352" i="2"/>
  <c r="AE648" i="2"/>
  <c r="AE683" i="2"/>
  <c r="AE531" i="2"/>
  <c r="AE700" i="2"/>
  <c r="AE622" i="2"/>
  <c r="AE657" i="2"/>
  <c r="AE671" i="2"/>
  <c r="AE515" i="2"/>
  <c r="AE703" i="2"/>
  <c r="AE719" i="2"/>
  <c r="AE572" i="2"/>
  <c r="AE680" i="2"/>
  <c r="AE684" i="2"/>
  <c r="AE704" i="2"/>
  <c r="AE724" i="2"/>
  <c r="AE712" i="2"/>
  <c r="AE728" i="2"/>
  <c r="AE690" i="2"/>
  <c r="AE668" i="2"/>
  <c r="AE718" i="2"/>
  <c r="AD606" i="2"/>
  <c r="AD518" i="2"/>
  <c r="AD517" i="2"/>
  <c r="AD60" i="2"/>
  <c r="AD296" i="2"/>
  <c r="AD366" i="2"/>
  <c r="AD403" i="2"/>
  <c r="AD308" i="2"/>
  <c r="AD533" i="2"/>
  <c r="AD516" i="2"/>
  <c r="AD196" i="2"/>
  <c r="AD448" i="2"/>
  <c r="AD84" i="2"/>
  <c r="AD640" i="2"/>
  <c r="AD112" i="2"/>
  <c r="AD447" i="2"/>
  <c r="AD540" i="2"/>
  <c r="AD604" i="2"/>
  <c r="AD411" i="2"/>
  <c r="AD46" i="2"/>
  <c r="AD420" i="2"/>
  <c r="AD360" i="2"/>
  <c r="AD472" i="2"/>
  <c r="AD207" i="2"/>
  <c r="AD571" i="2"/>
  <c r="AD99" i="2"/>
  <c r="AD260" i="2"/>
  <c r="AD286" i="2"/>
  <c r="AD412" i="2"/>
  <c r="AD600" i="2"/>
  <c r="AD93" i="2"/>
  <c r="AD561" i="2"/>
  <c r="AD651" i="2"/>
  <c r="AD3" i="2"/>
  <c r="AD361" i="2"/>
  <c r="AD75" i="2"/>
  <c r="AD397" i="2"/>
  <c r="AD189" i="2"/>
  <c r="AD87" i="2"/>
  <c r="AD660" i="2"/>
  <c r="AD186" i="2"/>
  <c r="AD391" i="2"/>
  <c r="AD59" i="2"/>
  <c r="AD158" i="2"/>
  <c r="AD530" i="2"/>
  <c r="AD339" i="2"/>
  <c r="AD576" i="2"/>
  <c r="AD197" i="2"/>
  <c r="AD216" i="2"/>
  <c r="AD319" i="2"/>
  <c r="AD488" i="2"/>
  <c r="AD259" i="2"/>
  <c r="AD284" i="2"/>
  <c r="AD404" i="2"/>
  <c r="AD421" i="2"/>
  <c r="AD107" i="2"/>
  <c r="AD233" i="2"/>
  <c r="AD455" i="2"/>
  <c r="AD332" i="2"/>
  <c r="AD113" i="2"/>
  <c r="AD328" i="2"/>
  <c r="AD494" i="2"/>
  <c r="AD255" i="2"/>
  <c r="AD276" i="2"/>
  <c r="AD82" i="2"/>
  <c r="AD121" i="2"/>
  <c r="AD325" i="2"/>
  <c r="AD428" i="2"/>
  <c r="AD321" i="2"/>
  <c r="AD377" i="2"/>
  <c r="AD387" i="2"/>
  <c r="AD264" i="2"/>
  <c r="AD90" i="2"/>
  <c r="AD105" i="2"/>
  <c r="AD104" i="2"/>
  <c r="AD346" i="2"/>
  <c r="AD50" i="2"/>
  <c r="AD167" i="2"/>
  <c r="AD594" i="2"/>
  <c r="AD461" i="2"/>
  <c r="AD471" i="2"/>
  <c r="AD381" i="2"/>
  <c r="AD251" i="2"/>
  <c r="AD304" i="2"/>
  <c r="AD463" i="2"/>
  <c r="AD91" i="2"/>
  <c r="AD275" i="2"/>
  <c r="AD236" i="2"/>
  <c r="AD229" i="2"/>
  <c r="AD83" i="2"/>
  <c r="AD460" i="2"/>
  <c r="AD57" i="2"/>
  <c r="AD210" i="2"/>
  <c r="AD223" i="2"/>
  <c r="AD611" i="2"/>
  <c r="AD579" i="2"/>
  <c r="AD376" i="2"/>
  <c r="AD492" i="2"/>
  <c r="AD77" i="2"/>
  <c r="AD47" i="2"/>
  <c r="AD110" i="2"/>
  <c r="AD224" i="2"/>
  <c r="AD49" i="2"/>
  <c r="AD14" i="2"/>
  <c r="AD140" i="2"/>
  <c r="AD326" i="2"/>
  <c r="AD624" i="2"/>
  <c r="AD114" i="2"/>
  <c r="AD484" i="2"/>
  <c r="AD334" i="2"/>
  <c r="AD10" i="2"/>
  <c r="AD44" i="2"/>
  <c r="AD443" i="2"/>
  <c r="AD227" i="2"/>
  <c r="AD36" i="2"/>
  <c r="AD369" i="2"/>
  <c r="AD150" i="2"/>
  <c r="AD459" i="2"/>
  <c r="AD524" i="2"/>
  <c r="AD20" i="2"/>
  <c r="AD261" i="2"/>
  <c r="AD727" i="2"/>
  <c r="AD618" i="2"/>
  <c r="AD159" i="2"/>
  <c r="AD89" i="2"/>
  <c r="AD335" i="2"/>
  <c r="AD342" i="2"/>
  <c r="AD268" i="2"/>
  <c r="AD137" i="2"/>
  <c r="AD48" i="2"/>
  <c r="AD208" i="2"/>
  <c r="AD100" i="2"/>
  <c r="AD9" i="2"/>
  <c r="AD303" i="2"/>
  <c r="AD706" i="2"/>
  <c r="AD341" i="2"/>
  <c r="AD670" i="2"/>
  <c r="AD336" i="2"/>
  <c r="AD367" i="2"/>
  <c r="AD645" i="2"/>
  <c r="AD355" i="2"/>
  <c r="AD356" i="2"/>
  <c r="AD596" i="2"/>
  <c r="AD231" i="2"/>
  <c r="AD76" i="2"/>
  <c r="AD536" i="2"/>
  <c r="AD423" i="2"/>
  <c r="AD316" i="2"/>
  <c r="AD289" i="2"/>
  <c r="AD178" i="2"/>
  <c r="AD359" i="2"/>
  <c r="AD11" i="2"/>
  <c r="AD375" i="2"/>
  <c r="AD449" i="2"/>
  <c r="AD27" i="2"/>
  <c r="AD500" i="2"/>
  <c r="AD256" i="2"/>
  <c r="AD556" i="2"/>
  <c r="AD135" i="2"/>
  <c r="AD329" i="2"/>
  <c r="AD723" i="2"/>
  <c r="AD225" i="2"/>
  <c r="AD220" i="2"/>
  <c r="AD566" i="2"/>
  <c r="AD32" i="2"/>
  <c r="AD513" i="2"/>
  <c r="AD632" i="2"/>
  <c r="AD168" i="2"/>
  <c r="AD501" i="2"/>
  <c r="AD249" i="2"/>
  <c r="AD239" i="2"/>
  <c r="AD512" i="2"/>
  <c r="AD290" i="2"/>
  <c r="AD562" i="2"/>
  <c r="AD616" i="2"/>
  <c r="AD647" i="2"/>
  <c r="AD473" i="2"/>
  <c r="AD655" i="2"/>
  <c r="AD491" i="2"/>
  <c r="AD122" i="2"/>
  <c r="AD31" i="2"/>
  <c r="AD609" i="2"/>
  <c r="AD270" i="2"/>
  <c r="AD232" i="2"/>
  <c r="AD639" i="2"/>
  <c r="AD61" i="2"/>
  <c r="AD301" i="2"/>
  <c r="AD598" i="2"/>
  <c r="AD152" i="2"/>
  <c r="AD462" i="2"/>
  <c r="AD504" i="2"/>
  <c r="AD592" i="2"/>
  <c r="AD493" i="2"/>
  <c r="AD209" i="2"/>
  <c r="AD7" i="2"/>
  <c r="AD309" i="2"/>
  <c r="AD619" i="2"/>
  <c r="AD595" i="2"/>
  <c r="AD638" i="2"/>
  <c r="AD541" i="2"/>
  <c r="AD97" i="2"/>
  <c r="AD242" i="2"/>
  <c r="AD625" i="2"/>
  <c r="AD179" i="2"/>
  <c r="AD373" i="2"/>
  <c r="AD456" i="2"/>
  <c r="AD184" i="2"/>
  <c r="AD51" i="2"/>
  <c r="AD453" i="2"/>
  <c r="AD55" i="2"/>
  <c r="AD115" i="2"/>
  <c r="AD507" i="2"/>
  <c r="AD475" i="2"/>
  <c r="AD362" i="2"/>
  <c r="AD299" i="2"/>
  <c r="AD131" i="2"/>
  <c r="AD73" i="2"/>
  <c r="AD438" i="2"/>
  <c r="AD419" i="2"/>
  <c r="AD574" i="2"/>
  <c r="AD94" i="2"/>
  <c r="AD291" i="2"/>
  <c r="AD543" i="2"/>
  <c r="AD194" i="2"/>
  <c r="AD240" i="2"/>
  <c r="AD142" i="2"/>
  <c r="AD98" i="2"/>
  <c r="AD306" i="2"/>
  <c r="AD652" i="2"/>
  <c r="AD174" i="2"/>
  <c r="AD477" i="2"/>
  <c r="AD24" i="2"/>
  <c r="AD166" i="2"/>
  <c r="AD465" i="2"/>
  <c r="AD15" i="2"/>
  <c r="AD85" i="2"/>
  <c r="AD392" i="2"/>
  <c r="AD399" i="2"/>
  <c r="AD42" i="2"/>
  <c r="AD677" i="2"/>
  <c r="AD426" i="2"/>
  <c r="AD522" i="2"/>
  <c r="AD413" i="2"/>
  <c r="AD406" i="2"/>
  <c r="AD45" i="2"/>
  <c r="AD414" i="2"/>
  <c r="AD338" i="2"/>
  <c r="AD116" i="2"/>
  <c r="AD71" i="2"/>
  <c r="AD345" i="2"/>
  <c r="AD659" i="2"/>
  <c r="AD117" i="2"/>
  <c r="AD390" i="2"/>
  <c r="AD452" i="2"/>
  <c r="AD563" i="2"/>
  <c r="AD388" i="2"/>
  <c r="AD323" i="2"/>
  <c r="AD353" i="2"/>
  <c r="AD582" i="2"/>
  <c r="AD12" i="2"/>
  <c r="AD441" i="2"/>
  <c r="AD525" i="2"/>
  <c r="AD667" i="2"/>
  <c r="AD257" i="2"/>
  <c r="AD725" i="2"/>
  <c r="AD25" i="2"/>
  <c r="AD658" i="2"/>
  <c r="AD511" i="2"/>
  <c r="AD343" i="2"/>
  <c r="AD127" i="2"/>
  <c r="AD468" i="2"/>
  <c r="AD382" i="2"/>
  <c r="AD54" i="2"/>
  <c r="AD474" i="2"/>
  <c r="AD440" i="2"/>
  <c r="AD435" i="2"/>
  <c r="AD408" i="2"/>
  <c r="AD418" i="2"/>
  <c r="AD469" i="2"/>
  <c r="AD365" i="2"/>
  <c r="AD476" i="2"/>
  <c r="AD314" i="2"/>
  <c r="AD294" i="2"/>
  <c r="AD545" i="2"/>
  <c r="AD407" i="2"/>
  <c r="AD108" i="2"/>
  <c r="AD272" i="2"/>
  <c r="AD212" i="2"/>
  <c r="AD237" i="2"/>
  <c r="AD201" i="2"/>
  <c r="AD528" i="2"/>
  <c r="AD202" i="2"/>
  <c r="AD621" i="2"/>
  <c r="AD70" i="2"/>
  <c r="AD139" i="2"/>
  <c r="AD371" i="2"/>
  <c r="AD4" i="2"/>
  <c r="AD653" i="2"/>
  <c r="AD180" i="2"/>
  <c r="AD101" i="2"/>
  <c r="AD217" i="2"/>
  <c r="AD68" i="2"/>
  <c r="AD278" i="2"/>
  <c r="AD467" i="2"/>
  <c r="AD188" i="2"/>
  <c r="AD171" i="2"/>
  <c r="AD244" i="2"/>
  <c r="AD358" i="2"/>
  <c r="AD176" i="2"/>
  <c r="AD80" i="2"/>
  <c r="AD265" i="2"/>
  <c r="AD631" i="2"/>
  <c r="AD396" i="2"/>
  <c r="AD630" i="2"/>
  <c r="AD519" i="2"/>
  <c r="AD498" i="2"/>
  <c r="AD567" i="2"/>
  <c r="AD590" i="2"/>
  <c r="AD128" i="2"/>
  <c r="AD271" i="2"/>
  <c r="AD181" i="2"/>
  <c r="AD182" i="2"/>
  <c r="AD348" i="2"/>
  <c r="AD425" i="2"/>
  <c r="AD151" i="2"/>
  <c r="AD487" i="2"/>
  <c r="AD243" i="2"/>
  <c r="AD394" i="2"/>
  <c r="AD234" i="2"/>
  <c r="AD357" i="2"/>
  <c r="AD434" i="2"/>
  <c r="AD67" i="2"/>
  <c r="AD614" i="2"/>
  <c r="AD226" i="2"/>
  <c r="AD349" i="2"/>
  <c r="AD169" i="2"/>
  <c r="AD288" i="2"/>
  <c r="AD228" i="2"/>
  <c r="AD146" i="2"/>
  <c r="AD126" i="2"/>
  <c r="AD713" i="2"/>
  <c r="AD5" i="2"/>
  <c r="AD211" i="2"/>
  <c r="AD351" i="2"/>
  <c r="AD269" i="2"/>
  <c r="AD669" i="2"/>
  <c r="AD148" i="2"/>
  <c r="AD81" i="2"/>
  <c r="AD154" i="2"/>
  <c r="AD37" i="2"/>
  <c r="AD41" i="2"/>
  <c r="AD18" i="2"/>
  <c r="AD610" i="2"/>
  <c r="AD548" i="2"/>
  <c r="AD580" i="2"/>
  <c r="AD62" i="2"/>
  <c r="AD118" i="2"/>
  <c r="AD372" i="2"/>
  <c r="AD163" i="2"/>
  <c r="AD620" i="2"/>
  <c r="AD39" i="2"/>
  <c r="AD199" i="2"/>
  <c r="AD17" i="2"/>
  <c r="AD35" i="2"/>
  <c r="AD537" i="2"/>
  <c r="AD173" i="2"/>
  <c r="AD405" i="2"/>
  <c r="AD693" i="2"/>
  <c r="AD555" i="2"/>
  <c r="AD578" i="2"/>
  <c r="AD676" i="2"/>
  <c r="AD330" i="2"/>
  <c r="AD160" i="2"/>
  <c r="AD138" i="2"/>
  <c r="AD573" i="2"/>
  <c r="AD191" i="2"/>
  <c r="AD165" i="2"/>
  <c r="AD8" i="2"/>
  <c r="AD617" i="2"/>
  <c r="AD424" i="2"/>
  <c r="AD2" i="2"/>
  <c r="AD125" i="2"/>
  <c r="AD292" i="2"/>
  <c r="AD470" i="2"/>
  <c r="AD298" i="2"/>
  <c r="AD575" i="2"/>
  <c r="AD662" i="2"/>
  <c r="AD450" i="2"/>
  <c r="AD310" i="2"/>
  <c r="AD119" i="2"/>
  <c r="AD327" i="2"/>
  <c r="AD238" i="2"/>
  <c r="AD245" i="2"/>
  <c r="AD56" i="2"/>
  <c r="AD508" i="2"/>
  <c r="AD274" i="2"/>
  <c r="AD136" i="2"/>
  <c r="AD586" i="2"/>
  <c r="AD34" i="2"/>
  <c r="AD102" i="2"/>
  <c r="AD13" i="2"/>
  <c r="AD608" i="2"/>
  <c r="AD205" i="2"/>
  <c r="AD177" i="2"/>
  <c r="AD499" i="2"/>
  <c r="AD79" i="2"/>
  <c r="AD593" i="2"/>
  <c r="AD337" i="2"/>
  <c r="AD156" i="2"/>
  <c r="AD218" i="2"/>
  <c r="AD374" i="2"/>
  <c r="AD305" i="2"/>
  <c r="AD538" i="2"/>
  <c r="AD16" i="2"/>
  <c r="AD52" i="2"/>
  <c r="AD149" i="2"/>
  <c r="AD643" i="2"/>
  <c r="AD214" i="2"/>
  <c r="AD496" i="2"/>
  <c r="AD633" i="2"/>
  <c r="AD378" i="2"/>
  <c r="AD542" i="2"/>
  <c r="AD109" i="2"/>
  <c r="AD701" i="2"/>
  <c r="AD482" i="2"/>
  <c r="AD219" i="2"/>
  <c r="AD145" i="2"/>
  <c r="AD22" i="2"/>
  <c r="AD247" i="2"/>
  <c r="AD505" i="2"/>
  <c r="AD626" i="2"/>
  <c r="AD26" i="2"/>
  <c r="AD273" i="2"/>
  <c r="AD63" i="2"/>
  <c r="AD646" i="2"/>
  <c r="AD172" i="2"/>
  <c r="AD585" i="2"/>
  <c r="AD313" i="2"/>
  <c r="AD695" i="2"/>
  <c r="AD246" i="2"/>
  <c r="AD730" i="2"/>
  <c r="AD529" i="2"/>
  <c r="AD429" i="2"/>
  <c r="AD141" i="2"/>
  <c r="AD297" i="2"/>
  <c r="AD393" i="2"/>
  <c r="AD123" i="2"/>
  <c r="AD132" i="2"/>
  <c r="AD86" i="2"/>
  <c r="AD490" i="2"/>
  <c r="AD21" i="2"/>
  <c r="AD74" i="2"/>
  <c r="AD315" i="2"/>
  <c r="AD379" i="2"/>
  <c r="AD569" i="2"/>
  <c r="AD28" i="2"/>
  <c r="AD634" i="2"/>
  <c r="AD203" i="2"/>
  <c r="AD464" i="2"/>
  <c r="AD581" i="2"/>
  <c r="AD641" i="2"/>
  <c r="AD66" i="2"/>
  <c r="AD88" i="2"/>
  <c r="AD300" i="2"/>
  <c r="AD311" i="2"/>
  <c r="AD601" i="2"/>
  <c r="AD385" i="2"/>
  <c r="AD675" i="2"/>
  <c r="AD409" i="2"/>
  <c r="AD481" i="2"/>
  <c r="AD603" i="2"/>
  <c r="AD696" i="2"/>
  <c r="AD720" i="2"/>
  <c r="AD340" i="2"/>
  <c r="AD6" i="2"/>
  <c r="AD721" i="2"/>
  <c r="AD430" i="2"/>
  <c r="AD698" i="2"/>
  <c r="AD686" i="2"/>
  <c r="AD92" i="2"/>
  <c r="AD144" i="2"/>
  <c r="AD644" i="2"/>
  <c r="AD384" i="2"/>
  <c r="AD185" i="2"/>
  <c r="AD222" i="2"/>
  <c r="AD354" i="2"/>
  <c r="AD200" i="2"/>
  <c r="AD195" i="2"/>
  <c r="AD95" i="2"/>
  <c r="AD398" i="2"/>
  <c r="AD23" i="2"/>
  <c r="AD427" i="2"/>
  <c r="AD672" i="2"/>
  <c r="AD532" i="2"/>
  <c r="AD19" i="2"/>
  <c r="AD547" i="2"/>
  <c r="AD183" i="2"/>
  <c r="AD29" i="2"/>
  <c r="AD588" i="2"/>
  <c r="AD709" i="2"/>
  <c r="AD431" i="2"/>
  <c r="AD635" i="2"/>
  <c r="AD157" i="2"/>
  <c r="AD546" i="2"/>
  <c r="AD521" i="2"/>
  <c r="AD716" i="2"/>
  <c r="AD147" i="2"/>
  <c r="AD410" i="2"/>
  <c r="AD368" i="2"/>
  <c r="AD544" i="2"/>
  <c r="AD204" i="2"/>
  <c r="AD285" i="2"/>
  <c r="AD627" i="2"/>
  <c r="AD591" i="2"/>
  <c r="AD458" i="2"/>
  <c r="AD318" i="2"/>
  <c r="AD402" i="2"/>
  <c r="AD324" i="2"/>
  <c r="AD417" i="2"/>
  <c r="AD155" i="2"/>
  <c r="AD602" i="2"/>
  <c r="AD43" i="2"/>
  <c r="AD30" i="2"/>
  <c r="AD65" i="2"/>
  <c r="AD175" i="2"/>
  <c r="AD401" i="2"/>
  <c r="AD415" i="2"/>
  <c r="AD312" i="2"/>
  <c r="AD106" i="2"/>
  <c r="AD539" i="2"/>
  <c r="AD282" i="2"/>
  <c r="AD320" i="2"/>
  <c r="AD583" i="2"/>
  <c r="AD553" i="2"/>
  <c r="AD707" i="2"/>
  <c r="AD714" i="2"/>
  <c r="AD129" i="2"/>
  <c r="AD439" i="2"/>
  <c r="AD480" i="2"/>
  <c r="AD692" i="2"/>
  <c r="AD550" i="2"/>
  <c r="AD364" i="2"/>
  <c r="AD267" i="2"/>
  <c r="AD612" i="2"/>
  <c r="AD605" i="2"/>
  <c r="AD577" i="2"/>
  <c r="AD124" i="2"/>
  <c r="AD526" i="2"/>
  <c r="AD589" i="2"/>
  <c r="AD509" i="2"/>
  <c r="AD111" i="2"/>
  <c r="AD708" i="2"/>
  <c r="AD454" i="2"/>
  <c r="AD333" i="2"/>
  <c r="AD190" i="2"/>
  <c r="AD554" i="2"/>
  <c r="AD597" i="2"/>
  <c r="AD96" i="2"/>
  <c r="AD489" i="2"/>
  <c r="AD416" i="2"/>
  <c r="AD486" i="2"/>
  <c r="AD478" i="2"/>
  <c r="AD731" i="2"/>
  <c r="AD551" i="2"/>
  <c r="AD206" i="2"/>
  <c r="AD663" i="2"/>
  <c r="AD103" i="2"/>
  <c r="AD193" i="2"/>
  <c r="AD654" i="2"/>
  <c r="AD307" i="2"/>
  <c r="AD568" i="2"/>
  <c r="AD442" i="2"/>
  <c r="AD40" i="2"/>
  <c r="AD665" i="2"/>
  <c r="AD642" i="2"/>
  <c r="AD451" i="2"/>
  <c r="AD689" i="2"/>
  <c r="AD161" i="2"/>
  <c r="AD344" i="2"/>
  <c r="AD444" i="2"/>
  <c r="AD502" i="2"/>
  <c r="AD445" i="2"/>
  <c r="AD503" i="2"/>
  <c r="AD710" i="2"/>
  <c r="AD674" i="2"/>
  <c r="AD134" i="2"/>
  <c r="AD433" i="2"/>
  <c r="AD120" i="2"/>
  <c r="AD623" i="2"/>
  <c r="AD58" i="2"/>
  <c r="AD38" i="2"/>
  <c r="AD72" i="2"/>
  <c r="AD564" i="2"/>
  <c r="AD370" i="2"/>
  <c r="AD295" i="2"/>
  <c r="AD258" i="2"/>
  <c r="AD685" i="2"/>
  <c r="AD235" i="2"/>
  <c r="AD248" i="2"/>
  <c r="AD506" i="2"/>
  <c r="AD682" i="2"/>
  <c r="AD252" i="2"/>
  <c r="AD133" i="2"/>
  <c r="AD383" i="2"/>
  <c r="AD628" i="2"/>
  <c r="AD293" i="2"/>
  <c r="AD153" i="2"/>
  <c r="AD241" i="2"/>
  <c r="AD523" i="2"/>
  <c r="AD615" i="2"/>
  <c r="AD53" i="2"/>
  <c r="AD656" i="2"/>
  <c r="AD432" i="2"/>
  <c r="AD584" i="2"/>
  <c r="AD400" i="2"/>
  <c r="AD722" i="2"/>
  <c r="AD192" i="2"/>
  <c r="AD729" i="2"/>
  <c r="AD215" i="2"/>
  <c r="AD350" i="2"/>
  <c r="AD279" i="2"/>
  <c r="AD380" i="2"/>
  <c r="AD262" i="2"/>
  <c r="AD213" i="2"/>
  <c r="AD681" i="2"/>
  <c r="AD673" i="2"/>
  <c r="AD143" i="2"/>
  <c r="AD649" i="2"/>
  <c r="AD527" i="2"/>
  <c r="AD694" i="2"/>
  <c r="AD679" i="2"/>
  <c r="AD170" i="2"/>
  <c r="AD717" i="2"/>
  <c r="AD69" i="2"/>
  <c r="AD558" i="2"/>
  <c r="AD317" i="2"/>
  <c r="AD254" i="2"/>
  <c r="AD64" i="2"/>
  <c r="AD549" i="2"/>
  <c r="AD33" i="2"/>
  <c r="AD570" i="2"/>
  <c r="AD281" i="2"/>
  <c r="AD386" i="2"/>
  <c r="AD637" i="2"/>
  <c r="AD466" i="2"/>
  <c r="AD661" i="2"/>
  <c r="AD697" i="2"/>
  <c r="AD280" i="2"/>
  <c r="AD78" i="2"/>
  <c r="AD230" i="2"/>
  <c r="AD250" i="2"/>
  <c r="AD277" i="2"/>
  <c r="AD715" i="2"/>
  <c r="AD497" i="2"/>
  <c r="AD732" i="2"/>
  <c r="AD514" i="2"/>
  <c r="AD534" i="2"/>
  <c r="AD187" i="2"/>
  <c r="AD559" i="2"/>
  <c r="AD164" i="2"/>
  <c r="AD629" i="2"/>
  <c r="AD263" i="2"/>
  <c r="AD705" i="2"/>
  <c r="AD678" i="2"/>
  <c r="AD510" i="2"/>
  <c r="AD636" i="2"/>
  <c r="AD479" i="2"/>
  <c r="AD457" i="2"/>
  <c r="AD485" i="2"/>
  <c r="AD347" i="2"/>
  <c r="AD691" i="2"/>
  <c r="AD198" i="2"/>
  <c r="AD422" i="2"/>
  <c r="AD322" i="2"/>
  <c r="AD535" i="2"/>
  <c r="AD130" i="2"/>
  <c r="AD283" i="2"/>
  <c r="AD266" i="2"/>
  <c r="AD436" i="2"/>
  <c r="AD483" i="2"/>
  <c r="AD552" i="2"/>
  <c r="AD389" i="2"/>
  <c r="AD587" i="2"/>
  <c r="AD711" i="2"/>
  <c r="AD650" i="2"/>
  <c r="AD331" i="2"/>
  <c r="AD221" i="2"/>
  <c r="AD302" i="2"/>
  <c r="AD599" i="2"/>
  <c r="AD162" i="2"/>
  <c r="AD607" i="2"/>
  <c r="AD560" i="2"/>
  <c r="AD287" i="2"/>
  <c r="AD446" i="2"/>
  <c r="AD395" i="2"/>
  <c r="AD688" i="2"/>
  <c r="AD666" i="2"/>
  <c r="AD495" i="2"/>
  <c r="AD613" i="2"/>
  <c r="AD520" i="2"/>
  <c r="AD557" i="2"/>
  <c r="AD437" i="2"/>
  <c r="AD565" i="2"/>
  <c r="AD726" i="2"/>
  <c r="AD363" i="2"/>
  <c r="AD687" i="2"/>
  <c r="AD253" i="2"/>
  <c r="AD699" i="2"/>
  <c r="AD664" i="2"/>
  <c r="AD702" i="2"/>
  <c r="AD352" i="2"/>
  <c r="AD648" i="2"/>
  <c r="AD683" i="2"/>
  <c r="AD531" i="2"/>
  <c r="AD700" i="2"/>
  <c r="AD622" i="2"/>
  <c r="AD657" i="2"/>
  <c r="AD671" i="2"/>
  <c r="AD515" i="2"/>
  <c r="AD703" i="2"/>
  <c r="AD719" i="2"/>
  <c r="AD572" i="2"/>
  <c r="AD680" i="2"/>
  <c r="AD684" i="2"/>
  <c r="AD704" i="2"/>
  <c r="AD724" i="2"/>
  <c r="AD712" i="2"/>
  <c r="AD728" i="2"/>
  <c r="AD690" i="2"/>
  <c r="AD668" i="2"/>
  <c r="AD718" i="2"/>
  <c r="AC606" i="2"/>
  <c r="AC518" i="2"/>
  <c r="AC517" i="2"/>
  <c r="AC60" i="2"/>
  <c r="AC296" i="2"/>
  <c r="AC366" i="2"/>
  <c r="AC403" i="2"/>
  <c r="AC308" i="2"/>
  <c r="AC533" i="2"/>
  <c r="AC516" i="2"/>
  <c r="AC196" i="2"/>
  <c r="AC448" i="2"/>
  <c r="AC84" i="2"/>
  <c r="AC640" i="2"/>
  <c r="AC112" i="2"/>
  <c r="AC447" i="2"/>
  <c r="AC540" i="2"/>
  <c r="AC604" i="2"/>
  <c r="AC411" i="2"/>
  <c r="AC46" i="2"/>
  <c r="AC420" i="2"/>
  <c r="AC360" i="2"/>
  <c r="AC472" i="2"/>
  <c r="AC207" i="2"/>
  <c r="AC571" i="2"/>
  <c r="AC99" i="2"/>
  <c r="AC260" i="2"/>
  <c r="AC286" i="2"/>
  <c r="AC412" i="2"/>
  <c r="AC600" i="2"/>
  <c r="AC93" i="2"/>
  <c r="AC561" i="2"/>
  <c r="AC651" i="2"/>
  <c r="AC3" i="2"/>
  <c r="AC361" i="2"/>
  <c r="AC75" i="2"/>
  <c r="AC397" i="2"/>
  <c r="AC189" i="2"/>
  <c r="AC87" i="2"/>
  <c r="AC660" i="2"/>
  <c r="AC186" i="2"/>
  <c r="AC391" i="2"/>
  <c r="AC59" i="2"/>
  <c r="AC158" i="2"/>
  <c r="AC530" i="2"/>
  <c r="AC339" i="2"/>
  <c r="AC576" i="2"/>
  <c r="AC197" i="2"/>
  <c r="AC216" i="2"/>
  <c r="AC319" i="2"/>
  <c r="AC488" i="2"/>
  <c r="AC259" i="2"/>
  <c r="AC284" i="2"/>
  <c r="AC404" i="2"/>
  <c r="AC421" i="2"/>
  <c r="AC107" i="2"/>
  <c r="AC233" i="2"/>
  <c r="AC455" i="2"/>
  <c r="AC332" i="2"/>
  <c r="AC113" i="2"/>
  <c r="AC328" i="2"/>
  <c r="AC494" i="2"/>
  <c r="AC255" i="2"/>
  <c r="AC276" i="2"/>
  <c r="AC82" i="2"/>
  <c r="AC121" i="2"/>
  <c r="AC325" i="2"/>
  <c r="AC428" i="2"/>
  <c r="AC321" i="2"/>
  <c r="AC377" i="2"/>
  <c r="AC387" i="2"/>
  <c r="AC264" i="2"/>
  <c r="AC90" i="2"/>
  <c r="AC105" i="2"/>
  <c r="AC104" i="2"/>
  <c r="AC346" i="2"/>
  <c r="AC50" i="2"/>
  <c r="AC167" i="2"/>
  <c r="AC594" i="2"/>
  <c r="AC461" i="2"/>
  <c r="AC471" i="2"/>
  <c r="AC381" i="2"/>
  <c r="AC251" i="2"/>
  <c r="AC304" i="2"/>
  <c r="AC463" i="2"/>
  <c r="AC91" i="2"/>
  <c r="AC275" i="2"/>
  <c r="AC236" i="2"/>
  <c r="AC229" i="2"/>
  <c r="AC83" i="2"/>
  <c r="AC460" i="2"/>
  <c r="AC57" i="2"/>
  <c r="AC210" i="2"/>
  <c r="AC223" i="2"/>
  <c r="AC611" i="2"/>
  <c r="AC579" i="2"/>
  <c r="AC376" i="2"/>
  <c r="AC492" i="2"/>
  <c r="AC77" i="2"/>
  <c r="AC47" i="2"/>
  <c r="AC110" i="2"/>
  <c r="AC224" i="2"/>
  <c r="AC49" i="2"/>
  <c r="AC14" i="2"/>
  <c r="AC140" i="2"/>
  <c r="AC326" i="2"/>
  <c r="AC624" i="2"/>
  <c r="AC114" i="2"/>
  <c r="AC484" i="2"/>
  <c r="AC334" i="2"/>
  <c r="AC10" i="2"/>
  <c r="AC44" i="2"/>
  <c r="AC443" i="2"/>
  <c r="AC227" i="2"/>
  <c r="AC36" i="2"/>
  <c r="AC369" i="2"/>
  <c r="AC150" i="2"/>
  <c r="AC459" i="2"/>
  <c r="AC524" i="2"/>
  <c r="AC20" i="2"/>
  <c r="AC261" i="2"/>
  <c r="AC727" i="2"/>
  <c r="AC618" i="2"/>
  <c r="AC159" i="2"/>
  <c r="AC89" i="2"/>
  <c r="AC335" i="2"/>
  <c r="AC342" i="2"/>
  <c r="AC268" i="2"/>
  <c r="AC137" i="2"/>
  <c r="AC48" i="2"/>
  <c r="AC208" i="2"/>
  <c r="AC100" i="2"/>
  <c r="AC9" i="2"/>
  <c r="AC303" i="2"/>
  <c r="AC706" i="2"/>
  <c r="AC341" i="2"/>
  <c r="AC670" i="2"/>
  <c r="AC336" i="2"/>
  <c r="AC367" i="2"/>
  <c r="AC645" i="2"/>
  <c r="AC355" i="2"/>
  <c r="AC356" i="2"/>
  <c r="AC596" i="2"/>
  <c r="AC231" i="2"/>
  <c r="AC76" i="2"/>
  <c r="AC536" i="2"/>
  <c r="AC423" i="2"/>
  <c r="AC316" i="2"/>
  <c r="AC289" i="2"/>
  <c r="AC178" i="2"/>
  <c r="AC359" i="2"/>
  <c r="AC11" i="2"/>
  <c r="AC375" i="2"/>
  <c r="AC449" i="2"/>
  <c r="AC27" i="2"/>
  <c r="AC500" i="2"/>
  <c r="AC256" i="2"/>
  <c r="AC556" i="2"/>
  <c r="AC135" i="2"/>
  <c r="AC329" i="2"/>
  <c r="AC723" i="2"/>
  <c r="AC225" i="2"/>
  <c r="AC220" i="2"/>
  <c r="AC566" i="2"/>
  <c r="AC32" i="2"/>
  <c r="AC513" i="2"/>
  <c r="AC632" i="2"/>
  <c r="AC168" i="2"/>
  <c r="AC501" i="2"/>
  <c r="AC249" i="2"/>
  <c r="AC239" i="2"/>
  <c r="AC512" i="2"/>
  <c r="AC290" i="2"/>
  <c r="AC562" i="2"/>
  <c r="AC616" i="2"/>
  <c r="AC647" i="2"/>
  <c r="AC473" i="2"/>
  <c r="AC655" i="2"/>
  <c r="AC491" i="2"/>
  <c r="AC122" i="2"/>
  <c r="AC31" i="2"/>
  <c r="AC609" i="2"/>
  <c r="AC270" i="2"/>
  <c r="AC232" i="2"/>
  <c r="AC639" i="2"/>
  <c r="AC61" i="2"/>
  <c r="AC301" i="2"/>
  <c r="AC598" i="2"/>
  <c r="AC152" i="2"/>
  <c r="AC462" i="2"/>
  <c r="AC504" i="2"/>
  <c r="AC592" i="2"/>
  <c r="AC493" i="2"/>
  <c r="AC209" i="2"/>
  <c r="AC7" i="2"/>
  <c r="AC309" i="2"/>
  <c r="AC619" i="2"/>
  <c r="AC595" i="2"/>
  <c r="AC638" i="2"/>
  <c r="AC541" i="2"/>
  <c r="AC97" i="2"/>
  <c r="AC242" i="2"/>
  <c r="AC625" i="2"/>
  <c r="AC179" i="2"/>
  <c r="AC373" i="2"/>
  <c r="AC456" i="2"/>
  <c r="AC184" i="2"/>
  <c r="AC51" i="2"/>
  <c r="AC453" i="2"/>
  <c r="AC55" i="2"/>
  <c r="AC115" i="2"/>
  <c r="AC507" i="2"/>
  <c r="AC475" i="2"/>
  <c r="AC362" i="2"/>
  <c r="AC299" i="2"/>
  <c r="AC131" i="2"/>
  <c r="AC73" i="2"/>
  <c r="AC438" i="2"/>
  <c r="AC419" i="2"/>
  <c r="AC574" i="2"/>
  <c r="AC94" i="2"/>
  <c r="AC291" i="2"/>
  <c r="AC543" i="2"/>
  <c r="AC194" i="2"/>
  <c r="AC240" i="2"/>
  <c r="AC142" i="2"/>
  <c r="AC98" i="2"/>
  <c r="AC306" i="2"/>
  <c r="AC652" i="2"/>
  <c r="AC174" i="2"/>
  <c r="AC477" i="2"/>
  <c r="AC24" i="2"/>
  <c r="AC166" i="2"/>
  <c r="AC465" i="2"/>
  <c r="AC15" i="2"/>
  <c r="AC85" i="2"/>
  <c r="AC392" i="2"/>
  <c r="AC399" i="2"/>
  <c r="AC42" i="2"/>
  <c r="AC677" i="2"/>
  <c r="AC426" i="2"/>
  <c r="AC522" i="2"/>
  <c r="AC413" i="2"/>
  <c r="AC406" i="2"/>
  <c r="AC45" i="2"/>
  <c r="AC414" i="2"/>
  <c r="AC338" i="2"/>
  <c r="AC116" i="2"/>
  <c r="AC71" i="2"/>
  <c r="AC345" i="2"/>
  <c r="AC659" i="2"/>
  <c r="AC117" i="2"/>
  <c r="AC390" i="2"/>
  <c r="AC452" i="2"/>
  <c r="AC563" i="2"/>
  <c r="AC388" i="2"/>
  <c r="AC323" i="2"/>
  <c r="AC353" i="2"/>
  <c r="AC582" i="2"/>
  <c r="AC12" i="2"/>
  <c r="AC441" i="2"/>
  <c r="AC525" i="2"/>
  <c r="AC667" i="2"/>
  <c r="AC257" i="2"/>
  <c r="AC725" i="2"/>
  <c r="AC25" i="2"/>
  <c r="AC658" i="2"/>
  <c r="AC511" i="2"/>
  <c r="AC343" i="2"/>
  <c r="AC127" i="2"/>
  <c r="AC468" i="2"/>
  <c r="AC382" i="2"/>
  <c r="AC54" i="2"/>
  <c r="AC474" i="2"/>
  <c r="AC440" i="2"/>
  <c r="AC435" i="2"/>
  <c r="AC408" i="2"/>
  <c r="AC418" i="2"/>
  <c r="AC469" i="2"/>
  <c r="AC365" i="2"/>
  <c r="AC476" i="2"/>
  <c r="AC314" i="2"/>
  <c r="AC294" i="2"/>
  <c r="AC545" i="2"/>
  <c r="AC407" i="2"/>
  <c r="AC108" i="2"/>
  <c r="AC272" i="2"/>
  <c r="AC212" i="2"/>
  <c r="AC237" i="2"/>
  <c r="AC201" i="2"/>
  <c r="AC528" i="2"/>
  <c r="AC202" i="2"/>
  <c r="AC621" i="2"/>
  <c r="AC70" i="2"/>
  <c r="AC139" i="2"/>
  <c r="AC371" i="2"/>
  <c r="AC4" i="2"/>
  <c r="AC653" i="2"/>
  <c r="AC180" i="2"/>
  <c r="AC101" i="2"/>
  <c r="AC217" i="2"/>
  <c r="AC68" i="2"/>
  <c r="AC278" i="2"/>
  <c r="AC467" i="2"/>
  <c r="AC188" i="2"/>
  <c r="AC171" i="2"/>
  <c r="AC244" i="2"/>
  <c r="AC358" i="2"/>
  <c r="AC176" i="2"/>
  <c r="AC80" i="2"/>
  <c r="AC265" i="2"/>
  <c r="AC631" i="2"/>
  <c r="AC396" i="2"/>
  <c r="AC630" i="2"/>
  <c r="AC519" i="2"/>
  <c r="AC498" i="2"/>
  <c r="AC567" i="2"/>
  <c r="AC590" i="2"/>
  <c r="AC128" i="2"/>
  <c r="AC271" i="2"/>
  <c r="AC181" i="2"/>
  <c r="AC182" i="2"/>
  <c r="AC348" i="2"/>
  <c r="AC425" i="2"/>
  <c r="AC151" i="2"/>
  <c r="AC487" i="2"/>
  <c r="AC243" i="2"/>
  <c r="AC394" i="2"/>
  <c r="AC234" i="2"/>
  <c r="AC357" i="2"/>
  <c r="AC434" i="2"/>
  <c r="AC67" i="2"/>
  <c r="AC614" i="2"/>
  <c r="AC226" i="2"/>
  <c r="AC349" i="2"/>
  <c r="AC169" i="2"/>
  <c r="AC288" i="2"/>
  <c r="AC228" i="2"/>
  <c r="AC146" i="2"/>
  <c r="AC126" i="2"/>
  <c r="AC713" i="2"/>
  <c r="AC5" i="2"/>
  <c r="AC211" i="2"/>
  <c r="AC351" i="2"/>
  <c r="AC269" i="2"/>
  <c r="AC669" i="2"/>
  <c r="AC148" i="2"/>
  <c r="AC81" i="2"/>
  <c r="AC154" i="2"/>
  <c r="AC37" i="2"/>
  <c r="AC41" i="2"/>
  <c r="AC18" i="2"/>
  <c r="AC610" i="2"/>
  <c r="AC548" i="2"/>
  <c r="AC580" i="2"/>
  <c r="AC62" i="2"/>
  <c r="AC118" i="2"/>
  <c r="AC372" i="2"/>
  <c r="AC163" i="2"/>
  <c r="AC620" i="2"/>
  <c r="AC39" i="2"/>
  <c r="AC199" i="2"/>
  <c r="AC17" i="2"/>
  <c r="AC35" i="2"/>
  <c r="AC537" i="2"/>
  <c r="AC173" i="2"/>
  <c r="AC405" i="2"/>
  <c r="AC693" i="2"/>
  <c r="AC555" i="2"/>
  <c r="AC578" i="2"/>
  <c r="AC676" i="2"/>
  <c r="AC330" i="2"/>
  <c r="AC160" i="2"/>
  <c r="AC138" i="2"/>
  <c r="AC573" i="2"/>
  <c r="AC191" i="2"/>
  <c r="AC165" i="2"/>
  <c r="AC8" i="2"/>
  <c r="AC617" i="2"/>
  <c r="AC424" i="2"/>
  <c r="AC2" i="2"/>
  <c r="AC125" i="2"/>
  <c r="AC292" i="2"/>
  <c r="AC470" i="2"/>
  <c r="AC298" i="2"/>
  <c r="AC575" i="2"/>
  <c r="AC662" i="2"/>
  <c r="AC450" i="2"/>
  <c r="AC310" i="2"/>
  <c r="AC119" i="2"/>
  <c r="AC327" i="2"/>
  <c r="AC238" i="2"/>
  <c r="AC245" i="2"/>
  <c r="AC56" i="2"/>
  <c r="AC508" i="2"/>
  <c r="AC274" i="2"/>
  <c r="AC136" i="2"/>
  <c r="AC586" i="2"/>
  <c r="AC34" i="2"/>
  <c r="AC102" i="2"/>
  <c r="AC13" i="2"/>
  <c r="AC608" i="2"/>
  <c r="AC205" i="2"/>
  <c r="AC177" i="2"/>
  <c r="AC499" i="2"/>
  <c r="AC79" i="2"/>
  <c r="AC593" i="2"/>
  <c r="AC337" i="2"/>
  <c r="AC156" i="2"/>
  <c r="AC218" i="2"/>
  <c r="AC374" i="2"/>
  <c r="AC305" i="2"/>
  <c r="AC538" i="2"/>
  <c r="AC16" i="2"/>
  <c r="AC52" i="2"/>
  <c r="AC149" i="2"/>
  <c r="AC643" i="2"/>
  <c r="AC214" i="2"/>
  <c r="AC496" i="2"/>
  <c r="AC633" i="2"/>
  <c r="AC378" i="2"/>
  <c r="AC542" i="2"/>
  <c r="AC109" i="2"/>
  <c r="AC701" i="2"/>
  <c r="AC482" i="2"/>
  <c r="AC219" i="2"/>
  <c r="AC145" i="2"/>
  <c r="AC22" i="2"/>
  <c r="AC247" i="2"/>
  <c r="AC505" i="2"/>
  <c r="AC626" i="2"/>
  <c r="AC26" i="2"/>
  <c r="AC273" i="2"/>
  <c r="AC63" i="2"/>
  <c r="AC646" i="2"/>
  <c r="AC172" i="2"/>
  <c r="AC585" i="2"/>
  <c r="AC313" i="2"/>
  <c r="AC695" i="2"/>
  <c r="AC246" i="2"/>
  <c r="AC730" i="2"/>
  <c r="AC529" i="2"/>
  <c r="AC429" i="2"/>
  <c r="AC141" i="2"/>
  <c r="AC297" i="2"/>
  <c r="AC393" i="2"/>
  <c r="AC123" i="2"/>
  <c r="AC132" i="2"/>
  <c r="AC86" i="2"/>
  <c r="AC490" i="2"/>
  <c r="AC21" i="2"/>
  <c r="AC74" i="2"/>
  <c r="AC315" i="2"/>
  <c r="AC379" i="2"/>
  <c r="AC569" i="2"/>
  <c r="AC28" i="2"/>
  <c r="AC634" i="2"/>
  <c r="AC203" i="2"/>
  <c r="AC464" i="2"/>
  <c r="AC581" i="2"/>
  <c r="AC641" i="2"/>
  <c r="AC66" i="2"/>
  <c r="AC88" i="2"/>
  <c r="AC300" i="2"/>
  <c r="AC311" i="2"/>
  <c r="AC601" i="2"/>
  <c r="AC385" i="2"/>
  <c r="AC675" i="2"/>
  <c r="AC409" i="2"/>
  <c r="AC481" i="2"/>
  <c r="AC603" i="2"/>
  <c r="AC696" i="2"/>
  <c r="AC720" i="2"/>
  <c r="AC340" i="2"/>
  <c r="AC6" i="2"/>
  <c r="AC721" i="2"/>
  <c r="AC430" i="2"/>
  <c r="AC698" i="2"/>
  <c r="AC686" i="2"/>
  <c r="AC92" i="2"/>
  <c r="AC144" i="2"/>
  <c r="AC644" i="2"/>
  <c r="AC384" i="2"/>
  <c r="AC185" i="2"/>
  <c r="AC222" i="2"/>
  <c r="AC354" i="2"/>
  <c r="AC200" i="2"/>
  <c r="AC195" i="2"/>
  <c r="AC95" i="2"/>
  <c r="AC398" i="2"/>
  <c r="AC23" i="2"/>
  <c r="AC427" i="2"/>
  <c r="AC672" i="2"/>
  <c r="AC532" i="2"/>
  <c r="AC19" i="2"/>
  <c r="AC547" i="2"/>
  <c r="AC183" i="2"/>
  <c r="AC29" i="2"/>
  <c r="AC588" i="2"/>
  <c r="AC709" i="2"/>
  <c r="AC431" i="2"/>
  <c r="AC635" i="2"/>
  <c r="AC157" i="2"/>
  <c r="AC546" i="2"/>
  <c r="AC521" i="2"/>
  <c r="AC716" i="2"/>
  <c r="AC147" i="2"/>
  <c r="AC410" i="2"/>
  <c r="AC368" i="2"/>
  <c r="AC544" i="2"/>
  <c r="AC204" i="2"/>
  <c r="AC285" i="2"/>
  <c r="AC627" i="2"/>
  <c r="AC591" i="2"/>
  <c r="AC458" i="2"/>
  <c r="AC318" i="2"/>
  <c r="AC402" i="2"/>
  <c r="AC324" i="2"/>
  <c r="AC417" i="2"/>
  <c r="AC155" i="2"/>
  <c r="AC602" i="2"/>
  <c r="AC43" i="2"/>
  <c r="AC30" i="2"/>
  <c r="AC65" i="2"/>
  <c r="AC175" i="2"/>
  <c r="AC401" i="2"/>
  <c r="AC415" i="2"/>
  <c r="AC312" i="2"/>
  <c r="AC106" i="2"/>
  <c r="AC539" i="2"/>
  <c r="AC282" i="2"/>
  <c r="AC320" i="2"/>
  <c r="AC583" i="2"/>
  <c r="AC553" i="2"/>
  <c r="AC707" i="2"/>
  <c r="AC714" i="2"/>
  <c r="AC129" i="2"/>
  <c r="AC439" i="2"/>
  <c r="AC480" i="2"/>
  <c r="AC692" i="2"/>
  <c r="AC550" i="2"/>
  <c r="AC364" i="2"/>
  <c r="AC267" i="2"/>
  <c r="AC612" i="2"/>
  <c r="AC605" i="2"/>
  <c r="AC577" i="2"/>
  <c r="AC124" i="2"/>
  <c r="AC526" i="2"/>
  <c r="AC589" i="2"/>
  <c r="AC509" i="2"/>
  <c r="AC111" i="2"/>
  <c r="AC708" i="2"/>
  <c r="AC454" i="2"/>
  <c r="AC333" i="2"/>
  <c r="AC190" i="2"/>
  <c r="AC554" i="2"/>
  <c r="AC597" i="2"/>
  <c r="AC96" i="2"/>
  <c r="AC489" i="2"/>
  <c r="AC416" i="2"/>
  <c r="AC486" i="2"/>
  <c r="AC478" i="2"/>
  <c r="AC731" i="2"/>
  <c r="AC551" i="2"/>
  <c r="AC206" i="2"/>
  <c r="AC663" i="2"/>
  <c r="AC103" i="2"/>
  <c r="AC193" i="2"/>
  <c r="AC654" i="2"/>
  <c r="AC307" i="2"/>
  <c r="AC568" i="2"/>
  <c r="AC442" i="2"/>
  <c r="AC40" i="2"/>
  <c r="AC665" i="2"/>
  <c r="AC642" i="2"/>
  <c r="AC451" i="2"/>
  <c r="AC689" i="2"/>
  <c r="AC161" i="2"/>
  <c r="AC344" i="2"/>
  <c r="AC444" i="2"/>
  <c r="AC502" i="2"/>
  <c r="AC445" i="2"/>
  <c r="AC503" i="2"/>
  <c r="AC710" i="2"/>
  <c r="AC674" i="2"/>
  <c r="AC134" i="2"/>
  <c r="AC433" i="2"/>
  <c r="AC120" i="2"/>
  <c r="AC623" i="2"/>
  <c r="AC58" i="2"/>
  <c r="AC38" i="2"/>
  <c r="AC72" i="2"/>
  <c r="AC564" i="2"/>
  <c r="AC370" i="2"/>
  <c r="AC295" i="2"/>
  <c r="AC258" i="2"/>
  <c r="AC685" i="2"/>
  <c r="AC235" i="2"/>
  <c r="AC248" i="2"/>
  <c r="AC506" i="2"/>
  <c r="AC682" i="2"/>
  <c r="AC252" i="2"/>
  <c r="AC133" i="2"/>
  <c r="AC383" i="2"/>
  <c r="AC628" i="2"/>
  <c r="AC293" i="2"/>
  <c r="AC153" i="2"/>
  <c r="AC241" i="2"/>
  <c r="AC523" i="2"/>
  <c r="AC615" i="2"/>
  <c r="AC53" i="2"/>
  <c r="AC656" i="2"/>
  <c r="AC432" i="2"/>
  <c r="AC584" i="2"/>
  <c r="AC400" i="2"/>
  <c r="AC722" i="2"/>
  <c r="AC192" i="2"/>
  <c r="AC729" i="2"/>
  <c r="AC215" i="2"/>
  <c r="AC350" i="2"/>
  <c r="AC279" i="2"/>
  <c r="AC380" i="2"/>
  <c r="AC262" i="2"/>
  <c r="AC213" i="2"/>
  <c r="AC681" i="2"/>
  <c r="AC673" i="2"/>
  <c r="AC143" i="2"/>
  <c r="AC649" i="2"/>
  <c r="AC527" i="2"/>
  <c r="AC694" i="2"/>
  <c r="AC679" i="2"/>
  <c r="AC170" i="2"/>
  <c r="AC717" i="2"/>
  <c r="AC69" i="2"/>
  <c r="AC558" i="2"/>
  <c r="AC317" i="2"/>
  <c r="AC254" i="2"/>
  <c r="AC64" i="2"/>
  <c r="AC549" i="2"/>
  <c r="AC33" i="2"/>
  <c r="AC570" i="2"/>
  <c r="AC281" i="2"/>
  <c r="AC386" i="2"/>
  <c r="AC637" i="2"/>
  <c r="AC466" i="2"/>
  <c r="AC661" i="2"/>
  <c r="AC697" i="2"/>
  <c r="AC280" i="2"/>
  <c r="AC78" i="2"/>
  <c r="AC230" i="2"/>
  <c r="AC250" i="2"/>
  <c r="AC277" i="2"/>
  <c r="AC715" i="2"/>
  <c r="AC497" i="2"/>
  <c r="AC732" i="2"/>
  <c r="AC514" i="2"/>
  <c r="AC534" i="2"/>
  <c r="AC187" i="2"/>
  <c r="AC559" i="2"/>
  <c r="AC164" i="2"/>
  <c r="AC629" i="2"/>
  <c r="AC263" i="2"/>
  <c r="AC705" i="2"/>
  <c r="AC678" i="2"/>
  <c r="AC510" i="2"/>
  <c r="AC636" i="2"/>
  <c r="AC479" i="2"/>
  <c r="AC457" i="2"/>
  <c r="AC485" i="2"/>
  <c r="AC347" i="2"/>
  <c r="AC691" i="2"/>
  <c r="AC198" i="2"/>
  <c r="AC422" i="2"/>
  <c r="AC322" i="2"/>
  <c r="AC535" i="2"/>
  <c r="AC130" i="2"/>
  <c r="AC283" i="2"/>
  <c r="AC266" i="2"/>
  <c r="AC436" i="2"/>
  <c r="AC483" i="2"/>
  <c r="AC552" i="2"/>
  <c r="AC389" i="2"/>
  <c r="AC587" i="2"/>
  <c r="AC711" i="2"/>
  <c r="AC650" i="2"/>
  <c r="AC331" i="2"/>
  <c r="AC221" i="2"/>
  <c r="AC302" i="2"/>
  <c r="AC599" i="2"/>
  <c r="AC162" i="2"/>
  <c r="AC607" i="2"/>
  <c r="AC560" i="2"/>
  <c r="AC287" i="2"/>
  <c r="AC446" i="2"/>
  <c r="AC395" i="2"/>
  <c r="AC688" i="2"/>
  <c r="AC666" i="2"/>
  <c r="AC495" i="2"/>
  <c r="AC613" i="2"/>
  <c r="AC520" i="2"/>
  <c r="AC557" i="2"/>
  <c r="AC437" i="2"/>
  <c r="AC565" i="2"/>
  <c r="AC726" i="2"/>
  <c r="AC363" i="2"/>
  <c r="AC687" i="2"/>
  <c r="AC253" i="2"/>
  <c r="AC699" i="2"/>
  <c r="AC664" i="2"/>
  <c r="AC702" i="2"/>
  <c r="AC352" i="2"/>
  <c r="AC648" i="2"/>
  <c r="AC683" i="2"/>
  <c r="AC531" i="2"/>
  <c r="AC700" i="2"/>
  <c r="AC622" i="2"/>
  <c r="AC657" i="2"/>
  <c r="AC671" i="2"/>
  <c r="AC515" i="2"/>
  <c r="AC703" i="2"/>
  <c r="AC719" i="2"/>
  <c r="AC572" i="2"/>
  <c r="AC680" i="2"/>
  <c r="AC684" i="2"/>
  <c r="AC704" i="2"/>
  <c r="AC724" i="2"/>
  <c r="AC712" i="2"/>
  <c r="AC728" i="2"/>
  <c r="AC690" i="2"/>
  <c r="AC668" i="2"/>
  <c r="AC718" i="2"/>
  <c r="U606" i="2"/>
  <c r="U518" i="2"/>
  <c r="U517" i="2"/>
  <c r="U60" i="2"/>
  <c r="U296" i="2"/>
  <c r="U366" i="2"/>
  <c r="U403" i="2"/>
  <c r="U308" i="2"/>
  <c r="U533" i="2"/>
  <c r="U516" i="2"/>
  <c r="U196" i="2"/>
  <c r="U448" i="2"/>
  <c r="U84" i="2"/>
  <c r="U640" i="2"/>
  <c r="U112" i="2"/>
  <c r="U447" i="2"/>
  <c r="U540" i="2"/>
  <c r="U604" i="2"/>
  <c r="U411" i="2"/>
  <c r="U46" i="2"/>
  <c r="U420" i="2"/>
  <c r="U360" i="2"/>
  <c r="U472" i="2"/>
  <c r="U207" i="2"/>
  <c r="U571" i="2"/>
  <c r="U99" i="2"/>
  <c r="U260" i="2"/>
  <c r="U286" i="2"/>
  <c r="U412" i="2"/>
  <c r="U600" i="2"/>
  <c r="U93" i="2"/>
  <c r="U561" i="2"/>
  <c r="U651" i="2"/>
  <c r="U3" i="2"/>
  <c r="U361" i="2"/>
  <c r="U75" i="2"/>
  <c r="U397" i="2"/>
  <c r="U189" i="2"/>
  <c r="U87" i="2"/>
  <c r="U660" i="2"/>
  <c r="U186" i="2"/>
  <c r="U391" i="2"/>
  <c r="U59" i="2"/>
  <c r="U158" i="2"/>
  <c r="U530" i="2"/>
  <c r="U339" i="2"/>
  <c r="U576" i="2"/>
  <c r="U197" i="2"/>
  <c r="U216" i="2"/>
  <c r="U319" i="2"/>
  <c r="U488" i="2"/>
  <c r="U259" i="2"/>
  <c r="U284" i="2"/>
  <c r="U404" i="2"/>
  <c r="U421" i="2"/>
  <c r="U107" i="2"/>
  <c r="U233" i="2"/>
  <c r="U455" i="2"/>
  <c r="U332" i="2"/>
  <c r="U113" i="2"/>
  <c r="U328" i="2"/>
  <c r="U494" i="2"/>
  <c r="U255" i="2"/>
  <c r="U276" i="2"/>
  <c r="U82" i="2"/>
  <c r="U121" i="2"/>
  <c r="U325" i="2"/>
  <c r="U428" i="2"/>
  <c r="U321" i="2"/>
  <c r="U377" i="2"/>
  <c r="U387" i="2"/>
  <c r="U264" i="2"/>
  <c r="U90" i="2"/>
  <c r="U105" i="2"/>
  <c r="U104" i="2"/>
  <c r="U346" i="2"/>
  <c r="U50" i="2"/>
  <c r="U167" i="2"/>
  <c r="U594" i="2"/>
  <c r="U461" i="2"/>
  <c r="U471" i="2"/>
  <c r="U381" i="2"/>
  <c r="U251" i="2"/>
  <c r="U304" i="2"/>
  <c r="U463" i="2"/>
  <c r="U91" i="2"/>
  <c r="U275" i="2"/>
  <c r="U236" i="2"/>
  <c r="U229" i="2"/>
  <c r="U83" i="2"/>
  <c r="U460" i="2"/>
  <c r="U57" i="2"/>
  <c r="U210" i="2"/>
  <c r="U223" i="2"/>
  <c r="U611" i="2"/>
  <c r="U579" i="2"/>
  <c r="U376" i="2"/>
  <c r="U492" i="2"/>
  <c r="U77" i="2"/>
  <c r="U47" i="2"/>
  <c r="U110" i="2"/>
  <c r="U224" i="2"/>
  <c r="U49" i="2"/>
  <c r="U14" i="2"/>
  <c r="U140" i="2"/>
  <c r="U326" i="2"/>
  <c r="U624" i="2"/>
  <c r="U114" i="2"/>
  <c r="U484" i="2"/>
  <c r="U334" i="2"/>
  <c r="U10" i="2"/>
  <c r="U44" i="2"/>
  <c r="U443" i="2"/>
  <c r="U227" i="2"/>
  <c r="U36" i="2"/>
  <c r="U369" i="2"/>
  <c r="U150" i="2"/>
  <c r="U459" i="2"/>
  <c r="U524" i="2"/>
  <c r="U20" i="2"/>
  <c r="U261" i="2"/>
  <c r="U727" i="2"/>
  <c r="U618" i="2"/>
  <c r="U159" i="2"/>
  <c r="U89" i="2"/>
  <c r="U335" i="2"/>
  <c r="U342" i="2"/>
  <c r="U268" i="2"/>
  <c r="U137" i="2"/>
  <c r="U48" i="2"/>
  <c r="U208" i="2"/>
  <c r="U100" i="2"/>
  <c r="U9" i="2"/>
  <c r="U303" i="2"/>
  <c r="U706" i="2"/>
  <c r="U341" i="2"/>
  <c r="U670" i="2"/>
  <c r="U336" i="2"/>
  <c r="U367" i="2"/>
  <c r="U645" i="2"/>
  <c r="U355" i="2"/>
  <c r="U356" i="2"/>
  <c r="U596" i="2"/>
  <c r="U231" i="2"/>
  <c r="U76" i="2"/>
  <c r="U536" i="2"/>
  <c r="U423" i="2"/>
  <c r="U316" i="2"/>
  <c r="U289" i="2"/>
  <c r="U178" i="2"/>
  <c r="U359" i="2"/>
  <c r="U11" i="2"/>
  <c r="U375" i="2"/>
  <c r="U449" i="2"/>
  <c r="U27" i="2"/>
  <c r="U500" i="2"/>
  <c r="U256" i="2"/>
  <c r="U556" i="2"/>
  <c r="U135" i="2"/>
  <c r="U329" i="2"/>
  <c r="U723" i="2"/>
  <c r="U225" i="2"/>
  <c r="U220" i="2"/>
  <c r="U566" i="2"/>
  <c r="U32" i="2"/>
  <c r="U513" i="2"/>
  <c r="U632" i="2"/>
  <c r="U168" i="2"/>
  <c r="U501" i="2"/>
  <c r="U249" i="2"/>
  <c r="U239" i="2"/>
  <c r="U512" i="2"/>
  <c r="U290" i="2"/>
  <c r="U562" i="2"/>
  <c r="U616" i="2"/>
  <c r="U647" i="2"/>
  <c r="U473" i="2"/>
  <c r="U655" i="2"/>
  <c r="U491" i="2"/>
  <c r="U122" i="2"/>
  <c r="U31" i="2"/>
  <c r="U609" i="2"/>
  <c r="U270" i="2"/>
  <c r="U232" i="2"/>
  <c r="U639" i="2"/>
  <c r="U61" i="2"/>
  <c r="U301" i="2"/>
  <c r="U598" i="2"/>
  <c r="U152" i="2"/>
  <c r="U462" i="2"/>
  <c r="U504" i="2"/>
  <c r="U592" i="2"/>
  <c r="U493" i="2"/>
  <c r="U209" i="2"/>
  <c r="U7" i="2"/>
  <c r="U309" i="2"/>
  <c r="U619" i="2"/>
  <c r="U595" i="2"/>
  <c r="U638" i="2"/>
  <c r="U541" i="2"/>
  <c r="U97" i="2"/>
  <c r="U242" i="2"/>
  <c r="U625" i="2"/>
  <c r="U179" i="2"/>
  <c r="U373" i="2"/>
  <c r="U456" i="2"/>
  <c r="U184" i="2"/>
  <c r="U51" i="2"/>
  <c r="U453" i="2"/>
  <c r="U55" i="2"/>
  <c r="U115" i="2"/>
  <c r="U507" i="2"/>
  <c r="U475" i="2"/>
  <c r="U362" i="2"/>
  <c r="U299" i="2"/>
  <c r="U131" i="2"/>
  <c r="U73" i="2"/>
  <c r="U438" i="2"/>
  <c r="U419" i="2"/>
  <c r="U574" i="2"/>
  <c r="U94" i="2"/>
  <c r="U291" i="2"/>
  <c r="U543" i="2"/>
  <c r="U194" i="2"/>
  <c r="U240" i="2"/>
  <c r="U142" i="2"/>
  <c r="U98" i="2"/>
  <c r="U306" i="2"/>
  <c r="U652" i="2"/>
  <c r="U174" i="2"/>
  <c r="U477" i="2"/>
  <c r="U24" i="2"/>
  <c r="U166" i="2"/>
  <c r="U465" i="2"/>
  <c r="U15" i="2"/>
  <c r="U85" i="2"/>
  <c r="U392" i="2"/>
  <c r="U399" i="2"/>
  <c r="U42" i="2"/>
  <c r="U677" i="2"/>
  <c r="U426" i="2"/>
  <c r="U522" i="2"/>
  <c r="U413" i="2"/>
  <c r="U406" i="2"/>
  <c r="U45" i="2"/>
  <c r="U414" i="2"/>
  <c r="U338" i="2"/>
  <c r="U116" i="2"/>
  <c r="U71" i="2"/>
  <c r="U345" i="2"/>
  <c r="U659" i="2"/>
  <c r="U117" i="2"/>
  <c r="U390" i="2"/>
  <c r="U452" i="2"/>
  <c r="U563" i="2"/>
  <c r="U388" i="2"/>
  <c r="U323" i="2"/>
  <c r="U353" i="2"/>
  <c r="U582" i="2"/>
  <c r="U12" i="2"/>
  <c r="U441" i="2"/>
  <c r="U525" i="2"/>
  <c r="U667" i="2"/>
  <c r="U257" i="2"/>
  <c r="U725" i="2"/>
  <c r="U25" i="2"/>
  <c r="U658" i="2"/>
  <c r="U511" i="2"/>
  <c r="U343" i="2"/>
  <c r="U127" i="2"/>
  <c r="U468" i="2"/>
  <c r="U382" i="2"/>
  <c r="U54" i="2"/>
  <c r="U474" i="2"/>
  <c r="U440" i="2"/>
  <c r="U435" i="2"/>
  <c r="U408" i="2"/>
  <c r="U418" i="2"/>
  <c r="U469" i="2"/>
  <c r="U365" i="2"/>
  <c r="U476" i="2"/>
  <c r="U314" i="2"/>
  <c r="U294" i="2"/>
  <c r="U545" i="2"/>
  <c r="U407" i="2"/>
  <c r="U108" i="2"/>
  <c r="U272" i="2"/>
  <c r="U212" i="2"/>
  <c r="U237" i="2"/>
  <c r="U201" i="2"/>
  <c r="U528" i="2"/>
  <c r="U202" i="2"/>
  <c r="U621" i="2"/>
  <c r="U70" i="2"/>
  <c r="U139" i="2"/>
  <c r="U371" i="2"/>
  <c r="U4" i="2"/>
  <c r="U653" i="2"/>
  <c r="U180" i="2"/>
  <c r="U101" i="2"/>
  <c r="U217" i="2"/>
  <c r="U68" i="2"/>
  <c r="U278" i="2"/>
  <c r="U467" i="2"/>
  <c r="U188" i="2"/>
  <c r="U171" i="2"/>
  <c r="U244" i="2"/>
  <c r="U358" i="2"/>
  <c r="U176" i="2"/>
  <c r="U80" i="2"/>
  <c r="U265" i="2"/>
  <c r="U631" i="2"/>
  <c r="U396" i="2"/>
  <c r="U630" i="2"/>
  <c r="U519" i="2"/>
  <c r="U498" i="2"/>
  <c r="U567" i="2"/>
  <c r="U590" i="2"/>
  <c r="U128" i="2"/>
  <c r="U271" i="2"/>
  <c r="U181" i="2"/>
  <c r="U182" i="2"/>
  <c r="U348" i="2"/>
  <c r="U425" i="2"/>
  <c r="U151" i="2"/>
  <c r="U487" i="2"/>
  <c r="U243" i="2"/>
  <c r="U394" i="2"/>
  <c r="U234" i="2"/>
  <c r="U357" i="2"/>
  <c r="U434" i="2"/>
  <c r="U67" i="2"/>
  <c r="U614" i="2"/>
  <c r="U226" i="2"/>
  <c r="U349" i="2"/>
  <c r="U169" i="2"/>
  <c r="U288" i="2"/>
  <c r="U228" i="2"/>
  <c r="U146" i="2"/>
  <c r="U126" i="2"/>
  <c r="U713" i="2"/>
  <c r="U5" i="2"/>
  <c r="U211" i="2"/>
  <c r="U351" i="2"/>
  <c r="U269" i="2"/>
  <c r="U669" i="2"/>
  <c r="U148" i="2"/>
  <c r="U81" i="2"/>
  <c r="U154" i="2"/>
  <c r="U37" i="2"/>
  <c r="U41" i="2"/>
  <c r="U18" i="2"/>
  <c r="U610" i="2"/>
  <c r="U548" i="2"/>
  <c r="U580" i="2"/>
  <c r="U62" i="2"/>
  <c r="U118" i="2"/>
  <c r="U372" i="2"/>
  <c r="U163" i="2"/>
  <c r="U620" i="2"/>
  <c r="U39" i="2"/>
  <c r="U199" i="2"/>
  <c r="U17" i="2"/>
  <c r="U35" i="2"/>
  <c r="U537" i="2"/>
  <c r="U173" i="2"/>
  <c r="U405" i="2"/>
  <c r="U693" i="2"/>
  <c r="U555" i="2"/>
  <c r="U578" i="2"/>
  <c r="U676" i="2"/>
  <c r="U330" i="2"/>
  <c r="U160" i="2"/>
  <c r="U138" i="2"/>
  <c r="U573" i="2"/>
  <c r="U191" i="2"/>
  <c r="U165" i="2"/>
  <c r="U8" i="2"/>
  <c r="U617" i="2"/>
  <c r="U424" i="2"/>
  <c r="U2" i="2"/>
  <c r="U125" i="2"/>
  <c r="U292" i="2"/>
  <c r="U470" i="2"/>
  <c r="U298" i="2"/>
  <c r="U575" i="2"/>
  <c r="U662" i="2"/>
  <c r="U450" i="2"/>
  <c r="U310" i="2"/>
  <c r="U119" i="2"/>
  <c r="U327" i="2"/>
  <c r="U238" i="2"/>
  <c r="U245" i="2"/>
  <c r="U56" i="2"/>
  <c r="U508" i="2"/>
  <c r="U274" i="2"/>
  <c r="U136" i="2"/>
  <c r="U586" i="2"/>
  <c r="U34" i="2"/>
  <c r="U102" i="2"/>
  <c r="U13" i="2"/>
  <c r="U608" i="2"/>
  <c r="U205" i="2"/>
  <c r="U177" i="2"/>
  <c r="U499" i="2"/>
  <c r="U79" i="2"/>
  <c r="U593" i="2"/>
  <c r="U337" i="2"/>
  <c r="U156" i="2"/>
  <c r="U218" i="2"/>
  <c r="U374" i="2"/>
  <c r="U305" i="2"/>
  <c r="U538" i="2"/>
  <c r="U16" i="2"/>
  <c r="U52" i="2"/>
  <c r="U149" i="2"/>
  <c r="U643" i="2"/>
  <c r="U214" i="2"/>
  <c r="U496" i="2"/>
  <c r="U633" i="2"/>
  <c r="U378" i="2"/>
  <c r="U542" i="2"/>
  <c r="U109" i="2"/>
  <c r="U701" i="2"/>
  <c r="U482" i="2"/>
  <c r="U219" i="2"/>
  <c r="U145" i="2"/>
  <c r="U22" i="2"/>
  <c r="U247" i="2"/>
  <c r="U505" i="2"/>
  <c r="U626" i="2"/>
  <c r="U26" i="2"/>
  <c r="U273" i="2"/>
  <c r="U63" i="2"/>
  <c r="U646" i="2"/>
  <c r="U172" i="2"/>
  <c r="U585" i="2"/>
  <c r="U313" i="2"/>
  <c r="U695" i="2"/>
  <c r="U246" i="2"/>
  <c r="U730" i="2"/>
  <c r="U529" i="2"/>
  <c r="U429" i="2"/>
  <c r="U141" i="2"/>
  <c r="U297" i="2"/>
  <c r="U393" i="2"/>
  <c r="U123" i="2"/>
  <c r="U132" i="2"/>
  <c r="U86" i="2"/>
  <c r="U490" i="2"/>
  <c r="U21" i="2"/>
  <c r="U74" i="2"/>
  <c r="U315" i="2"/>
  <c r="U379" i="2"/>
  <c r="U569" i="2"/>
  <c r="U28" i="2"/>
  <c r="U634" i="2"/>
  <c r="U203" i="2"/>
  <c r="U464" i="2"/>
  <c r="U581" i="2"/>
  <c r="U641" i="2"/>
  <c r="U66" i="2"/>
  <c r="U88" i="2"/>
  <c r="U300" i="2"/>
  <c r="U311" i="2"/>
  <c r="U601" i="2"/>
  <c r="U385" i="2"/>
  <c r="U675" i="2"/>
  <c r="U409" i="2"/>
  <c r="U481" i="2"/>
  <c r="U603" i="2"/>
  <c r="U696" i="2"/>
  <c r="U720" i="2"/>
  <c r="U340" i="2"/>
  <c r="U6" i="2"/>
  <c r="U721" i="2"/>
  <c r="U430" i="2"/>
  <c r="U698" i="2"/>
  <c r="U686" i="2"/>
  <c r="U92" i="2"/>
  <c r="U144" i="2"/>
  <c r="U644" i="2"/>
  <c r="U384" i="2"/>
  <c r="U185" i="2"/>
  <c r="U222" i="2"/>
  <c r="U354" i="2"/>
  <c r="U200" i="2"/>
  <c r="U195" i="2"/>
  <c r="U95" i="2"/>
  <c r="U398" i="2"/>
  <c r="U23" i="2"/>
  <c r="U427" i="2"/>
  <c r="U672" i="2"/>
  <c r="U532" i="2"/>
  <c r="U19" i="2"/>
  <c r="U547" i="2"/>
  <c r="U183" i="2"/>
  <c r="U29" i="2"/>
  <c r="U588" i="2"/>
  <c r="U709" i="2"/>
  <c r="U431" i="2"/>
  <c r="U635" i="2"/>
  <c r="U157" i="2"/>
  <c r="U546" i="2"/>
  <c r="U521" i="2"/>
  <c r="U716" i="2"/>
  <c r="U147" i="2"/>
  <c r="U410" i="2"/>
  <c r="U368" i="2"/>
  <c r="U544" i="2"/>
  <c r="U204" i="2"/>
  <c r="U285" i="2"/>
  <c r="U627" i="2"/>
  <c r="U591" i="2"/>
  <c r="U458" i="2"/>
  <c r="U318" i="2"/>
  <c r="U402" i="2"/>
  <c r="U324" i="2"/>
  <c r="U417" i="2"/>
  <c r="U155" i="2"/>
  <c r="U602" i="2"/>
  <c r="U43" i="2"/>
  <c r="U30" i="2"/>
  <c r="U65" i="2"/>
  <c r="U175" i="2"/>
  <c r="U401" i="2"/>
  <c r="U415" i="2"/>
  <c r="U312" i="2"/>
  <c r="U106" i="2"/>
  <c r="U539" i="2"/>
  <c r="U282" i="2"/>
  <c r="U320" i="2"/>
  <c r="U583" i="2"/>
  <c r="U553" i="2"/>
  <c r="U707" i="2"/>
  <c r="U714" i="2"/>
  <c r="U129" i="2"/>
  <c r="U439" i="2"/>
  <c r="U480" i="2"/>
  <c r="U692" i="2"/>
  <c r="U550" i="2"/>
  <c r="U364" i="2"/>
  <c r="U267" i="2"/>
  <c r="U612" i="2"/>
  <c r="U605" i="2"/>
  <c r="U577" i="2"/>
  <c r="U124" i="2"/>
  <c r="U526" i="2"/>
  <c r="U589" i="2"/>
  <c r="U509" i="2"/>
  <c r="U111" i="2"/>
  <c r="U708" i="2"/>
  <c r="U454" i="2"/>
  <c r="U333" i="2"/>
  <c r="U190" i="2"/>
  <c r="U554" i="2"/>
  <c r="U597" i="2"/>
  <c r="U96" i="2"/>
  <c r="U489" i="2"/>
  <c r="U416" i="2"/>
  <c r="U486" i="2"/>
  <c r="U478" i="2"/>
  <c r="U731" i="2"/>
  <c r="U551" i="2"/>
  <c r="U206" i="2"/>
  <c r="U663" i="2"/>
  <c r="U103" i="2"/>
  <c r="U193" i="2"/>
  <c r="U654" i="2"/>
  <c r="U307" i="2"/>
  <c r="U568" i="2"/>
  <c r="U442" i="2"/>
  <c r="U40" i="2"/>
  <c r="U665" i="2"/>
  <c r="U642" i="2"/>
  <c r="U451" i="2"/>
  <c r="U689" i="2"/>
  <c r="U161" i="2"/>
  <c r="U344" i="2"/>
  <c r="U444" i="2"/>
  <c r="U502" i="2"/>
  <c r="U445" i="2"/>
  <c r="U503" i="2"/>
  <c r="U710" i="2"/>
  <c r="U674" i="2"/>
  <c r="U134" i="2"/>
  <c r="U433" i="2"/>
  <c r="U120" i="2"/>
  <c r="U623" i="2"/>
  <c r="U58" i="2"/>
  <c r="U38" i="2"/>
  <c r="U72" i="2"/>
  <c r="U564" i="2"/>
  <c r="U370" i="2"/>
  <c r="U295" i="2"/>
  <c r="U258" i="2"/>
  <c r="U685" i="2"/>
  <c r="U235" i="2"/>
  <c r="U248" i="2"/>
  <c r="U506" i="2"/>
  <c r="U682" i="2"/>
  <c r="U252" i="2"/>
  <c r="U133" i="2"/>
  <c r="U383" i="2"/>
  <c r="U628" i="2"/>
  <c r="U293" i="2"/>
  <c r="U153" i="2"/>
  <c r="U241" i="2"/>
  <c r="U523" i="2"/>
  <c r="U615" i="2"/>
  <c r="U53" i="2"/>
  <c r="U656" i="2"/>
  <c r="U432" i="2"/>
  <c r="U584" i="2"/>
  <c r="U400" i="2"/>
  <c r="U722" i="2"/>
  <c r="U192" i="2"/>
  <c r="U729" i="2"/>
  <c r="U215" i="2"/>
  <c r="U350" i="2"/>
  <c r="U279" i="2"/>
  <c r="U380" i="2"/>
  <c r="U262" i="2"/>
  <c r="U213" i="2"/>
  <c r="U681" i="2"/>
  <c r="U673" i="2"/>
  <c r="U143" i="2"/>
  <c r="U649" i="2"/>
  <c r="U527" i="2"/>
  <c r="U694" i="2"/>
  <c r="U679" i="2"/>
  <c r="U170" i="2"/>
  <c r="U717" i="2"/>
  <c r="U69" i="2"/>
  <c r="U558" i="2"/>
  <c r="U317" i="2"/>
  <c r="U254" i="2"/>
  <c r="U64" i="2"/>
  <c r="U549" i="2"/>
  <c r="U33" i="2"/>
  <c r="U570" i="2"/>
  <c r="U281" i="2"/>
  <c r="U386" i="2"/>
  <c r="U637" i="2"/>
  <c r="U466" i="2"/>
  <c r="U661" i="2"/>
  <c r="U697" i="2"/>
  <c r="U280" i="2"/>
  <c r="U78" i="2"/>
  <c r="U230" i="2"/>
  <c r="U250" i="2"/>
  <c r="U277" i="2"/>
  <c r="U715" i="2"/>
  <c r="U497" i="2"/>
  <c r="U732" i="2"/>
  <c r="U514" i="2"/>
  <c r="U534" i="2"/>
  <c r="U187" i="2"/>
  <c r="U559" i="2"/>
  <c r="U164" i="2"/>
  <c r="U629" i="2"/>
  <c r="U263" i="2"/>
  <c r="U705" i="2"/>
  <c r="U678" i="2"/>
  <c r="U510" i="2"/>
  <c r="U636" i="2"/>
  <c r="U479" i="2"/>
  <c r="U457" i="2"/>
  <c r="U485" i="2"/>
  <c r="U347" i="2"/>
  <c r="U691" i="2"/>
  <c r="U198" i="2"/>
  <c r="U422" i="2"/>
  <c r="U322" i="2"/>
  <c r="U535" i="2"/>
  <c r="U130" i="2"/>
  <c r="U283" i="2"/>
  <c r="U266" i="2"/>
  <c r="U436" i="2"/>
  <c r="U483" i="2"/>
  <c r="U552" i="2"/>
  <c r="U389" i="2"/>
  <c r="U587" i="2"/>
  <c r="U711" i="2"/>
  <c r="U650" i="2"/>
  <c r="U331" i="2"/>
  <c r="U221" i="2"/>
  <c r="U302" i="2"/>
  <c r="U599" i="2"/>
  <c r="U162" i="2"/>
  <c r="U607" i="2"/>
  <c r="U560" i="2"/>
  <c r="U287" i="2"/>
  <c r="U446" i="2"/>
  <c r="U395" i="2"/>
  <c r="U688" i="2"/>
  <c r="U666" i="2"/>
  <c r="U495" i="2"/>
  <c r="U613" i="2"/>
  <c r="U520" i="2"/>
  <c r="U557" i="2"/>
  <c r="U437" i="2"/>
  <c r="U565" i="2"/>
  <c r="U726" i="2"/>
  <c r="U363" i="2"/>
  <c r="U687" i="2"/>
  <c r="U253" i="2"/>
  <c r="U699" i="2"/>
  <c r="U664" i="2"/>
  <c r="U702" i="2"/>
  <c r="U352" i="2"/>
  <c r="U648" i="2"/>
  <c r="U683" i="2"/>
  <c r="U531" i="2"/>
  <c r="U700" i="2"/>
  <c r="U622" i="2"/>
  <c r="U657" i="2"/>
  <c r="U671" i="2"/>
  <c r="U515" i="2"/>
  <c r="U703" i="2"/>
  <c r="U719" i="2"/>
  <c r="U572" i="2"/>
  <c r="U680" i="2"/>
  <c r="U684" i="2"/>
  <c r="U704" i="2"/>
  <c r="U724" i="2"/>
  <c r="U712" i="2"/>
  <c r="U728" i="2"/>
  <c r="U690" i="2"/>
  <c r="U668" i="2"/>
  <c r="U718" i="2"/>
  <c r="T606" i="2"/>
  <c r="T518" i="2"/>
  <c r="T517" i="2"/>
  <c r="T60" i="2"/>
  <c r="T296" i="2"/>
  <c r="T366" i="2"/>
  <c r="T403" i="2"/>
  <c r="T308" i="2"/>
  <c r="T533" i="2"/>
  <c r="T516" i="2"/>
  <c r="T196" i="2"/>
  <c r="T448" i="2"/>
  <c r="T84" i="2"/>
  <c r="T640" i="2"/>
  <c r="T112" i="2"/>
  <c r="T447" i="2"/>
  <c r="T540" i="2"/>
  <c r="T604" i="2"/>
  <c r="T411" i="2"/>
  <c r="T46" i="2"/>
  <c r="T420" i="2"/>
  <c r="T360" i="2"/>
  <c r="T472" i="2"/>
  <c r="T207" i="2"/>
  <c r="T571" i="2"/>
  <c r="T99" i="2"/>
  <c r="T260" i="2"/>
  <c r="T286" i="2"/>
  <c r="T412" i="2"/>
  <c r="T600" i="2"/>
  <c r="T93" i="2"/>
  <c r="T561" i="2"/>
  <c r="T651" i="2"/>
  <c r="T3" i="2"/>
  <c r="T361" i="2"/>
  <c r="T75" i="2"/>
  <c r="T397" i="2"/>
  <c r="T189" i="2"/>
  <c r="T87" i="2"/>
  <c r="T660" i="2"/>
  <c r="T186" i="2"/>
  <c r="T391" i="2"/>
  <c r="T59" i="2"/>
  <c r="T158" i="2"/>
  <c r="T530" i="2"/>
  <c r="T339" i="2"/>
  <c r="T576" i="2"/>
  <c r="T197" i="2"/>
  <c r="T216" i="2"/>
  <c r="T319" i="2"/>
  <c r="T488" i="2"/>
  <c r="T259" i="2"/>
  <c r="T284" i="2"/>
  <c r="T404" i="2"/>
  <c r="T421" i="2"/>
  <c r="T107" i="2"/>
  <c r="T233" i="2"/>
  <c r="T455" i="2"/>
  <c r="T332" i="2"/>
  <c r="T113" i="2"/>
  <c r="T328" i="2"/>
  <c r="T494" i="2"/>
  <c r="T255" i="2"/>
  <c r="T276" i="2"/>
  <c r="T82" i="2"/>
  <c r="T121" i="2"/>
  <c r="T325" i="2"/>
  <c r="T428" i="2"/>
  <c r="T321" i="2"/>
  <c r="T377" i="2"/>
  <c r="T387" i="2"/>
  <c r="T264" i="2"/>
  <c r="T90" i="2"/>
  <c r="T105" i="2"/>
  <c r="T104" i="2"/>
  <c r="T346" i="2"/>
  <c r="T50" i="2"/>
  <c r="T167" i="2"/>
  <c r="T594" i="2"/>
  <c r="T461" i="2"/>
  <c r="T471" i="2"/>
  <c r="T381" i="2"/>
  <c r="T251" i="2"/>
  <c r="T304" i="2"/>
  <c r="T463" i="2"/>
  <c r="T91" i="2"/>
  <c r="T275" i="2"/>
  <c r="T236" i="2"/>
  <c r="T229" i="2"/>
  <c r="T83" i="2"/>
  <c r="T460" i="2"/>
  <c r="T57" i="2"/>
  <c r="T210" i="2"/>
  <c r="T223" i="2"/>
  <c r="T611" i="2"/>
  <c r="T579" i="2"/>
  <c r="T376" i="2"/>
  <c r="T492" i="2"/>
  <c r="T77" i="2"/>
  <c r="T47" i="2"/>
  <c r="T110" i="2"/>
  <c r="T224" i="2"/>
  <c r="T49" i="2"/>
  <c r="T14" i="2"/>
  <c r="T140" i="2"/>
  <c r="T326" i="2"/>
  <c r="T624" i="2"/>
  <c r="T114" i="2"/>
  <c r="T484" i="2"/>
  <c r="T334" i="2"/>
  <c r="T10" i="2"/>
  <c r="T44" i="2"/>
  <c r="T443" i="2"/>
  <c r="T227" i="2"/>
  <c r="T36" i="2"/>
  <c r="T369" i="2"/>
  <c r="T150" i="2"/>
  <c r="T459" i="2"/>
  <c r="T524" i="2"/>
  <c r="T20" i="2"/>
  <c r="T261" i="2"/>
  <c r="T727" i="2"/>
  <c r="T618" i="2"/>
  <c r="T159" i="2"/>
  <c r="T89" i="2"/>
  <c r="T335" i="2"/>
  <c r="T342" i="2"/>
  <c r="T268" i="2"/>
  <c r="T137" i="2"/>
  <c r="T48" i="2"/>
  <c r="T208" i="2"/>
  <c r="T100" i="2"/>
  <c r="T9" i="2"/>
  <c r="T303" i="2"/>
  <c r="T706" i="2"/>
  <c r="T341" i="2"/>
  <c r="T670" i="2"/>
  <c r="T336" i="2"/>
  <c r="T367" i="2"/>
  <c r="T645" i="2"/>
  <c r="T355" i="2"/>
  <c r="T356" i="2"/>
  <c r="T596" i="2"/>
  <c r="T231" i="2"/>
  <c r="T76" i="2"/>
  <c r="T536" i="2"/>
  <c r="T423" i="2"/>
  <c r="T316" i="2"/>
  <c r="T289" i="2"/>
  <c r="T178" i="2"/>
  <c r="T359" i="2"/>
  <c r="T11" i="2"/>
  <c r="T375" i="2"/>
  <c r="T449" i="2"/>
  <c r="T27" i="2"/>
  <c r="T500" i="2"/>
  <c r="T256" i="2"/>
  <c r="T556" i="2"/>
  <c r="T135" i="2"/>
  <c r="T329" i="2"/>
  <c r="T723" i="2"/>
  <c r="T225" i="2"/>
  <c r="T220" i="2"/>
  <c r="T566" i="2"/>
  <c r="T32" i="2"/>
  <c r="T513" i="2"/>
  <c r="T632" i="2"/>
  <c r="T168" i="2"/>
  <c r="T501" i="2"/>
  <c r="T249" i="2"/>
  <c r="T239" i="2"/>
  <c r="T512" i="2"/>
  <c r="T290" i="2"/>
  <c r="T562" i="2"/>
  <c r="T616" i="2"/>
  <c r="T647" i="2"/>
  <c r="T473" i="2"/>
  <c r="T655" i="2"/>
  <c r="T491" i="2"/>
  <c r="T122" i="2"/>
  <c r="T31" i="2"/>
  <c r="T609" i="2"/>
  <c r="T270" i="2"/>
  <c r="T232" i="2"/>
  <c r="T639" i="2"/>
  <c r="T61" i="2"/>
  <c r="T301" i="2"/>
  <c r="T598" i="2"/>
  <c r="T152" i="2"/>
  <c r="T462" i="2"/>
  <c r="T504" i="2"/>
  <c r="T592" i="2"/>
  <c r="T493" i="2"/>
  <c r="T209" i="2"/>
  <c r="T7" i="2"/>
  <c r="T309" i="2"/>
  <c r="T619" i="2"/>
  <c r="T595" i="2"/>
  <c r="T638" i="2"/>
  <c r="T541" i="2"/>
  <c r="T97" i="2"/>
  <c r="T242" i="2"/>
  <c r="T625" i="2"/>
  <c r="T179" i="2"/>
  <c r="T373" i="2"/>
  <c r="T456" i="2"/>
  <c r="T184" i="2"/>
  <c r="T51" i="2"/>
  <c r="T453" i="2"/>
  <c r="T55" i="2"/>
  <c r="T115" i="2"/>
  <c r="T507" i="2"/>
  <c r="T475" i="2"/>
  <c r="T362" i="2"/>
  <c r="T299" i="2"/>
  <c r="T131" i="2"/>
  <c r="T73" i="2"/>
  <c r="T438" i="2"/>
  <c r="T419" i="2"/>
  <c r="T574" i="2"/>
  <c r="T94" i="2"/>
  <c r="T291" i="2"/>
  <c r="T543" i="2"/>
  <c r="T194" i="2"/>
  <c r="T240" i="2"/>
  <c r="T142" i="2"/>
  <c r="T98" i="2"/>
  <c r="T306" i="2"/>
  <c r="T652" i="2"/>
  <c r="T174" i="2"/>
  <c r="T477" i="2"/>
  <c r="T24" i="2"/>
  <c r="T166" i="2"/>
  <c r="T465" i="2"/>
  <c r="T15" i="2"/>
  <c r="T85" i="2"/>
  <c r="T392" i="2"/>
  <c r="T399" i="2"/>
  <c r="T42" i="2"/>
  <c r="T677" i="2"/>
  <c r="T426" i="2"/>
  <c r="T522" i="2"/>
  <c r="T413" i="2"/>
  <c r="T406" i="2"/>
  <c r="T45" i="2"/>
  <c r="T414" i="2"/>
  <c r="T338" i="2"/>
  <c r="T116" i="2"/>
  <c r="T71" i="2"/>
  <c r="T345" i="2"/>
  <c r="T659" i="2"/>
  <c r="T117" i="2"/>
  <c r="T390" i="2"/>
  <c r="T452" i="2"/>
  <c r="T563" i="2"/>
  <c r="T388" i="2"/>
  <c r="T323" i="2"/>
  <c r="T353" i="2"/>
  <c r="T582" i="2"/>
  <c r="T12" i="2"/>
  <c r="T441" i="2"/>
  <c r="T525" i="2"/>
  <c r="T667" i="2"/>
  <c r="T257" i="2"/>
  <c r="T725" i="2"/>
  <c r="T25" i="2"/>
  <c r="T658" i="2"/>
  <c r="T511" i="2"/>
  <c r="T343" i="2"/>
  <c r="T127" i="2"/>
  <c r="T468" i="2"/>
  <c r="T382" i="2"/>
  <c r="T54" i="2"/>
  <c r="T474" i="2"/>
  <c r="T440" i="2"/>
  <c r="T435" i="2"/>
  <c r="T408" i="2"/>
  <c r="T418" i="2"/>
  <c r="T469" i="2"/>
  <c r="T365" i="2"/>
  <c r="T476" i="2"/>
  <c r="T314" i="2"/>
  <c r="T294" i="2"/>
  <c r="T545" i="2"/>
  <c r="T407" i="2"/>
  <c r="T108" i="2"/>
  <c r="T272" i="2"/>
  <c r="T212" i="2"/>
  <c r="T237" i="2"/>
  <c r="T201" i="2"/>
  <c r="T528" i="2"/>
  <c r="T202" i="2"/>
  <c r="T621" i="2"/>
  <c r="T70" i="2"/>
  <c r="T139" i="2"/>
  <c r="T371" i="2"/>
  <c r="T4" i="2"/>
  <c r="T653" i="2"/>
  <c r="T180" i="2"/>
  <c r="T101" i="2"/>
  <c r="T217" i="2"/>
  <c r="T68" i="2"/>
  <c r="T278" i="2"/>
  <c r="T467" i="2"/>
  <c r="T188" i="2"/>
  <c r="T171" i="2"/>
  <c r="T244" i="2"/>
  <c r="T358" i="2"/>
  <c r="T176" i="2"/>
  <c r="T80" i="2"/>
  <c r="T265" i="2"/>
  <c r="T631" i="2"/>
  <c r="T396" i="2"/>
  <c r="T630" i="2"/>
  <c r="T519" i="2"/>
  <c r="T498" i="2"/>
  <c r="T567" i="2"/>
  <c r="T590" i="2"/>
  <c r="T128" i="2"/>
  <c r="T271" i="2"/>
  <c r="T181" i="2"/>
  <c r="T182" i="2"/>
  <c r="T348" i="2"/>
  <c r="T425" i="2"/>
  <c r="T151" i="2"/>
  <c r="T487" i="2"/>
  <c r="T243" i="2"/>
  <c r="T394" i="2"/>
  <c r="T234" i="2"/>
  <c r="T357" i="2"/>
  <c r="T434" i="2"/>
  <c r="T67" i="2"/>
  <c r="T614" i="2"/>
  <c r="T226" i="2"/>
  <c r="T349" i="2"/>
  <c r="T169" i="2"/>
  <c r="T288" i="2"/>
  <c r="T228" i="2"/>
  <c r="T146" i="2"/>
  <c r="T126" i="2"/>
  <c r="T713" i="2"/>
  <c r="T5" i="2"/>
  <c r="T211" i="2"/>
  <c r="T351" i="2"/>
  <c r="T269" i="2"/>
  <c r="T669" i="2"/>
  <c r="T148" i="2"/>
  <c r="T81" i="2"/>
  <c r="T154" i="2"/>
  <c r="T37" i="2"/>
  <c r="T41" i="2"/>
  <c r="T18" i="2"/>
  <c r="T610" i="2"/>
  <c r="T548" i="2"/>
  <c r="T580" i="2"/>
  <c r="T62" i="2"/>
  <c r="T118" i="2"/>
  <c r="T372" i="2"/>
  <c r="T163" i="2"/>
  <c r="T620" i="2"/>
  <c r="T39" i="2"/>
  <c r="T199" i="2"/>
  <c r="T17" i="2"/>
  <c r="T35" i="2"/>
  <c r="T537" i="2"/>
  <c r="T173" i="2"/>
  <c r="T405" i="2"/>
  <c r="T693" i="2"/>
  <c r="T555" i="2"/>
  <c r="T578" i="2"/>
  <c r="T676" i="2"/>
  <c r="T330" i="2"/>
  <c r="T160" i="2"/>
  <c r="T138" i="2"/>
  <c r="T573" i="2"/>
  <c r="T191" i="2"/>
  <c r="T165" i="2"/>
  <c r="T8" i="2"/>
  <c r="T617" i="2"/>
  <c r="T424" i="2"/>
  <c r="T2" i="2"/>
  <c r="T125" i="2"/>
  <c r="T292" i="2"/>
  <c r="T470" i="2"/>
  <c r="T298" i="2"/>
  <c r="T575" i="2"/>
  <c r="T662" i="2"/>
  <c r="T450" i="2"/>
  <c r="T310" i="2"/>
  <c r="T119" i="2"/>
  <c r="T327" i="2"/>
  <c r="T238" i="2"/>
  <c r="T245" i="2"/>
  <c r="T56" i="2"/>
  <c r="T508" i="2"/>
  <c r="T274" i="2"/>
  <c r="T136" i="2"/>
  <c r="T586" i="2"/>
  <c r="T34" i="2"/>
  <c r="T102" i="2"/>
  <c r="T13" i="2"/>
  <c r="T608" i="2"/>
  <c r="T205" i="2"/>
  <c r="T177" i="2"/>
  <c r="T499" i="2"/>
  <c r="T79" i="2"/>
  <c r="T593" i="2"/>
  <c r="T337" i="2"/>
  <c r="T156" i="2"/>
  <c r="T218" i="2"/>
  <c r="T374" i="2"/>
  <c r="T305" i="2"/>
  <c r="T538" i="2"/>
  <c r="T16" i="2"/>
  <c r="T52" i="2"/>
  <c r="T149" i="2"/>
  <c r="T643" i="2"/>
  <c r="T214" i="2"/>
  <c r="T496" i="2"/>
  <c r="T633" i="2"/>
  <c r="T378" i="2"/>
  <c r="T542" i="2"/>
  <c r="T109" i="2"/>
  <c r="T701" i="2"/>
  <c r="T482" i="2"/>
  <c r="T219" i="2"/>
  <c r="T145" i="2"/>
  <c r="T22" i="2"/>
  <c r="T247" i="2"/>
  <c r="T505" i="2"/>
  <c r="T626" i="2"/>
  <c r="T26" i="2"/>
  <c r="T273" i="2"/>
  <c r="T63" i="2"/>
  <c r="T646" i="2"/>
  <c r="T172" i="2"/>
  <c r="T585" i="2"/>
  <c r="T313" i="2"/>
  <c r="T695" i="2"/>
  <c r="T246" i="2"/>
  <c r="T730" i="2"/>
  <c r="T529" i="2"/>
  <c r="T429" i="2"/>
  <c r="T141" i="2"/>
  <c r="T297" i="2"/>
  <c r="T393" i="2"/>
  <c r="T123" i="2"/>
  <c r="T132" i="2"/>
  <c r="T86" i="2"/>
  <c r="T490" i="2"/>
  <c r="T21" i="2"/>
  <c r="T74" i="2"/>
  <c r="T315" i="2"/>
  <c r="T379" i="2"/>
  <c r="T569" i="2"/>
  <c r="T28" i="2"/>
  <c r="T634" i="2"/>
  <c r="T203" i="2"/>
  <c r="T464" i="2"/>
  <c r="T581" i="2"/>
  <c r="T641" i="2"/>
  <c r="T66" i="2"/>
  <c r="T88" i="2"/>
  <c r="T300" i="2"/>
  <c r="T311" i="2"/>
  <c r="T601" i="2"/>
  <c r="T385" i="2"/>
  <c r="T675" i="2"/>
  <c r="T409" i="2"/>
  <c r="T481" i="2"/>
  <c r="T603" i="2"/>
  <c r="T696" i="2"/>
  <c r="T720" i="2"/>
  <c r="T340" i="2"/>
  <c r="T6" i="2"/>
  <c r="T721" i="2"/>
  <c r="T430" i="2"/>
  <c r="T698" i="2"/>
  <c r="T686" i="2"/>
  <c r="T92" i="2"/>
  <c r="T144" i="2"/>
  <c r="T644" i="2"/>
  <c r="T384" i="2"/>
  <c r="T185" i="2"/>
  <c r="T222" i="2"/>
  <c r="T354" i="2"/>
  <c r="T200" i="2"/>
  <c r="T195" i="2"/>
  <c r="T95" i="2"/>
  <c r="T398" i="2"/>
  <c r="T23" i="2"/>
  <c r="T427" i="2"/>
  <c r="T672" i="2"/>
  <c r="T532" i="2"/>
  <c r="T19" i="2"/>
  <c r="T547" i="2"/>
  <c r="T183" i="2"/>
  <c r="T29" i="2"/>
  <c r="T588" i="2"/>
  <c r="T709" i="2"/>
  <c r="T431" i="2"/>
  <c r="T635" i="2"/>
  <c r="T157" i="2"/>
  <c r="T546" i="2"/>
  <c r="T521" i="2"/>
  <c r="T716" i="2"/>
  <c r="T147" i="2"/>
  <c r="T410" i="2"/>
  <c r="T368" i="2"/>
  <c r="T544" i="2"/>
  <c r="T204" i="2"/>
  <c r="T285" i="2"/>
  <c r="T627" i="2"/>
  <c r="T591" i="2"/>
  <c r="T458" i="2"/>
  <c r="T318" i="2"/>
  <c r="T402" i="2"/>
  <c r="T324" i="2"/>
  <c r="T417" i="2"/>
  <c r="T155" i="2"/>
  <c r="T602" i="2"/>
  <c r="T43" i="2"/>
  <c r="T30" i="2"/>
  <c r="T65" i="2"/>
  <c r="T175" i="2"/>
  <c r="T401" i="2"/>
  <c r="T415" i="2"/>
  <c r="T312" i="2"/>
  <c r="T106" i="2"/>
  <c r="T539" i="2"/>
  <c r="T282" i="2"/>
  <c r="T320" i="2"/>
  <c r="T583" i="2"/>
  <c r="T553" i="2"/>
  <c r="T707" i="2"/>
  <c r="T714" i="2"/>
  <c r="T129" i="2"/>
  <c r="T439" i="2"/>
  <c r="T480" i="2"/>
  <c r="T692" i="2"/>
  <c r="T550" i="2"/>
  <c r="T364" i="2"/>
  <c r="T267" i="2"/>
  <c r="T612" i="2"/>
  <c r="T605" i="2"/>
  <c r="T577" i="2"/>
  <c r="T124" i="2"/>
  <c r="T526" i="2"/>
  <c r="T589" i="2"/>
  <c r="T509" i="2"/>
  <c r="T111" i="2"/>
  <c r="T708" i="2"/>
  <c r="T454" i="2"/>
  <c r="T333" i="2"/>
  <c r="T190" i="2"/>
  <c r="T554" i="2"/>
  <c r="T597" i="2"/>
  <c r="T96" i="2"/>
  <c r="T489" i="2"/>
  <c r="T416" i="2"/>
  <c r="T486" i="2"/>
  <c r="T478" i="2"/>
  <c r="T731" i="2"/>
  <c r="T551" i="2"/>
  <c r="T206" i="2"/>
  <c r="T663" i="2"/>
  <c r="T103" i="2"/>
  <c r="T193" i="2"/>
  <c r="T654" i="2"/>
  <c r="T307" i="2"/>
  <c r="T568" i="2"/>
  <c r="T442" i="2"/>
  <c r="T40" i="2"/>
  <c r="T665" i="2"/>
  <c r="T642" i="2"/>
  <c r="T451" i="2"/>
  <c r="T689" i="2"/>
  <c r="T161" i="2"/>
  <c r="T344" i="2"/>
  <c r="T444" i="2"/>
  <c r="T502" i="2"/>
  <c r="T445" i="2"/>
  <c r="T503" i="2"/>
  <c r="T710" i="2"/>
  <c r="T674" i="2"/>
  <c r="T134" i="2"/>
  <c r="T433" i="2"/>
  <c r="T120" i="2"/>
  <c r="T623" i="2"/>
  <c r="T58" i="2"/>
  <c r="T38" i="2"/>
  <c r="T72" i="2"/>
  <c r="T564" i="2"/>
  <c r="T370" i="2"/>
  <c r="T295" i="2"/>
  <c r="T258" i="2"/>
  <c r="T685" i="2"/>
  <c r="T235" i="2"/>
  <c r="T248" i="2"/>
  <c r="T506" i="2"/>
  <c r="T682" i="2"/>
  <c r="T252" i="2"/>
  <c r="T133" i="2"/>
  <c r="T383" i="2"/>
  <c r="T628" i="2"/>
  <c r="T293" i="2"/>
  <c r="T153" i="2"/>
  <c r="T241" i="2"/>
  <c r="T523" i="2"/>
  <c r="T615" i="2"/>
  <c r="T53" i="2"/>
  <c r="T656" i="2"/>
  <c r="T432" i="2"/>
  <c r="T584" i="2"/>
  <c r="T400" i="2"/>
  <c r="T722" i="2"/>
  <c r="T192" i="2"/>
  <c r="T729" i="2"/>
  <c r="T215" i="2"/>
  <c r="T350" i="2"/>
  <c r="T279" i="2"/>
  <c r="T380" i="2"/>
  <c r="T262" i="2"/>
  <c r="T213" i="2"/>
  <c r="T681" i="2"/>
  <c r="T673" i="2"/>
  <c r="T143" i="2"/>
  <c r="T649" i="2"/>
  <c r="T527" i="2"/>
  <c r="T694" i="2"/>
  <c r="T679" i="2"/>
  <c r="T170" i="2"/>
  <c r="T717" i="2"/>
  <c r="T69" i="2"/>
  <c r="T558" i="2"/>
  <c r="T317" i="2"/>
  <c r="T254" i="2"/>
  <c r="T64" i="2"/>
  <c r="T549" i="2"/>
  <c r="T33" i="2"/>
  <c r="T570" i="2"/>
  <c r="T281" i="2"/>
  <c r="T386" i="2"/>
  <c r="T637" i="2"/>
  <c r="T466" i="2"/>
  <c r="T661" i="2"/>
  <c r="T697" i="2"/>
  <c r="T280" i="2"/>
  <c r="T78" i="2"/>
  <c r="T230" i="2"/>
  <c r="T250" i="2"/>
  <c r="T277" i="2"/>
  <c r="T715" i="2"/>
  <c r="T497" i="2"/>
  <c r="T732" i="2"/>
  <c r="T514" i="2"/>
  <c r="T534" i="2"/>
  <c r="T187" i="2"/>
  <c r="T559" i="2"/>
  <c r="T164" i="2"/>
  <c r="T629" i="2"/>
  <c r="T263" i="2"/>
  <c r="T705" i="2"/>
  <c r="T678" i="2"/>
  <c r="T510" i="2"/>
  <c r="T636" i="2"/>
  <c r="T479" i="2"/>
  <c r="T457" i="2"/>
  <c r="T485" i="2"/>
  <c r="T347" i="2"/>
  <c r="T691" i="2"/>
  <c r="T198" i="2"/>
  <c r="T422" i="2"/>
  <c r="T322" i="2"/>
  <c r="T535" i="2"/>
  <c r="T130" i="2"/>
  <c r="T283" i="2"/>
  <c r="T266" i="2"/>
  <c r="T436" i="2"/>
  <c r="T483" i="2"/>
  <c r="T552" i="2"/>
  <c r="T389" i="2"/>
  <c r="T587" i="2"/>
  <c r="T711" i="2"/>
  <c r="T650" i="2"/>
  <c r="T331" i="2"/>
  <c r="T221" i="2"/>
  <c r="T302" i="2"/>
  <c r="T599" i="2"/>
  <c r="T162" i="2"/>
  <c r="T607" i="2"/>
  <c r="T560" i="2"/>
  <c r="T287" i="2"/>
  <c r="T446" i="2"/>
  <c r="T395" i="2"/>
  <c r="T688" i="2"/>
  <c r="T666" i="2"/>
  <c r="T495" i="2"/>
  <c r="T613" i="2"/>
  <c r="T520" i="2"/>
  <c r="T557" i="2"/>
  <c r="T437" i="2"/>
  <c r="T565" i="2"/>
  <c r="T726" i="2"/>
  <c r="T363" i="2"/>
  <c r="T687" i="2"/>
  <c r="T253" i="2"/>
  <c r="T699" i="2"/>
  <c r="T664" i="2"/>
  <c r="T702" i="2"/>
  <c r="T352" i="2"/>
  <c r="T648" i="2"/>
  <c r="T683" i="2"/>
  <c r="T531" i="2"/>
  <c r="T700" i="2"/>
  <c r="T622" i="2"/>
  <c r="T657" i="2"/>
  <c r="T671" i="2"/>
  <c r="T515" i="2"/>
  <c r="T703" i="2"/>
  <c r="T719" i="2"/>
  <c r="T572" i="2"/>
  <c r="T680" i="2"/>
  <c r="T684" i="2"/>
  <c r="T704" i="2"/>
  <c r="T724" i="2"/>
  <c r="T712" i="2"/>
  <c r="T728" i="2"/>
  <c r="T690" i="2"/>
  <c r="T668" i="2"/>
  <c r="T718" i="2"/>
  <c r="S606" i="2"/>
  <c r="S518" i="2"/>
  <c r="S517" i="2"/>
  <c r="S60" i="2"/>
  <c r="S296" i="2"/>
  <c r="S366" i="2"/>
  <c r="S403" i="2"/>
  <c r="S308" i="2"/>
  <c r="S533" i="2"/>
  <c r="S516" i="2"/>
  <c r="S196" i="2"/>
  <c r="S448" i="2"/>
  <c r="S84" i="2"/>
  <c r="S640" i="2"/>
  <c r="S112" i="2"/>
  <c r="S447" i="2"/>
  <c r="S540" i="2"/>
  <c r="S604" i="2"/>
  <c r="S411" i="2"/>
  <c r="S46" i="2"/>
  <c r="S420" i="2"/>
  <c r="S360" i="2"/>
  <c r="S472" i="2"/>
  <c r="S207" i="2"/>
  <c r="S571" i="2"/>
  <c r="S99" i="2"/>
  <c r="S260" i="2"/>
  <c r="S286" i="2"/>
  <c r="S412" i="2"/>
  <c r="S600" i="2"/>
  <c r="S93" i="2"/>
  <c r="S561" i="2"/>
  <c r="S651" i="2"/>
  <c r="S3" i="2"/>
  <c r="S361" i="2"/>
  <c r="S75" i="2"/>
  <c r="S397" i="2"/>
  <c r="S189" i="2"/>
  <c r="S87" i="2"/>
  <c r="S660" i="2"/>
  <c r="S186" i="2"/>
  <c r="S391" i="2"/>
  <c r="S59" i="2"/>
  <c r="S158" i="2"/>
  <c r="S530" i="2"/>
  <c r="S339" i="2"/>
  <c r="S576" i="2"/>
  <c r="S197" i="2"/>
  <c r="S216" i="2"/>
  <c r="S319" i="2"/>
  <c r="S488" i="2"/>
  <c r="S259" i="2"/>
  <c r="S284" i="2"/>
  <c r="S404" i="2"/>
  <c r="S421" i="2"/>
  <c r="S107" i="2"/>
  <c r="S233" i="2"/>
  <c r="S455" i="2"/>
  <c r="S332" i="2"/>
  <c r="S113" i="2"/>
  <c r="S328" i="2"/>
  <c r="S494" i="2"/>
  <c r="S255" i="2"/>
  <c r="S276" i="2"/>
  <c r="S82" i="2"/>
  <c r="S121" i="2"/>
  <c r="S325" i="2"/>
  <c r="S428" i="2"/>
  <c r="S321" i="2"/>
  <c r="S377" i="2"/>
  <c r="S387" i="2"/>
  <c r="S264" i="2"/>
  <c r="S90" i="2"/>
  <c r="S105" i="2"/>
  <c r="S104" i="2"/>
  <c r="S346" i="2"/>
  <c r="S50" i="2"/>
  <c r="S167" i="2"/>
  <c r="S594" i="2"/>
  <c r="S461" i="2"/>
  <c r="S471" i="2"/>
  <c r="S381" i="2"/>
  <c r="S251" i="2"/>
  <c r="S304" i="2"/>
  <c r="S463" i="2"/>
  <c r="S91" i="2"/>
  <c r="S275" i="2"/>
  <c r="S236" i="2"/>
  <c r="S229" i="2"/>
  <c r="S83" i="2"/>
  <c r="S460" i="2"/>
  <c r="S57" i="2"/>
  <c r="S210" i="2"/>
  <c r="S223" i="2"/>
  <c r="S611" i="2"/>
  <c r="S579" i="2"/>
  <c r="S376" i="2"/>
  <c r="S492" i="2"/>
  <c r="S77" i="2"/>
  <c r="S47" i="2"/>
  <c r="S110" i="2"/>
  <c r="S224" i="2"/>
  <c r="S49" i="2"/>
  <c r="S14" i="2"/>
  <c r="S140" i="2"/>
  <c r="S326" i="2"/>
  <c r="S624" i="2"/>
  <c r="S114" i="2"/>
  <c r="S484" i="2"/>
  <c r="S334" i="2"/>
  <c r="S10" i="2"/>
  <c r="S44" i="2"/>
  <c r="S443" i="2"/>
  <c r="S227" i="2"/>
  <c r="S36" i="2"/>
  <c r="S369" i="2"/>
  <c r="S150" i="2"/>
  <c r="S459" i="2"/>
  <c r="S524" i="2"/>
  <c r="S20" i="2"/>
  <c r="S261" i="2"/>
  <c r="S727" i="2"/>
  <c r="S618" i="2"/>
  <c r="S159" i="2"/>
  <c r="S89" i="2"/>
  <c r="S335" i="2"/>
  <c r="S342" i="2"/>
  <c r="S268" i="2"/>
  <c r="S137" i="2"/>
  <c r="S48" i="2"/>
  <c r="S208" i="2"/>
  <c r="S100" i="2"/>
  <c r="S9" i="2"/>
  <c r="S303" i="2"/>
  <c r="S706" i="2"/>
  <c r="S341" i="2"/>
  <c r="S670" i="2"/>
  <c r="S336" i="2"/>
  <c r="S367" i="2"/>
  <c r="S645" i="2"/>
  <c r="S355" i="2"/>
  <c r="S356" i="2"/>
  <c r="S596" i="2"/>
  <c r="S231" i="2"/>
  <c r="S76" i="2"/>
  <c r="S536" i="2"/>
  <c r="S423" i="2"/>
  <c r="S316" i="2"/>
  <c r="S289" i="2"/>
  <c r="S178" i="2"/>
  <c r="S359" i="2"/>
  <c r="S11" i="2"/>
  <c r="S375" i="2"/>
  <c r="S449" i="2"/>
  <c r="S27" i="2"/>
  <c r="S500" i="2"/>
  <c r="S256" i="2"/>
  <c r="S556" i="2"/>
  <c r="S135" i="2"/>
  <c r="S329" i="2"/>
  <c r="S723" i="2"/>
  <c r="S225" i="2"/>
  <c r="S220" i="2"/>
  <c r="S566" i="2"/>
  <c r="S32" i="2"/>
  <c r="S513" i="2"/>
  <c r="S632" i="2"/>
  <c r="S168" i="2"/>
  <c r="S501" i="2"/>
  <c r="S249" i="2"/>
  <c r="S239" i="2"/>
  <c r="S512" i="2"/>
  <c r="S290" i="2"/>
  <c r="S562" i="2"/>
  <c r="S616" i="2"/>
  <c r="S647" i="2"/>
  <c r="S473" i="2"/>
  <c r="S655" i="2"/>
  <c r="S491" i="2"/>
  <c r="S122" i="2"/>
  <c r="S31" i="2"/>
  <c r="S609" i="2"/>
  <c r="S270" i="2"/>
  <c r="S232" i="2"/>
  <c r="S639" i="2"/>
  <c r="S61" i="2"/>
  <c r="S301" i="2"/>
  <c r="S598" i="2"/>
  <c r="S152" i="2"/>
  <c r="S462" i="2"/>
  <c r="S504" i="2"/>
  <c r="S592" i="2"/>
  <c r="S493" i="2"/>
  <c r="S209" i="2"/>
  <c r="S7" i="2"/>
  <c r="S309" i="2"/>
  <c r="S619" i="2"/>
  <c r="S595" i="2"/>
  <c r="S638" i="2"/>
  <c r="S541" i="2"/>
  <c r="S97" i="2"/>
  <c r="S242" i="2"/>
  <c r="S625" i="2"/>
  <c r="S179" i="2"/>
  <c r="S373" i="2"/>
  <c r="S456" i="2"/>
  <c r="S184" i="2"/>
  <c r="S51" i="2"/>
  <c r="S453" i="2"/>
  <c r="S55" i="2"/>
  <c r="S115" i="2"/>
  <c r="S507" i="2"/>
  <c r="S475" i="2"/>
  <c r="S362" i="2"/>
  <c r="S299" i="2"/>
  <c r="S131" i="2"/>
  <c r="S73" i="2"/>
  <c r="S438" i="2"/>
  <c r="S419" i="2"/>
  <c r="S574" i="2"/>
  <c r="S94" i="2"/>
  <c r="S291" i="2"/>
  <c r="S543" i="2"/>
  <c r="S194" i="2"/>
  <c r="S240" i="2"/>
  <c r="S142" i="2"/>
  <c r="S98" i="2"/>
  <c r="S306" i="2"/>
  <c r="S652" i="2"/>
  <c r="S174" i="2"/>
  <c r="S477" i="2"/>
  <c r="S24" i="2"/>
  <c r="S166" i="2"/>
  <c r="S465" i="2"/>
  <c r="S15" i="2"/>
  <c r="S85" i="2"/>
  <c r="S392" i="2"/>
  <c r="S399" i="2"/>
  <c r="S42" i="2"/>
  <c r="S677" i="2"/>
  <c r="S426" i="2"/>
  <c r="S522" i="2"/>
  <c r="S413" i="2"/>
  <c r="S406" i="2"/>
  <c r="S45" i="2"/>
  <c r="S414" i="2"/>
  <c r="S338" i="2"/>
  <c r="S116" i="2"/>
  <c r="S71" i="2"/>
  <c r="S345" i="2"/>
  <c r="S659" i="2"/>
  <c r="S117" i="2"/>
  <c r="S390" i="2"/>
  <c r="S452" i="2"/>
  <c r="S563" i="2"/>
  <c r="S388" i="2"/>
  <c r="S323" i="2"/>
  <c r="S353" i="2"/>
  <c r="S582" i="2"/>
  <c r="S12" i="2"/>
  <c r="S441" i="2"/>
  <c r="S525" i="2"/>
  <c r="S667" i="2"/>
  <c r="S257" i="2"/>
  <c r="S725" i="2"/>
  <c r="S25" i="2"/>
  <c r="S658" i="2"/>
  <c r="S511" i="2"/>
  <c r="S343" i="2"/>
  <c r="S127" i="2"/>
  <c r="S468" i="2"/>
  <c r="S382" i="2"/>
  <c r="S54" i="2"/>
  <c r="S474" i="2"/>
  <c r="S440" i="2"/>
  <c r="S435" i="2"/>
  <c r="S408" i="2"/>
  <c r="S418" i="2"/>
  <c r="S469" i="2"/>
  <c r="S365" i="2"/>
  <c r="S476" i="2"/>
  <c r="S314" i="2"/>
  <c r="S294" i="2"/>
  <c r="S545" i="2"/>
  <c r="S407" i="2"/>
  <c r="S108" i="2"/>
  <c r="S272" i="2"/>
  <c r="S212" i="2"/>
  <c r="S237" i="2"/>
  <c r="S201" i="2"/>
  <c r="S528" i="2"/>
  <c r="S202" i="2"/>
  <c r="S621" i="2"/>
  <c r="S70" i="2"/>
  <c r="S139" i="2"/>
  <c r="S371" i="2"/>
  <c r="S4" i="2"/>
  <c r="S653" i="2"/>
  <c r="S180" i="2"/>
  <c r="S101" i="2"/>
  <c r="S217" i="2"/>
  <c r="S68" i="2"/>
  <c r="S278" i="2"/>
  <c r="S467" i="2"/>
  <c r="S188" i="2"/>
  <c r="S171" i="2"/>
  <c r="S244" i="2"/>
  <c r="S358" i="2"/>
  <c r="S176" i="2"/>
  <c r="S80" i="2"/>
  <c r="S265" i="2"/>
  <c r="S631" i="2"/>
  <c r="S396" i="2"/>
  <c r="S630" i="2"/>
  <c r="S519" i="2"/>
  <c r="S498" i="2"/>
  <c r="S567" i="2"/>
  <c r="S590" i="2"/>
  <c r="S128" i="2"/>
  <c r="S271" i="2"/>
  <c r="S181" i="2"/>
  <c r="S182" i="2"/>
  <c r="S348" i="2"/>
  <c r="S425" i="2"/>
  <c r="S151" i="2"/>
  <c r="S487" i="2"/>
  <c r="S243" i="2"/>
  <c r="S394" i="2"/>
  <c r="S234" i="2"/>
  <c r="S357" i="2"/>
  <c r="S434" i="2"/>
  <c r="S67" i="2"/>
  <c r="S614" i="2"/>
  <c r="S226" i="2"/>
  <c r="S349" i="2"/>
  <c r="S169" i="2"/>
  <c r="S288" i="2"/>
  <c r="S228" i="2"/>
  <c r="S146" i="2"/>
  <c r="S126" i="2"/>
  <c r="S713" i="2"/>
  <c r="S5" i="2"/>
  <c r="S211" i="2"/>
  <c r="S351" i="2"/>
  <c r="S269" i="2"/>
  <c r="S669" i="2"/>
  <c r="S148" i="2"/>
  <c r="S81" i="2"/>
  <c r="S154" i="2"/>
  <c r="S37" i="2"/>
  <c r="S41" i="2"/>
  <c r="S18" i="2"/>
  <c r="S610" i="2"/>
  <c r="S548" i="2"/>
  <c r="S580" i="2"/>
  <c r="S62" i="2"/>
  <c r="S118" i="2"/>
  <c r="S372" i="2"/>
  <c r="S163" i="2"/>
  <c r="S620" i="2"/>
  <c r="S39" i="2"/>
  <c r="S199" i="2"/>
  <c r="S17" i="2"/>
  <c r="S35" i="2"/>
  <c r="S537" i="2"/>
  <c r="S173" i="2"/>
  <c r="S405" i="2"/>
  <c r="S693" i="2"/>
  <c r="S555" i="2"/>
  <c r="S578" i="2"/>
  <c r="S676" i="2"/>
  <c r="S330" i="2"/>
  <c r="S160" i="2"/>
  <c r="S138" i="2"/>
  <c r="S573" i="2"/>
  <c r="S191" i="2"/>
  <c r="S165" i="2"/>
  <c r="S8" i="2"/>
  <c r="S617" i="2"/>
  <c r="S424" i="2"/>
  <c r="S2" i="2"/>
  <c r="S125" i="2"/>
  <c r="S292" i="2"/>
  <c r="S470" i="2"/>
  <c r="S298" i="2"/>
  <c r="S575" i="2"/>
  <c r="S662" i="2"/>
  <c r="S450" i="2"/>
  <c r="S310" i="2"/>
  <c r="S119" i="2"/>
  <c r="S327" i="2"/>
  <c r="S238" i="2"/>
  <c r="S245" i="2"/>
  <c r="S56" i="2"/>
  <c r="S508" i="2"/>
  <c r="S274" i="2"/>
  <c r="S136" i="2"/>
  <c r="S586" i="2"/>
  <c r="S34" i="2"/>
  <c r="S102" i="2"/>
  <c r="S13" i="2"/>
  <c r="S608" i="2"/>
  <c r="S205" i="2"/>
  <c r="S177" i="2"/>
  <c r="S499" i="2"/>
  <c r="S79" i="2"/>
  <c r="S593" i="2"/>
  <c r="S337" i="2"/>
  <c r="S156" i="2"/>
  <c r="S218" i="2"/>
  <c r="S374" i="2"/>
  <c r="S305" i="2"/>
  <c r="S538" i="2"/>
  <c r="S16" i="2"/>
  <c r="S52" i="2"/>
  <c r="S149" i="2"/>
  <c r="S643" i="2"/>
  <c r="S214" i="2"/>
  <c r="S496" i="2"/>
  <c r="S633" i="2"/>
  <c r="S378" i="2"/>
  <c r="S542" i="2"/>
  <c r="S109" i="2"/>
  <c r="S701" i="2"/>
  <c r="S482" i="2"/>
  <c r="S219" i="2"/>
  <c r="S145" i="2"/>
  <c r="S22" i="2"/>
  <c r="S247" i="2"/>
  <c r="S505" i="2"/>
  <c r="S626" i="2"/>
  <c r="S26" i="2"/>
  <c r="S273" i="2"/>
  <c r="S63" i="2"/>
  <c r="S646" i="2"/>
  <c r="S172" i="2"/>
  <c r="S585" i="2"/>
  <c r="S313" i="2"/>
  <c r="S695" i="2"/>
  <c r="S246" i="2"/>
  <c r="S730" i="2"/>
  <c r="S529" i="2"/>
  <c r="S429" i="2"/>
  <c r="S141" i="2"/>
  <c r="S297" i="2"/>
  <c r="S393" i="2"/>
  <c r="S123" i="2"/>
  <c r="S132" i="2"/>
  <c r="S86" i="2"/>
  <c r="S490" i="2"/>
  <c r="S21" i="2"/>
  <c r="S74" i="2"/>
  <c r="S315" i="2"/>
  <c r="S379" i="2"/>
  <c r="S569" i="2"/>
  <c r="S28" i="2"/>
  <c r="S634" i="2"/>
  <c r="S203" i="2"/>
  <c r="S464" i="2"/>
  <c r="S581" i="2"/>
  <c r="S641" i="2"/>
  <c r="S66" i="2"/>
  <c r="S88" i="2"/>
  <c r="S300" i="2"/>
  <c r="S311" i="2"/>
  <c r="S601" i="2"/>
  <c r="S385" i="2"/>
  <c r="S675" i="2"/>
  <c r="S409" i="2"/>
  <c r="S481" i="2"/>
  <c r="S603" i="2"/>
  <c r="S696" i="2"/>
  <c r="S720" i="2"/>
  <c r="S340" i="2"/>
  <c r="S6" i="2"/>
  <c r="S721" i="2"/>
  <c r="S430" i="2"/>
  <c r="S698" i="2"/>
  <c r="S686" i="2"/>
  <c r="S92" i="2"/>
  <c r="S144" i="2"/>
  <c r="S644" i="2"/>
  <c r="S384" i="2"/>
  <c r="S185" i="2"/>
  <c r="S222" i="2"/>
  <c r="S354" i="2"/>
  <c r="S200" i="2"/>
  <c r="S195" i="2"/>
  <c r="S95" i="2"/>
  <c r="S398" i="2"/>
  <c r="S23" i="2"/>
  <c r="S427" i="2"/>
  <c r="S672" i="2"/>
  <c r="S532" i="2"/>
  <c r="S19" i="2"/>
  <c r="S547" i="2"/>
  <c r="S183" i="2"/>
  <c r="S29" i="2"/>
  <c r="S588" i="2"/>
  <c r="S709" i="2"/>
  <c r="S431" i="2"/>
  <c r="S635" i="2"/>
  <c r="S157" i="2"/>
  <c r="S546" i="2"/>
  <c r="S521" i="2"/>
  <c r="S716" i="2"/>
  <c r="S147" i="2"/>
  <c r="S410" i="2"/>
  <c r="S368" i="2"/>
  <c r="S544" i="2"/>
  <c r="S204" i="2"/>
  <c r="S285" i="2"/>
  <c r="S627" i="2"/>
  <c r="S591" i="2"/>
  <c r="S458" i="2"/>
  <c r="S318" i="2"/>
  <c r="S402" i="2"/>
  <c r="S324" i="2"/>
  <c r="S417" i="2"/>
  <c r="S155" i="2"/>
  <c r="S602" i="2"/>
  <c r="S43" i="2"/>
  <c r="S30" i="2"/>
  <c r="S65" i="2"/>
  <c r="S175" i="2"/>
  <c r="S401" i="2"/>
  <c r="S415" i="2"/>
  <c r="S312" i="2"/>
  <c r="S106" i="2"/>
  <c r="S539" i="2"/>
  <c r="S282" i="2"/>
  <c r="S320" i="2"/>
  <c r="S583" i="2"/>
  <c r="S553" i="2"/>
  <c r="S707" i="2"/>
  <c r="S714" i="2"/>
  <c r="S129" i="2"/>
  <c r="S439" i="2"/>
  <c r="S480" i="2"/>
  <c r="S692" i="2"/>
  <c r="S550" i="2"/>
  <c r="S364" i="2"/>
  <c r="S267" i="2"/>
  <c r="S612" i="2"/>
  <c r="S605" i="2"/>
  <c r="S577" i="2"/>
  <c r="S124" i="2"/>
  <c r="S526" i="2"/>
  <c r="S589" i="2"/>
  <c r="S509" i="2"/>
  <c r="S111" i="2"/>
  <c r="S708" i="2"/>
  <c r="S454" i="2"/>
  <c r="S333" i="2"/>
  <c r="S190" i="2"/>
  <c r="S554" i="2"/>
  <c r="S597" i="2"/>
  <c r="S96" i="2"/>
  <c r="S489" i="2"/>
  <c r="S416" i="2"/>
  <c r="S486" i="2"/>
  <c r="S478" i="2"/>
  <c r="S731" i="2"/>
  <c r="S551" i="2"/>
  <c r="S206" i="2"/>
  <c r="S663" i="2"/>
  <c r="S103" i="2"/>
  <c r="S193" i="2"/>
  <c r="S654" i="2"/>
  <c r="S307" i="2"/>
  <c r="S568" i="2"/>
  <c r="S442" i="2"/>
  <c r="S40" i="2"/>
  <c r="S665" i="2"/>
  <c r="S642" i="2"/>
  <c r="S451" i="2"/>
  <c r="S689" i="2"/>
  <c r="S161" i="2"/>
  <c r="S344" i="2"/>
  <c r="S444" i="2"/>
  <c r="S502" i="2"/>
  <c r="S445" i="2"/>
  <c r="S503" i="2"/>
  <c r="S710" i="2"/>
  <c r="S674" i="2"/>
  <c r="S134" i="2"/>
  <c r="S433" i="2"/>
  <c r="S120" i="2"/>
  <c r="S623" i="2"/>
  <c r="S58" i="2"/>
  <c r="S38" i="2"/>
  <c r="S72" i="2"/>
  <c r="S564" i="2"/>
  <c r="S370" i="2"/>
  <c r="S295" i="2"/>
  <c r="S258" i="2"/>
  <c r="S685" i="2"/>
  <c r="S235" i="2"/>
  <c r="S248" i="2"/>
  <c r="S506" i="2"/>
  <c r="S682" i="2"/>
  <c r="S252" i="2"/>
  <c r="S133" i="2"/>
  <c r="S383" i="2"/>
  <c r="S628" i="2"/>
  <c r="S293" i="2"/>
  <c r="S153" i="2"/>
  <c r="S241" i="2"/>
  <c r="S523" i="2"/>
  <c r="S615" i="2"/>
  <c r="S53" i="2"/>
  <c r="S656" i="2"/>
  <c r="S432" i="2"/>
  <c r="S584" i="2"/>
  <c r="S400" i="2"/>
  <c r="S722" i="2"/>
  <c r="S192" i="2"/>
  <c r="S729" i="2"/>
  <c r="S215" i="2"/>
  <c r="S350" i="2"/>
  <c r="S279" i="2"/>
  <c r="S380" i="2"/>
  <c r="S262" i="2"/>
  <c r="S213" i="2"/>
  <c r="S681" i="2"/>
  <c r="S673" i="2"/>
  <c r="S143" i="2"/>
  <c r="S649" i="2"/>
  <c r="S527" i="2"/>
  <c r="S694" i="2"/>
  <c r="S679" i="2"/>
  <c r="S170" i="2"/>
  <c r="S717" i="2"/>
  <c r="S69" i="2"/>
  <c r="S558" i="2"/>
  <c r="S317" i="2"/>
  <c r="S254" i="2"/>
  <c r="S64" i="2"/>
  <c r="S549" i="2"/>
  <c r="S33" i="2"/>
  <c r="S570" i="2"/>
  <c r="S281" i="2"/>
  <c r="S386" i="2"/>
  <c r="S637" i="2"/>
  <c r="S466" i="2"/>
  <c r="S661" i="2"/>
  <c r="S697" i="2"/>
  <c r="S280" i="2"/>
  <c r="S78" i="2"/>
  <c r="S230" i="2"/>
  <c r="S250" i="2"/>
  <c r="S277" i="2"/>
  <c r="S715" i="2"/>
  <c r="S497" i="2"/>
  <c r="S732" i="2"/>
  <c r="S514" i="2"/>
  <c r="S534" i="2"/>
  <c r="S187" i="2"/>
  <c r="S559" i="2"/>
  <c r="S164" i="2"/>
  <c r="S629" i="2"/>
  <c r="S263" i="2"/>
  <c r="S705" i="2"/>
  <c r="S678" i="2"/>
  <c r="S510" i="2"/>
  <c r="S636" i="2"/>
  <c r="S479" i="2"/>
  <c r="S457" i="2"/>
  <c r="S485" i="2"/>
  <c r="S347" i="2"/>
  <c r="S691" i="2"/>
  <c r="S198" i="2"/>
  <c r="S422" i="2"/>
  <c r="S322" i="2"/>
  <c r="S535" i="2"/>
  <c r="S130" i="2"/>
  <c r="S283" i="2"/>
  <c r="S266" i="2"/>
  <c r="S436" i="2"/>
  <c r="S483" i="2"/>
  <c r="S552" i="2"/>
  <c r="S389" i="2"/>
  <c r="S587" i="2"/>
  <c r="S711" i="2"/>
  <c r="S650" i="2"/>
  <c r="S331" i="2"/>
  <c r="S221" i="2"/>
  <c r="S302" i="2"/>
  <c r="S599" i="2"/>
  <c r="S162" i="2"/>
  <c r="S607" i="2"/>
  <c r="S560" i="2"/>
  <c r="S287" i="2"/>
  <c r="S446" i="2"/>
  <c r="S395" i="2"/>
  <c r="S688" i="2"/>
  <c r="S666" i="2"/>
  <c r="S495" i="2"/>
  <c r="S613" i="2"/>
  <c r="S520" i="2"/>
  <c r="S557" i="2"/>
  <c r="S437" i="2"/>
  <c r="S565" i="2"/>
  <c r="S726" i="2"/>
  <c r="S363" i="2"/>
  <c r="S687" i="2"/>
  <c r="S253" i="2"/>
  <c r="S699" i="2"/>
  <c r="S664" i="2"/>
  <c r="S702" i="2"/>
  <c r="S352" i="2"/>
  <c r="S648" i="2"/>
  <c r="S683" i="2"/>
  <c r="S531" i="2"/>
  <c r="S700" i="2"/>
  <c r="S622" i="2"/>
  <c r="S657" i="2"/>
  <c r="S671" i="2"/>
  <c r="S515" i="2"/>
  <c r="S703" i="2"/>
  <c r="S719" i="2"/>
  <c r="S572" i="2"/>
  <c r="S680" i="2"/>
  <c r="S684" i="2"/>
  <c r="S704" i="2"/>
  <c r="S724" i="2"/>
  <c r="S712" i="2"/>
  <c r="S728" i="2"/>
  <c r="S690" i="2"/>
  <c r="S668" i="2"/>
  <c r="S718" i="2"/>
  <c r="N606" i="2"/>
  <c r="N518" i="2"/>
  <c r="N517" i="2"/>
  <c r="N60" i="2"/>
  <c r="N296" i="2"/>
  <c r="N366" i="2"/>
  <c r="N403" i="2"/>
  <c r="N308" i="2"/>
  <c r="N533" i="2"/>
  <c r="N516" i="2"/>
  <c r="N196" i="2"/>
  <c r="N448" i="2"/>
  <c r="N84" i="2"/>
  <c r="N640" i="2"/>
  <c r="N112" i="2"/>
  <c r="N447" i="2"/>
  <c r="N540" i="2"/>
  <c r="N604" i="2"/>
  <c r="N411" i="2"/>
  <c r="N46" i="2"/>
  <c r="N420" i="2"/>
  <c r="N360" i="2"/>
  <c r="N472" i="2"/>
  <c r="N207" i="2"/>
  <c r="N571" i="2"/>
  <c r="N99" i="2"/>
  <c r="N260" i="2"/>
  <c r="N286" i="2"/>
  <c r="N412" i="2"/>
  <c r="N600" i="2"/>
  <c r="N93" i="2"/>
  <c r="N561" i="2"/>
  <c r="N651" i="2"/>
  <c r="N3" i="2"/>
  <c r="N361" i="2"/>
  <c r="N75" i="2"/>
  <c r="N397" i="2"/>
  <c r="N189" i="2"/>
  <c r="N87" i="2"/>
  <c r="N660" i="2"/>
  <c r="N186" i="2"/>
  <c r="N391" i="2"/>
  <c r="N59" i="2"/>
  <c r="N158" i="2"/>
  <c r="N530" i="2"/>
  <c r="N339" i="2"/>
  <c r="N576" i="2"/>
  <c r="N197" i="2"/>
  <c r="N216" i="2"/>
  <c r="N319" i="2"/>
  <c r="N488" i="2"/>
  <c r="N259" i="2"/>
  <c r="N284" i="2"/>
  <c r="N404" i="2"/>
  <c r="N421" i="2"/>
  <c r="N107" i="2"/>
  <c r="N233" i="2"/>
  <c r="N455" i="2"/>
  <c r="N332" i="2"/>
  <c r="N113" i="2"/>
  <c r="N328" i="2"/>
  <c r="N494" i="2"/>
  <c r="N255" i="2"/>
  <c r="N276" i="2"/>
  <c r="N82" i="2"/>
  <c r="N121" i="2"/>
  <c r="N325" i="2"/>
  <c r="N428" i="2"/>
  <c r="N321" i="2"/>
  <c r="N377" i="2"/>
  <c r="N387" i="2"/>
  <c r="N264" i="2"/>
  <c r="N90" i="2"/>
  <c r="N105" i="2"/>
  <c r="N104" i="2"/>
  <c r="N346" i="2"/>
  <c r="N50" i="2"/>
  <c r="N167" i="2"/>
  <c r="N594" i="2"/>
  <c r="N461" i="2"/>
  <c r="N471" i="2"/>
  <c r="N381" i="2"/>
  <c r="N251" i="2"/>
  <c r="N304" i="2"/>
  <c r="N463" i="2"/>
  <c r="N91" i="2"/>
  <c r="N275" i="2"/>
  <c r="N236" i="2"/>
  <c r="N229" i="2"/>
  <c r="N83" i="2"/>
  <c r="N460" i="2"/>
  <c r="N57" i="2"/>
  <c r="N210" i="2"/>
  <c r="N223" i="2"/>
  <c r="N611" i="2"/>
  <c r="N579" i="2"/>
  <c r="N376" i="2"/>
  <c r="N492" i="2"/>
  <c r="N77" i="2"/>
  <c r="N47" i="2"/>
  <c r="N110" i="2"/>
  <c r="N224" i="2"/>
  <c r="N49" i="2"/>
  <c r="N14" i="2"/>
  <c r="N140" i="2"/>
  <c r="N326" i="2"/>
  <c r="N624" i="2"/>
  <c r="N114" i="2"/>
  <c r="N484" i="2"/>
  <c r="N334" i="2"/>
  <c r="N10" i="2"/>
  <c r="N44" i="2"/>
  <c r="N443" i="2"/>
  <c r="N227" i="2"/>
  <c r="N36" i="2"/>
  <c r="N369" i="2"/>
  <c r="N150" i="2"/>
  <c r="N459" i="2"/>
  <c r="N524" i="2"/>
  <c r="N20" i="2"/>
  <c r="N261" i="2"/>
  <c r="N727" i="2"/>
  <c r="N618" i="2"/>
  <c r="N159" i="2"/>
  <c r="N89" i="2"/>
  <c r="N335" i="2"/>
  <c r="N342" i="2"/>
  <c r="N268" i="2"/>
  <c r="N137" i="2"/>
  <c r="N48" i="2"/>
  <c r="N208" i="2"/>
  <c r="N100" i="2"/>
  <c r="N9" i="2"/>
  <c r="N303" i="2"/>
  <c r="N706" i="2"/>
  <c r="N341" i="2"/>
  <c r="N670" i="2"/>
  <c r="N336" i="2"/>
  <c r="N367" i="2"/>
  <c r="N645" i="2"/>
  <c r="N355" i="2"/>
  <c r="N356" i="2"/>
  <c r="N596" i="2"/>
  <c r="N231" i="2"/>
  <c r="N76" i="2"/>
  <c r="N536" i="2"/>
  <c r="N423" i="2"/>
  <c r="N316" i="2"/>
  <c r="N289" i="2"/>
  <c r="N178" i="2"/>
  <c r="N359" i="2"/>
  <c r="N11" i="2"/>
  <c r="N375" i="2"/>
  <c r="N449" i="2"/>
  <c r="N27" i="2"/>
  <c r="N500" i="2"/>
  <c r="N256" i="2"/>
  <c r="N556" i="2"/>
  <c r="N135" i="2"/>
  <c r="N329" i="2"/>
  <c r="N723" i="2"/>
  <c r="N225" i="2"/>
  <c r="N220" i="2"/>
  <c r="N566" i="2"/>
  <c r="N32" i="2"/>
  <c r="N513" i="2"/>
  <c r="N632" i="2"/>
  <c r="N168" i="2"/>
  <c r="N501" i="2"/>
  <c r="N249" i="2"/>
  <c r="N239" i="2"/>
  <c r="N512" i="2"/>
  <c r="N290" i="2"/>
  <c r="N562" i="2"/>
  <c r="N616" i="2"/>
  <c r="N647" i="2"/>
  <c r="N473" i="2"/>
  <c r="N655" i="2"/>
  <c r="N491" i="2"/>
  <c r="N122" i="2"/>
  <c r="N31" i="2"/>
  <c r="N609" i="2"/>
  <c r="N270" i="2"/>
  <c r="N232" i="2"/>
  <c r="N639" i="2"/>
  <c r="N61" i="2"/>
  <c r="N301" i="2"/>
  <c r="N598" i="2"/>
  <c r="N152" i="2"/>
  <c r="N462" i="2"/>
  <c r="N504" i="2"/>
  <c r="N592" i="2"/>
  <c r="N493" i="2"/>
  <c r="N209" i="2"/>
  <c r="N7" i="2"/>
  <c r="N309" i="2"/>
  <c r="N619" i="2"/>
  <c r="N595" i="2"/>
  <c r="N638" i="2"/>
  <c r="N541" i="2"/>
  <c r="N97" i="2"/>
  <c r="N242" i="2"/>
  <c r="N625" i="2"/>
  <c r="N179" i="2"/>
  <c r="N373" i="2"/>
  <c r="N456" i="2"/>
  <c r="N184" i="2"/>
  <c r="N51" i="2"/>
  <c r="N453" i="2"/>
  <c r="N55" i="2"/>
  <c r="N115" i="2"/>
  <c r="N507" i="2"/>
  <c r="N475" i="2"/>
  <c r="N362" i="2"/>
  <c r="N299" i="2"/>
  <c r="N131" i="2"/>
  <c r="N73" i="2"/>
  <c r="N438" i="2"/>
  <c r="N419" i="2"/>
  <c r="N574" i="2"/>
  <c r="N94" i="2"/>
  <c r="N291" i="2"/>
  <c r="N543" i="2"/>
  <c r="N194" i="2"/>
  <c r="N240" i="2"/>
  <c r="N142" i="2"/>
  <c r="N98" i="2"/>
  <c r="N306" i="2"/>
  <c r="N652" i="2"/>
  <c r="N174" i="2"/>
  <c r="N477" i="2"/>
  <c r="N24" i="2"/>
  <c r="N166" i="2"/>
  <c r="N465" i="2"/>
  <c r="N15" i="2"/>
  <c r="N85" i="2"/>
  <c r="N392" i="2"/>
  <c r="N399" i="2"/>
  <c r="N42" i="2"/>
  <c r="N677" i="2"/>
  <c r="N426" i="2"/>
  <c r="N522" i="2"/>
  <c r="N413" i="2"/>
  <c r="N406" i="2"/>
  <c r="N45" i="2"/>
  <c r="N414" i="2"/>
  <c r="N338" i="2"/>
  <c r="N116" i="2"/>
  <c r="N71" i="2"/>
  <c r="N345" i="2"/>
  <c r="N659" i="2"/>
  <c r="N117" i="2"/>
  <c r="N390" i="2"/>
  <c r="N452" i="2"/>
  <c r="N563" i="2"/>
  <c r="N388" i="2"/>
  <c r="N323" i="2"/>
  <c r="N353" i="2"/>
  <c r="N582" i="2"/>
  <c r="N12" i="2"/>
  <c r="N441" i="2"/>
  <c r="N525" i="2"/>
  <c r="N667" i="2"/>
  <c r="N257" i="2"/>
  <c r="N725" i="2"/>
  <c r="N25" i="2"/>
  <c r="N658" i="2"/>
  <c r="N511" i="2"/>
  <c r="N343" i="2"/>
  <c r="N127" i="2"/>
  <c r="N468" i="2"/>
  <c r="N382" i="2"/>
  <c r="N54" i="2"/>
  <c r="N474" i="2"/>
  <c r="N440" i="2"/>
  <c r="N435" i="2"/>
  <c r="N408" i="2"/>
  <c r="N418" i="2"/>
  <c r="N469" i="2"/>
  <c r="N365" i="2"/>
  <c r="N476" i="2"/>
  <c r="N314" i="2"/>
  <c r="N294" i="2"/>
  <c r="N545" i="2"/>
  <c r="N407" i="2"/>
  <c r="N108" i="2"/>
  <c r="N272" i="2"/>
  <c r="N212" i="2"/>
  <c r="N237" i="2"/>
  <c r="N201" i="2"/>
  <c r="N528" i="2"/>
  <c r="N202" i="2"/>
  <c r="N621" i="2"/>
  <c r="N70" i="2"/>
  <c r="N139" i="2"/>
  <c r="N371" i="2"/>
  <c r="N4" i="2"/>
  <c r="N653" i="2"/>
  <c r="N180" i="2"/>
  <c r="N101" i="2"/>
  <c r="N217" i="2"/>
  <c r="N68" i="2"/>
  <c r="N278" i="2"/>
  <c r="N467" i="2"/>
  <c r="N188" i="2"/>
  <c r="N171" i="2"/>
  <c r="N244" i="2"/>
  <c r="N358" i="2"/>
  <c r="N176" i="2"/>
  <c r="N80" i="2"/>
  <c r="N265" i="2"/>
  <c r="N631" i="2"/>
  <c r="N396" i="2"/>
  <c r="N630" i="2"/>
  <c r="N519" i="2"/>
  <c r="N498" i="2"/>
  <c r="N567" i="2"/>
  <c r="N590" i="2"/>
  <c r="N128" i="2"/>
  <c r="N271" i="2"/>
  <c r="N181" i="2"/>
  <c r="N182" i="2"/>
  <c r="N348" i="2"/>
  <c r="N425" i="2"/>
  <c r="N151" i="2"/>
  <c r="N487" i="2"/>
  <c r="N243" i="2"/>
  <c r="N394" i="2"/>
  <c r="N234" i="2"/>
  <c r="N357" i="2"/>
  <c r="N434" i="2"/>
  <c r="N67" i="2"/>
  <c r="N614" i="2"/>
  <c r="N226" i="2"/>
  <c r="N349" i="2"/>
  <c r="N169" i="2"/>
  <c r="N288" i="2"/>
  <c r="N228" i="2"/>
  <c r="N146" i="2"/>
  <c r="N126" i="2"/>
  <c r="N713" i="2"/>
  <c r="N5" i="2"/>
  <c r="N211" i="2"/>
  <c r="N351" i="2"/>
  <c r="N269" i="2"/>
  <c r="N669" i="2"/>
  <c r="N148" i="2"/>
  <c r="N81" i="2"/>
  <c r="N154" i="2"/>
  <c r="N37" i="2"/>
  <c r="N41" i="2"/>
  <c r="N18" i="2"/>
  <c r="N610" i="2"/>
  <c r="N548" i="2"/>
  <c r="N580" i="2"/>
  <c r="N62" i="2"/>
  <c r="N118" i="2"/>
  <c r="N372" i="2"/>
  <c r="N163" i="2"/>
  <c r="N620" i="2"/>
  <c r="N39" i="2"/>
  <c r="N199" i="2"/>
  <c r="N17" i="2"/>
  <c r="N35" i="2"/>
  <c r="N537" i="2"/>
  <c r="N173" i="2"/>
  <c r="N405" i="2"/>
  <c r="N693" i="2"/>
  <c r="N555" i="2"/>
  <c r="N578" i="2"/>
  <c r="N676" i="2"/>
  <c r="N330" i="2"/>
  <c r="N160" i="2"/>
  <c r="N138" i="2"/>
  <c r="N573" i="2"/>
  <c r="N191" i="2"/>
  <c r="N165" i="2"/>
  <c r="N8" i="2"/>
  <c r="N617" i="2"/>
  <c r="N424" i="2"/>
  <c r="N2" i="2"/>
  <c r="N125" i="2"/>
  <c r="N292" i="2"/>
  <c r="N470" i="2"/>
  <c r="N298" i="2"/>
  <c r="N575" i="2"/>
  <c r="N662" i="2"/>
  <c r="N450" i="2"/>
  <c r="N310" i="2"/>
  <c r="N119" i="2"/>
  <c r="N327" i="2"/>
  <c r="N238" i="2"/>
  <c r="N245" i="2"/>
  <c r="N56" i="2"/>
  <c r="N508" i="2"/>
  <c r="N274" i="2"/>
  <c r="N136" i="2"/>
  <c r="N586" i="2"/>
  <c r="N34" i="2"/>
  <c r="N102" i="2"/>
  <c r="N13" i="2"/>
  <c r="N608" i="2"/>
  <c r="N205" i="2"/>
  <c r="N177" i="2"/>
  <c r="N499" i="2"/>
  <c r="N79" i="2"/>
  <c r="N593" i="2"/>
  <c r="N337" i="2"/>
  <c r="N156" i="2"/>
  <c r="N218" i="2"/>
  <c r="N374" i="2"/>
  <c r="N305" i="2"/>
  <c r="N538" i="2"/>
  <c r="N16" i="2"/>
  <c r="N52" i="2"/>
  <c r="N149" i="2"/>
  <c r="N643" i="2"/>
  <c r="N214" i="2"/>
  <c r="N496" i="2"/>
  <c r="N633" i="2"/>
  <c r="N378" i="2"/>
  <c r="N542" i="2"/>
  <c r="N109" i="2"/>
  <c r="N701" i="2"/>
  <c r="N482" i="2"/>
  <c r="N219" i="2"/>
  <c r="N145" i="2"/>
  <c r="N22" i="2"/>
  <c r="N247" i="2"/>
  <c r="N505" i="2"/>
  <c r="N626" i="2"/>
  <c r="N26" i="2"/>
  <c r="N273" i="2"/>
  <c r="N63" i="2"/>
  <c r="N646" i="2"/>
  <c r="N172" i="2"/>
  <c r="N585" i="2"/>
  <c r="N313" i="2"/>
  <c r="N695" i="2"/>
  <c r="N246" i="2"/>
  <c r="N730" i="2"/>
  <c r="N529" i="2"/>
  <c r="N429" i="2"/>
  <c r="N141" i="2"/>
  <c r="N297" i="2"/>
  <c r="N393" i="2"/>
  <c r="N123" i="2"/>
  <c r="N132" i="2"/>
  <c r="N86" i="2"/>
  <c r="N490" i="2"/>
  <c r="N21" i="2"/>
  <c r="N74" i="2"/>
  <c r="N315" i="2"/>
  <c r="N379" i="2"/>
  <c r="N569" i="2"/>
  <c r="N28" i="2"/>
  <c r="N634" i="2"/>
  <c r="N203" i="2"/>
  <c r="N464" i="2"/>
  <c r="N581" i="2"/>
  <c r="N641" i="2"/>
  <c r="N66" i="2"/>
  <c r="N88" i="2"/>
  <c r="N300" i="2"/>
  <c r="N311" i="2"/>
  <c r="N601" i="2"/>
  <c r="N385" i="2"/>
  <c r="N675" i="2"/>
  <c r="N409" i="2"/>
  <c r="N481" i="2"/>
  <c r="N603" i="2"/>
  <c r="N696" i="2"/>
  <c r="N720" i="2"/>
  <c r="N340" i="2"/>
  <c r="N6" i="2"/>
  <c r="N721" i="2"/>
  <c r="N430" i="2"/>
  <c r="N698" i="2"/>
  <c r="N686" i="2"/>
  <c r="N92" i="2"/>
  <c r="N144" i="2"/>
  <c r="N644" i="2"/>
  <c r="N384" i="2"/>
  <c r="N185" i="2"/>
  <c r="N222" i="2"/>
  <c r="N354" i="2"/>
  <c r="N200" i="2"/>
  <c r="N195" i="2"/>
  <c r="N95" i="2"/>
  <c r="N398" i="2"/>
  <c r="N23" i="2"/>
  <c r="N427" i="2"/>
  <c r="N672" i="2"/>
  <c r="N532" i="2"/>
  <c r="N19" i="2"/>
  <c r="N547" i="2"/>
  <c r="N183" i="2"/>
  <c r="N29" i="2"/>
  <c r="N588" i="2"/>
  <c r="N709" i="2"/>
  <c r="N431" i="2"/>
  <c r="N635" i="2"/>
  <c r="N157" i="2"/>
  <c r="N546" i="2"/>
  <c r="N521" i="2"/>
  <c r="N716" i="2"/>
  <c r="N147" i="2"/>
  <c r="N410" i="2"/>
  <c r="N368" i="2"/>
  <c r="N544" i="2"/>
  <c r="N204" i="2"/>
  <c r="N285" i="2"/>
  <c r="N627" i="2"/>
  <c r="N591" i="2"/>
  <c r="N458" i="2"/>
  <c r="N318" i="2"/>
  <c r="N402" i="2"/>
  <c r="N324" i="2"/>
  <c r="N417" i="2"/>
  <c r="N155" i="2"/>
  <c r="N602" i="2"/>
  <c r="N43" i="2"/>
  <c r="N30" i="2"/>
  <c r="N65" i="2"/>
  <c r="N175" i="2"/>
  <c r="N401" i="2"/>
  <c r="N415" i="2"/>
  <c r="N312" i="2"/>
  <c r="N106" i="2"/>
  <c r="N539" i="2"/>
  <c r="N282" i="2"/>
  <c r="N320" i="2"/>
  <c r="N583" i="2"/>
  <c r="N553" i="2"/>
  <c r="N707" i="2"/>
  <c r="N714" i="2"/>
  <c r="N129" i="2"/>
  <c r="N439" i="2"/>
  <c r="N480" i="2"/>
  <c r="N692" i="2"/>
  <c r="N550" i="2"/>
  <c r="N364" i="2"/>
  <c r="N267" i="2"/>
  <c r="N612" i="2"/>
  <c r="N605" i="2"/>
  <c r="N577" i="2"/>
  <c r="N124" i="2"/>
  <c r="N526" i="2"/>
  <c r="N589" i="2"/>
  <c r="N509" i="2"/>
  <c r="N111" i="2"/>
  <c r="N708" i="2"/>
  <c r="N454" i="2"/>
  <c r="N333" i="2"/>
  <c r="N190" i="2"/>
  <c r="N554" i="2"/>
  <c r="N597" i="2"/>
  <c r="N96" i="2"/>
  <c r="N489" i="2"/>
  <c r="N416" i="2"/>
  <c r="N486" i="2"/>
  <c r="N478" i="2"/>
  <c r="N731" i="2"/>
  <c r="N551" i="2"/>
  <c r="N206" i="2"/>
  <c r="N663" i="2"/>
  <c r="N103" i="2"/>
  <c r="N193" i="2"/>
  <c r="N654" i="2"/>
  <c r="N307" i="2"/>
  <c r="N568" i="2"/>
  <c r="N442" i="2"/>
  <c r="N40" i="2"/>
  <c r="N665" i="2"/>
  <c r="N642" i="2"/>
  <c r="N451" i="2"/>
  <c r="N689" i="2"/>
  <c r="N161" i="2"/>
  <c r="N344" i="2"/>
  <c r="N444" i="2"/>
  <c r="N502" i="2"/>
  <c r="N445" i="2"/>
  <c r="N503" i="2"/>
  <c r="N710" i="2"/>
  <c r="N674" i="2"/>
  <c r="N134" i="2"/>
  <c r="N433" i="2"/>
  <c r="N120" i="2"/>
  <c r="N623" i="2"/>
  <c r="N58" i="2"/>
  <c r="N38" i="2"/>
  <c r="N72" i="2"/>
  <c r="N564" i="2"/>
  <c r="N370" i="2"/>
  <c r="N295" i="2"/>
  <c r="N258" i="2"/>
  <c r="N685" i="2"/>
  <c r="N235" i="2"/>
  <c r="N248" i="2"/>
  <c r="N506" i="2"/>
  <c r="N682" i="2"/>
  <c r="N252" i="2"/>
  <c r="N133" i="2"/>
  <c r="N383" i="2"/>
  <c r="N628" i="2"/>
  <c r="N293" i="2"/>
  <c r="N153" i="2"/>
  <c r="N241" i="2"/>
  <c r="N523" i="2"/>
  <c r="N615" i="2"/>
  <c r="N53" i="2"/>
  <c r="N656" i="2"/>
  <c r="N432" i="2"/>
  <c r="N584" i="2"/>
  <c r="N400" i="2"/>
  <c r="N722" i="2"/>
  <c r="N192" i="2"/>
  <c r="N729" i="2"/>
  <c r="N215" i="2"/>
  <c r="N350" i="2"/>
  <c r="N279" i="2"/>
  <c r="N380" i="2"/>
  <c r="N262" i="2"/>
  <c r="N213" i="2"/>
  <c r="N681" i="2"/>
  <c r="N673" i="2"/>
  <c r="N143" i="2"/>
  <c r="N649" i="2"/>
  <c r="N527" i="2"/>
  <c r="N694" i="2"/>
  <c r="N679" i="2"/>
  <c r="N170" i="2"/>
  <c r="N717" i="2"/>
  <c r="N69" i="2"/>
  <c r="N558" i="2"/>
  <c r="N317" i="2"/>
  <c r="N254" i="2"/>
  <c r="N64" i="2"/>
  <c r="N549" i="2"/>
  <c r="N33" i="2"/>
  <c r="N570" i="2"/>
  <c r="N281" i="2"/>
  <c r="N386" i="2"/>
  <c r="N637" i="2"/>
  <c r="N466" i="2"/>
  <c r="N661" i="2"/>
  <c r="N697" i="2"/>
  <c r="N280" i="2"/>
  <c r="N78" i="2"/>
  <c r="N230" i="2"/>
  <c r="N250" i="2"/>
  <c r="N277" i="2"/>
  <c r="N715" i="2"/>
  <c r="N497" i="2"/>
  <c r="N732" i="2"/>
  <c r="N514" i="2"/>
  <c r="N534" i="2"/>
  <c r="N187" i="2"/>
  <c r="N559" i="2"/>
  <c r="N164" i="2"/>
  <c r="N629" i="2"/>
  <c r="N263" i="2"/>
  <c r="N705" i="2"/>
  <c r="N678" i="2"/>
  <c r="N510" i="2"/>
  <c r="N636" i="2"/>
  <c r="N479" i="2"/>
  <c r="N457" i="2"/>
  <c r="N485" i="2"/>
  <c r="N347" i="2"/>
  <c r="N691" i="2"/>
  <c r="N198" i="2"/>
  <c r="N422" i="2"/>
  <c r="N322" i="2"/>
  <c r="N535" i="2"/>
  <c r="N130" i="2"/>
  <c r="N283" i="2"/>
  <c r="N266" i="2"/>
  <c r="N436" i="2"/>
  <c r="N483" i="2"/>
  <c r="N552" i="2"/>
  <c r="N389" i="2"/>
  <c r="N587" i="2"/>
  <c r="N711" i="2"/>
  <c r="N650" i="2"/>
  <c r="N331" i="2"/>
  <c r="N221" i="2"/>
  <c r="N302" i="2"/>
  <c r="N599" i="2"/>
  <c r="N162" i="2"/>
  <c r="N607" i="2"/>
  <c r="N560" i="2"/>
  <c r="N287" i="2"/>
  <c r="N446" i="2"/>
  <c r="N395" i="2"/>
  <c r="N688" i="2"/>
  <c r="N666" i="2"/>
  <c r="N495" i="2"/>
  <c r="N613" i="2"/>
  <c r="N520" i="2"/>
  <c r="N557" i="2"/>
  <c r="N437" i="2"/>
  <c r="N565" i="2"/>
  <c r="N726" i="2"/>
  <c r="N363" i="2"/>
  <c r="N687" i="2"/>
  <c r="N253" i="2"/>
  <c r="N699" i="2"/>
  <c r="N664" i="2"/>
  <c r="N702" i="2"/>
  <c r="N352" i="2"/>
  <c r="N648" i="2"/>
  <c r="N683" i="2"/>
  <c r="N531" i="2"/>
  <c r="N700" i="2"/>
  <c r="N622" i="2"/>
  <c r="N657" i="2"/>
  <c r="N671" i="2"/>
  <c r="N515" i="2"/>
  <c r="N703" i="2"/>
  <c r="N719" i="2"/>
  <c r="N572" i="2"/>
  <c r="N680" i="2"/>
  <c r="N684" i="2"/>
  <c r="N704" i="2"/>
  <c r="N724" i="2"/>
  <c r="N712" i="2"/>
  <c r="N728" i="2"/>
  <c r="N690" i="2"/>
  <c r="N668" i="2"/>
  <c r="N718" i="2"/>
  <c r="L606" i="2"/>
  <c r="L518" i="2"/>
  <c r="L517" i="2"/>
  <c r="L60" i="2"/>
  <c r="L296" i="2"/>
  <c r="L366" i="2"/>
  <c r="L403" i="2"/>
  <c r="L308" i="2"/>
  <c r="L533" i="2"/>
  <c r="L516" i="2"/>
  <c r="L196" i="2"/>
  <c r="L448" i="2"/>
  <c r="L84" i="2"/>
  <c r="L640" i="2"/>
  <c r="L112" i="2"/>
  <c r="L447" i="2"/>
  <c r="L540" i="2"/>
  <c r="L604" i="2"/>
  <c r="L411" i="2"/>
  <c r="L46" i="2"/>
  <c r="L420" i="2"/>
  <c r="L360" i="2"/>
  <c r="L472" i="2"/>
  <c r="L207" i="2"/>
  <c r="L571" i="2"/>
  <c r="L99" i="2"/>
  <c r="L260" i="2"/>
  <c r="L286" i="2"/>
  <c r="L412" i="2"/>
  <c r="L600" i="2"/>
  <c r="L93" i="2"/>
  <c r="L561" i="2"/>
  <c r="L651" i="2"/>
  <c r="L3" i="2"/>
  <c r="L361" i="2"/>
  <c r="L75" i="2"/>
  <c r="L397" i="2"/>
  <c r="L189" i="2"/>
  <c r="L87" i="2"/>
  <c r="L660" i="2"/>
  <c r="L186" i="2"/>
  <c r="L391" i="2"/>
  <c r="L59" i="2"/>
  <c r="L158" i="2"/>
  <c r="L530" i="2"/>
  <c r="L339" i="2"/>
  <c r="L576" i="2"/>
  <c r="L197" i="2"/>
  <c r="L216" i="2"/>
  <c r="L319" i="2"/>
  <c r="L488" i="2"/>
  <c r="L259" i="2"/>
  <c r="L284" i="2"/>
  <c r="L404" i="2"/>
  <c r="L421" i="2"/>
  <c r="L107" i="2"/>
  <c r="L233" i="2"/>
  <c r="L455" i="2"/>
  <c r="L332" i="2"/>
  <c r="L113" i="2"/>
  <c r="L328" i="2"/>
  <c r="L494" i="2"/>
  <c r="L255" i="2"/>
  <c r="L276" i="2"/>
  <c r="L82" i="2"/>
  <c r="L121" i="2"/>
  <c r="L325" i="2"/>
  <c r="L428" i="2"/>
  <c r="L321" i="2"/>
  <c r="L377" i="2"/>
  <c r="L387" i="2"/>
  <c r="L264" i="2"/>
  <c r="L90" i="2"/>
  <c r="L105" i="2"/>
  <c r="L104" i="2"/>
  <c r="L346" i="2"/>
  <c r="L50" i="2"/>
  <c r="L167" i="2"/>
  <c r="L594" i="2"/>
  <c r="L461" i="2"/>
  <c r="L471" i="2"/>
  <c r="L381" i="2"/>
  <c r="L251" i="2"/>
  <c r="L304" i="2"/>
  <c r="L463" i="2"/>
  <c r="L91" i="2"/>
  <c r="L275" i="2"/>
  <c r="L236" i="2"/>
  <c r="L229" i="2"/>
  <c r="L83" i="2"/>
  <c r="L460" i="2"/>
  <c r="L57" i="2"/>
  <c r="L210" i="2"/>
  <c r="L223" i="2"/>
  <c r="L611" i="2"/>
  <c r="L579" i="2"/>
  <c r="L376" i="2"/>
  <c r="L492" i="2"/>
  <c r="L77" i="2"/>
  <c r="L47" i="2"/>
  <c r="L110" i="2"/>
  <c r="L224" i="2"/>
  <c r="L49" i="2"/>
  <c r="L14" i="2"/>
  <c r="L140" i="2"/>
  <c r="L326" i="2"/>
  <c r="L624" i="2"/>
  <c r="L114" i="2"/>
  <c r="L484" i="2"/>
  <c r="L334" i="2"/>
  <c r="L10" i="2"/>
  <c r="L44" i="2"/>
  <c r="L443" i="2"/>
  <c r="L227" i="2"/>
  <c r="L36" i="2"/>
  <c r="L369" i="2"/>
  <c r="L150" i="2"/>
  <c r="L459" i="2"/>
  <c r="L524" i="2"/>
  <c r="L20" i="2"/>
  <c r="L261" i="2"/>
  <c r="L727" i="2"/>
  <c r="L618" i="2"/>
  <c r="L159" i="2"/>
  <c r="L89" i="2"/>
  <c r="L335" i="2"/>
  <c r="L342" i="2"/>
  <c r="L268" i="2"/>
  <c r="L137" i="2"/>
  <c r="L48" i="2"/>
  <c r="L208" i="2"/>
  <c r="L100" i="2"/>
  <c r="L9" i="2"/>
  <c r="L303" i="2"/>
  <c r="L706" i="2"/>
  <c r="L341" i="2"/>
  <c r="L670" i="2"/>
  <c r="L336" i="2"/>
  <c r="L367" i="2"/>
  <c r="L645" i="2"/>
  <c r="L355" i="2"/>
  <c r="L356" i="2"/>
  <c r="L596" i="2"/>
  <c r="L231" i="2"/>
  <c r="L76" i="2"/>
  <c r="L536" i="2"/>
  <c r="L423" i="2"/>
  <c r="L316" i="2"/>
  <c r="L289" i="2"/>
  <c r="L178" i="2"/>
  <c r="L359" i="2"/>
  <c r="L11" i="2"/>
  <c r="L375" i="2"/>
  <c r="L449" i="2"/>
  <c r="L27" i="2"/>
  <c r="L500" i="2"/>
  <c r="L256" i="2"/>
  <c r="L556" i="2"/>
  <c r="L135" i="2"/>
  <c r="L329" i="2"/>
  <c r="L723" i="2"/>
  <c r="L225" i="2"/>
  <c r="L220" i="2"/>
  <c r="L566" i="2"/>
  <c r="L32" i="2"/>
  <c r="L513" i="2"/>
  <c r="L632" i="2"/>
  <c r="L168" i="2"/>
  <c r="L501" i="2"/>
  <c r="L249" i="2"/>
  <c r="L239" i="2"/>
  <c r="L512" i="2"/>
  <c r="L290" i="2"/>
  <c r="L562" i="2"/>
  <c r="L616" i="2"/>
  <c r="L647" i="2"/>
  <c r="L473" i="2"/>
  <c r="L655" i="2"/>
  <c r="L491" i="2"/>
  <c r="L122" i="2"/>
  <c r="L31" i="2"/>
  <c r="L609" i="2"/>
  <c r="L270" i="2"/>
  <c r="L232" i="2"/>
  <c r="L639" i="2"/>
  <c r="L61" i="2"/>
  <c r="L301" i="2"/>
  <c r="L598" i="2"/>
  <c r="L152" i="2"/>
  <c r="L462" i="2"/>
  <c r="L504" i="2"/>
  <c r="L592" i="2"/>
  <c r="L493" i="2"/>
  <c r="L209" i="2"/>
  <c r="L7" i="2"/>
  <c r="L309" i="2"/>
  <c r="L619" i="2"/>
  <c r="L595" i="2"/>
  <c r="L638" i="2"/>
  <c r="L541" i="2"/>
  <c r="L97" i="2"/>
  <c r="L242" i="2"/>
  <c r="L625" i="2"/>
  <c r="L179" i="2"/>
  <c r="L373" i="2"/>
  <c r="L456" i="2"/>
  <c r="L184" i="2"/>
  <c r="L51" i="2"/>
  <c r="L453" i="2"/>
  <c r="L55" i="2"/>
  <c r="L115" i="2"/>
  <c r="L507" i="2"/>
  <c r="L475" i="2"/>
  <c r="L362" i="2"/>
  <c r="L299" i="2"/>
  <c r="L131" i="2"/>
  <c r="L73" i="2"/>
  <c r="L438" i="2"/>
  <c r="L419" i="2"/>
  <c r="L574" i="2"/>
  <c r="L94" i="2"/>
  <c r="L291" i="2"/>
  <c r="L543" i="2"/>
  <c r="L194" i="2"/>
  <c r="L240" i="2"/>
  <c r="L142" i="2"/>
  <c r="L98" i="2"/>
  <c r="L306" i="2"/>
  <c r="L652" i="2"/>
  <c r="L174" i="2"/>
  <c r="L477" i="2"/>
  <c r="L24" i="2"/>
  <c r="L166" i="2"/>
  <c r="L465" i="2"/>
  <c r="L15" i="2"/>
  <c r="L85" i="2"/>
  <c r="L392" i="2"/>
  <c r="L399" i="2"/>
  <c r="L42" i="2"/>
  <c r="L677" i="2"/>
  <c r="L426" i="2"/>
  <c r="L522" i="2"/>
  <c r="L413" i="2"/>
  <c r="L406" i="2"/>
  <c r="L45" i="2"/>
  <c r="L414" i="2"/>
  <c r="L338" i="2"/>
  <c r="L116" i="2"/>
  <c r="L71" i="2"/>
  <c r="L345" i="2"/>
  <c r="L659" i="2"/>
  <c r="L117" i="2"/>
  <c r="L390" i="2"/>
  <c r="L452" i="2"/>
  <c r="L563" i="2"/>
  <c r="L388" i="2"/>
  <c r="L323" i="2"/>
  <c r="L353" i="2"/>
  <c r="L582" i="2"/>
  <c r="L12" i="2"/>
  <c r="L441" i="2"/>
  <c r="L525" i="2"/>
  <c r="L667" i="2"/>
  <c r="L257" i="2"/>
  <c r="L725" i="2"/>
  <c r="L25" i="2"/>
  <c r="L658" i="2"/>
  <c r="L511" i="2"/>
  <c r="L343" i="2"/>
  <c r="L127" i="2"/>
  <c r="L468" i="2"/>
  <c r="L382" i="2"/>
  <c r="L54" i="2"/>
  <c r="L474" i="2"/>
  <c r="L440" i="2"/>
  <c r="L435" i="2"/>
  <c r="L408" i="2"/>
  <c r="L418" i="2"/>
  <c r="L469" i="2"/>
  <c r="L365" i="2"/>
  <c r="L476" i="2"/>
  <c r="L314" i="2"/>
  <c r="L294" i="2"/>
  <c r="L545" i="2"/>
  <c r="L407" i="2"/>
  <c r="L108" i="2"/>
  <c r="L272" i="2"/>
  <c r="L212" i="2"/>
  <c r="L237" i="2"/>
  <c r="L201" i="2"/>
  <c r="L528" i="2"/>
  <c r="L202" i="2"/>
  <c r="L621" i="2"/>
  <c r="L70" i="2"/>
  <c r="L139" i="2"/>
  <c r="L371" i="2"/>
  <c r="L4" i="2"/>
  <c r="L653" i="2"/>
  <c r="L180" i="2"/>
  <c r="L101" i="2"/>
  <c r="L217" i="2"/>
  <c r="L68" i="2"/>
  <c r="L278" i="2"/>
  <c r="L467" i="2"/>
  <c r="L188" i="2"/>
  <c r="L171" i="2"/>
  <c r="L244" i="2"/>
  <c r="L358" i="2"/>
  <c r="L176" i="2"/>
  <c r="L80" i="2"/>
  <c r="L265" i="2"/>
  <c r="L631" i="2"/>
  <c r="L396" i="2"/>
  <c r="L630" i="2"/>
  <c r="L519" i="2"/>
  <c r="L498" i="2"/>
  <c r="L567" i="2"/>
  <c r="L590" i="2"/>
  <c r="L128" i="2"/>
  <c r="L271" i="2"/>
  <c r="L181" i="2"/>
  <c r="L182" i="2"/>
  <c r="L348" i="2"/>
  <c r="L425" i="2"/>
  <c r="L151" i="2"/>
  <c r="L487" i="2"/>
  <c r="L243" i="2"/>
  <c r="L394" i="2"/>
  <c r="L234" i="2"/>
  <c r="L357" i="2"/>
  <c r="L434" i="2"/>
  <c r="L67" i="2"/>
  <c r="L614" i="2"/>
  <c r="L226" i="2"/>
  <c r="L349" i="2"/>
  <c r="L169" i="2"/>
  <c r="L288" i="2"/>
  <c r="L228" i="2"/>
  <c r="L146" i="2"/>
  <c r="L126" i="2"/>
  <c r="L713" i="2"/>
  <c r="L5" i="2"/>
  <c r="L211" i="2"/>
  <c r="L351" i="2"/>
  <c r="L269" i="2"/>
  <c r="L669" i="2"/>
  <c r="L148" i="2"/>
  <c r="L81" i="2"/>
  <c r="L154" i="2"/>
  <c r="L37" i="2"/>
  <c r="L41" i="2"/>
  <c r="L18" i="2"/>
  <c r="L610" i="2"/>
  <c r="L548" i="2"/>
  <c r="L580" i="2"/>
  <c r="L62" i="2"/>
  <c r="L118" i="2"/>
  <c r="L372" i="2"/>
  <c r="L163" i="2"/>
  <c r="L620" i="2"/>
  <c r="L39" i="2"/>
  <c r="L199" i="2"/>
  <c r="L17" i="2"/>
  <c r="L35" i="2"/>
  <c r="L537" i="2"/>
  <c r="L173" i="2"/>
  <c r="L405" i="2"/>
  <c r="L693" i="2"/>
  <c r="L555" i="2"/>
  <c r="L578" i="2"/>
  <c r="L676" i="2"/>
  <c r="L330" i="2"/>
  <c r="L160" i="2"/>
  <c r="L138" i="2"/>
  <c r="L573" i="2"/>
  <c r="L191" i="2"/>
  <c r="L165" i="2"/>
  <c r="L8" i="2"/>
  <c r="L617" i="2"/>
  <c r="L424" i="2"/>
  <c r="L2" i="2"/>
  <c r="L125" i="2"/>
  <c r="L292" i="2"/>
  <c r="L470" i="2"/>
  <c r="L298" i="2"/>
  <c r="L575" i="2"/>
  <c r="L662" i="2"/>
  <c r="L450" i="2"/>
  <c r="L310" i="2"/>
  <c r="L119" i="2"/>
  <c r="L327" i="2"/>
  <c r="L238" i="2"/>
  <c r="L245" i="2"/>
  <c r="L56" i="2"/>
  <c r="L508" i="2"/>
  <c r="L274" i="2"/>
  <c r="L136" i="2"/>
  <c r="L586" i="2"/>
  <c r="L34" i="2"/>
  <c r="L102" i="2"/>
  <c r="L13" i="2"/>
  <c r="L608" i="2"/>
  <c r="L205" i="2"/>
  <c r="L177" i="2"/>
  <c r="L499" i="2"/>
  <c r="L79" i="2"/>
  <c r="L593" i="2"/>
  <c r="L337" i="2"/>
  <c r="L156" i="2"/>
  <c r="L218" i="2"/>
  <c r="L374" i="2"/>
  <c r="L305" i="2"/>
  <c r="L538" i="2"/>
  <c r="L16" i="2"/>
  <c r="L52" i="2"/>
  <c r="L149" i="2"/>
  <c r="L643" i="2"/>
  <c r="L214" i="2"/>
  <c r="L496" i="2"/>
  <c r="L633" i="2"/>
  <c r="L378" i="2"/>
  <c r="L542" i="2"/>
  <c r="L109" i="2"/>
  <c r="L701" i="2"/>
  <c r="L482" i="2"/>
  <c r="L219" i="2"/>
  <c r="L145" i="2"/>
  <c r="L22" i="2"/>
  <c r="L247" i="2"/>
  <c r="L505" i="2"/>
  <c r="L626" i="2"/>
  <c r="L26" i="2"/>
  <c r="L273" i="2"/>
  <c r="L63" i="2"/>
  <c r="L646" i="2"/>
  <c r="L172" i="2"/>
  <c r="L585" i="2"/>
  <c r="L313" i="2"/>
  <c r="L695" i="2"/>
  <c r="L246" i="2"/>
  <c r="L730" i="2"/>
  <c r="L529" i="2"/>
  <c r="L429" i="2"/>
  <c r="L141" i="2"/>
  <c r="L297" i="2"/>
  <c r="L393" i="2"/>
  <c r="L123" i="2"/>
  <c r="L132" i="2"/>
  <c r="L86" i="2"/>
  <c r="L490" i="2"/>
  <c r="L21" i="2"/>
  <c r="L74" i="2"/>
  <c r="L315" i="2"/>
  <c r="L379" i="2"/>
  <c r="L569" i="2"/>
  <c r="L28" i="2"/>
  <c r="L634" i="2"/>
  <c r="L203" i="2"/>
  <c r="L464" i="2"/>
  <c r="L581" i="2"/>
  <c r="L641" i="2"/>
  <c r="L66" i="2"/>
  <c r="L88" i="2"/>
  <c r="L300" i="2"/>
  <c r="L311" i="2"/>
  <c r="L601" i="2"/>
  <c r="L385" i="2"/>
  <c r="L675" i="2"/>
  <c r="L409" i="2"/>
  <c r="L481" i="2"/>
  <c r="L603" i="2"/>
  <c r="L696" i="2"/>
  <c r="L720" i="2"/>
  <c r="L340" i="2"/>
  <c r="L6" i="2"/>
  <c r="L721" i="2"/>
  <c r="L430" i="2"/>
  <c r="L698" i="2"/>
  <c r="L686" i="2"/>
  <c r="L92" i="2"/>
  <c r="L144" i="2"/>
  <c r="L644" i="2"/>
  <c r="L384" i="2"/>
  <c r="L185" i="2"/>
  <c r="L222" i="2"/>
  <c r="L354" i="2"/>
  <c r="L200" i="2"/>
  <c r="L195" i="2"/>
  <c r="L95" i="2"/>
  <c r="L398" i="2"/>
  <c r="L23" i="2"/>
  <c r="L427" i="2"/>
  <c r="L672" i="2"/>
  <c r="L532" i="2"/>
  <c r="L19" i="2"/>
  <c r="L547" i="2"/>
  <c r="L183" i="2"/>
  <c r="L29" i="2"/>
  <c r="L588" i="2"/>
  <c r="L709" i="2"/>
  <c r="L431" i="2"/>
  <c r="L635" i="2"/>
  <c r="L157" i="2"/>
  <c r="L546" i="2"/>
  <c r="L521" i="2"/>
  <c r="L716" i="2"/>
  <c r="L147" i="2"/>
  <c r="L410" i="2"/>
  <c r="L368" i="2"/>
  <c r="L544" i="2"/>
  <c r="L204" i="2"/>
  <c r="L285" i="2"/>
  <c r="L627" i="2"/>
  <c r="L591" i="2"/>
  <c r="L458" i="2"/>
  <c r="L318" i="2"/>
  <c r="L402" i="2"/>
  <c r="L324" i="2"/>
  <c r="L417" i="2"/>
  <c r="L155" i="2"/>
  <c r="L602" i="2"/>
  <c r="L43" i="2"/>
  <c r="L30" i="2"/>
  <c r="L65" i="2"/>
  <c r="L175" i="2"/>
  <c r="L401" i="2"/>
  <c r="L415" i="2"/>
  <c r="L312" i="2"/>
  <c r="L106" i="2"/>
  <c r="L539" i="2"/>
  <c r="L282" i="2"/>
  <c r="L320" i="2"/>
  <c r="L583" i="2"/>
  <c r="L553" i="2"/>
  <c r="L707" i="2"/>
  <c r="L714" i="2"/>
  <c r="L129" i="2"/>
  <c r="L439" i="2"/>
  <c r="L480" i="2"/>
  <c r="L692" i="2"/>
  <c r="L550" i="2"/>
  <c r="L364" i="2"/>
  <c r="L267" i="2"/>
  <c r="L612" i="2"/>
  <c r="L605" i="2"/>
  <c r="L577" i="2"/>
  <c r="L124" i="2"/>
  <c r="L526" i="2"/>
  <c r="L589" i="2"/>
  <c r="L509" i="2"/>
  <c r="L111" i="2"/>
  <c r="L708" i="2"/>
  <c r="L454" i="2"/>
  <c r="L333" i="2"/>
  <c r="L190" i="2"/>
  <c r="L554" i="2"/>
  <c r="L597" i="2"/>
  <c r="L96" i="2"/>
  <c r="L489" i="2"/>
  <c r="L416" i="2"/>
  <c r="L486" i="2"/>
  <c r="L478" i="2"/>
  <c r="L731" i="2"/>
  <c r="L551" i="2"/>
  <c r="L206" i="2"/>
  <c r="L663" i="2"/>
  <c r="L103" i="2"/>
  <c r="L193" i="2"/>
  <c r="L654" i="2"/>
  <c r="L307" i="2"/>
  <c r="L568" i="2"/>
  <c r="L442" i="2"/>
  <c r="L40" i="2"/>
  <c r="L665" i="2"/>
  <c r="L642" i="2"/>
  <c r="L451" i="2"/>
  <c r="L689" i="2"/>
  <c r="L161" i="2"/>
  <c r="L344" i="2"/>
  <c r="L444" i="2"/>
  <c r="L502" i="2"/>
  <c r="L445" i="2"/>
  <c r="L503" i="2"/>
  <c r="L710" i="2"/>
  <c r="L674" i="2"/>
  <c r="L134" i="2"/>
  <c r="L433" i="2"/>
  <c r="L120" i="2"/>
  <c r="L623" i="2"/>
  <c r="L58" i="2"/>
  <c r="L38" i="2"/>
  <c r="L72" i="2"/>
  <c r="L564" i="2"/>
  <c r="L370" i="2"/>
  <c r="L295" i="2"/>
  <c r="L258" i="2"/>
  <c r="L685" i="2"/>
  <c r="L235" i="2"/>
  <c r="L248" i="2"/>
  <c r="L506" i="2"/>
  <c r="L682" i="2"/>
  <c r="L252" i="2"/>
  <c r="L133" i="2"/>
  <c r="L383" i="2"/>
  <c r="L628" i="2"/>
  <c r="L293" i="2"/>
  <c r="L153" i="2"/>
  <c r="L241" i="2"/>
  <c r="L523" i="2"/>
  <c r="L615" i="2"/>
  <c r="L53" i="2"/>
  <c r="L656" i="2"/>
  <c r="L432" i="2"/>
  <c r="L584" i="2"/>
  <c r="L400" i="2"/>
  <c r="L722" i="2"/>
  <c r="L192" i="2"/>
  <c r="L729" i="2"/>
  <c r="L215" i="2"/>
  <c r="L350" i="2"/>
  <c r="L279" i="2"/>
  <c r="L380" i="2"/>
  <c r="L262" i="2"/>
  <c r="L213" i="2"/>
  <c r="L681" i="2"/>
  <c r="L673" i="2"/>
  <c r="L143" i="2"/>
  <c r="L649" i="2"/>
  <c r="L527" i="2"/>
  <c r="L694" i="2"/>
  <c r="L679" i="2"/>
  <c r="L170" i="2"/>
  <c r="L717" i="2"/>
  <c r="L69" i="2"/>
  <c r="L558" i="2"/>
  <c r="L317" i="2"/>
  <c r="L254" i="2"/>
  <c r="L64" i="2"/>
  <c r="L549" i="2"/>
  <c r="L33" i="2"/>
  <c r="L570" i="2"/>
  <c r="L281" i="2"/>
  <c r="L386" i="2"/>
  <c r="L637" i="2"/>
  <c r="L466" i="2"/>
  <c r="L661" i="2"/>
  <c r="L697" i="2"/>
  <c r="L280" i="2"/>
  <c r="L78" i="2"/>
  <c r="L230" i="2"/>
  <c r="L250" i="2"/>
  <c r="L277" i="2"/>
  <c r="L715" i="2"/>
  <c r="L497" i="2"/>
  <c r="L732" i="2"/>
  <c r="L514" i="2"/>
  <c r="L534" i="2"/>
  <c r="L187" i="2"/>
  <c r="L559" i="2"/>
  <c r="L164" i="2"/>
  <c r="L629" i="2"/>
  <c r="L263" i="2"/>
  <c r="L705" i="2"/>
  <c r="L678" i="2"/>
  <c r="L510" i="2"/>
  <c r="L636" i="2"/>
  <c r="L479" i="2"/>
  <c r="L457" i="2"/>
  <c r="L485" i="2"/>
  <c r="L347" i="2"/>
  <c r="L691" i="2"/>
  <c r="L198" i="2"/>
  <c r="L422" i="2"/>
  <c r="L322" i="2"/>
  <c r="L535" i="2"/>
  <c r="L130" i="2"/>
  <c r="L283" i="2"/>
  <c r="L266" i="2"/>
  <c r="L436" i="2"/>
  <c r="L483" i="2"/>
  <c r="L552" i="2"/>
  <c r="L389" i="2"/>
  <c r="L587" i="2"/>
  <c r="L711" i="2"/>
  <c r="L650" i="2"/>
  <c r="L331" i="2"/>
  <c r="L221" i="2"/>
  <c r="L302" i="2"/>
  <c r="L599" i="2"/>
  <c r="L162" i="2"/>
  <c r="L607" i="2"/>
  <c r="L560" i="2"/>
  <c r="L287" i="2"/>
  <c r="L446" i="2"/>
  <c r="L395" i="2"/>
  <c r="L688" i="2"/>
  <c r="L666" i="2"/>
  <c r="L495" i="2"/>
  <c r="L613" i="2"/>
  <c r="L520" i="2"/>
  <c r="L557" i="2"/>
  <c r="L437" i="2"/>
  <c r="L565" i="2"/>
  <c r="L726" i="2"/>
  <c r="L363" i="2"/>
  <c r="L687" i="2"/>
  <c r="L253" i="2"/>
  <c r="L699" i="2"/>
  <c r="L664" i="2"/>
  <c r="L702" i="2"/>
  <c r="L352" i="2"/>
  <c r="L648" i="2"/>
  <c r="L683" i="2"/>
  <c r="L531" i="2"/>
  <c r="L700" i="2"/>
  <c r="L622" i="2"/>
  <c r="L657" i="2"/>
  <c r="L671" i="2"/>
  <c r="L515" i="2"/>
  <c r="L703" i="2"/>
  <c r="L719" i="2"/>
  <c r="L572" i="2"/>
  <c r="L680" i="2"/>
  <c r="L684" i="2"/>
  <c r="L704" i="2"/>
  <c r="L724" i="2"/>
  <c r="L712" i="2"/>
  <c r="L728" i="2"/>
  <c r="L690" i="2"/>
  <c r="L668" i="2"/>
  <c r="L718" i="2"/>
  <c r="J606" i="2"/>
  <c r="J518" i="2"/>
  <c r="J517" i="2"/>
  <c r="J60" i="2"/>
  <c r="J296" i="2"/>
  <c r="J366" i="2"/>
  <c r="J403" i="2"/>
  <c r="J308" i="2"/>
  <c r="J533" i="2"/>
  <c r="J516" i="2"/>
  <c r="J196" i="2"/>
  <c r="J448" i="2"/>
  <c r="J84" i="2"/>
  <c r="J640" i="2"/>
  <c r="J112" i="2"/>
  <c r="J447" i="2"/>
  <c r="J540" i="2"/>
  <c r="J604" i="2"/>
  <c r="J411" i="2"/>
  <c r="J46" i="2"/>
  <c r="J420" i="2"/>
  <c r="J360" i="2"/>
  <c r="J472" i="2"/>
  <c r="J207" i="2"/>
  <c r="J571" i="2"/>
  <c r="J99" i="2"/>
  <c r="J260" i="2"/>
  <c r="J286" i="2"/>
  <c r="J412" i="2"/>
  <c r="J600" i="2"/>
  <c r="J93" i="2"/>
  <c r="J561" i="2"/>
  <c r="J651" i="2"/>
  <c r="J3" i="2"/>
  <c r="J361" i="2"/>
  <c r="J75" i="2"/>
  <c r="J397" i="2"/>
  <c r="J189" i="2"/>
  <c r="J87" i="2"/>
  <c r="J660" i="2"/>
  <c r="J186" i="2"/>
  <c r="J391" i="2"/>
  <c r="J59" i="2"/>
  <c r="J158" i="2"/>
  <c r="J530" i="2"/>
  <c r="J339" i="2"/>
  <c r="J576" i="2"/>
  <c r="J197" i="2"/>
  <c r="J216" i="2"/>
  <c r="J319" i="2"/>
  <c r="J488" i="2"/>
  <c r="J259" i="2"/>
  <c r="J284" i="2"/>
  <c r="J404" i="2"/>
  <c r="J421" i="2"/>
  <c r="J107" i="2"/>
  <c r="J233" i="2"/>
  <c r="J455" i="2"/>
  <c r="J332" i="2"/>
  <c r="J113" i="2"/>
  <c r="J328" i="2"/>
  <c r="J494" i="2"/>
  <c r="J255" i="2"/>
  <c r="J276" i="2"/>
  <c r="J82" i="2"/>
  <c r="J121" i="2"/>
  <c r="J325" i="2"/>
  <c r="J428" i="2"/>
  <c r="J321" i="2"/>
  <c r="J377" i="2"/>
  <c r="J387" i="2"/>
  <c r="J264" i="2"/>
  <c r="J90" i="2"/>
  <c r="J105" i="2"/>
  <c r="J104" i="2"/>
  <c r="J346" i="2"/>
  <c r="J50" i="2"/>
  <c r="J167" i="2"/>
  <c r="J594" i="2"/>
  <c r="J461" i="2"/>
  <c r="J471" i="2"/>
  <c r="J381" i="2"/>
  <c r="J251" i="2"/>
  <c r="J304" i="2"/>
  <c r="J463" i="2"/>
  <c r="J91" i="2"/>
  <c r="J275" i="2"/>
  <c r="J236" i="2"/>
  <c r="J229" i="2"/>
  <c r="J83" i="2"/>
  <c r="J460" i="2"/>
  <c r="J57" i="2"/>
  <c r="J210" i="2"/>
  <c r="J223" i="2"/>
  <c r="J611" i="2"/>
  <c r="J579" i="2"/>
  <c r="J376" i="2"/>
  <c r="J492" i="2"/>
  <c r="J77" i="2"/>
  <c r="J47" i="2"/>
  <c r="J110" i="2"/>
  <c r="J224" i="2"/>
  <c r="J49" i="2"/>
  <c r="J14" i="2"/>
  <c r="J140" i="2"/>
  <c r="J326" i="2"/>
  <c r="J624" i="2"/>
  <c r="J114" i="2"/>
  <c r="J484" i="2"/>
  <c r="J334" i="2"/>
  <c r="J10" i="2"/>
  <c r="J44" i="2"/>
  <c r="J443" i="2"/>
  <c r="J227" i="2"/>
  <c r="J36" i="2"/>
  <c r="J369" i="2"/>
  <c r="J150" i="2"/>
  <c r="J459" i="2"/>
  <c r="J524" i="2"/>
  <c r="J20" i="2"/>
  <c r="J261" i="2"/>
  <c r="J727" i="2"/>
  <c r="J618" i="2"/>
  <c r="J159" i="2"/>
  <c r="J89" i="2"/>
  <c r="J335" i="2"/>
  <c r="J342" i="2"/>
  <c r="J268" i="2"/>
  <c r="J137" i="2"/>
  <c r="J48" i="2"/>
  <c r="J208" i="2"/>
  <c r="J100" i="2"/>
  <c r="J9" i="2"/>
  <c r="J303" i="2"/>
  <c r="J706" i="2"/>
  <c r="J341" i="2"/>
  <c r="J670" i="2"/>
  <c r="J336" i="2"/>
  <c r="J367" i="2"/>
  <c r="J645" i="2"/>
  <c r="J355" i="2"/>
  <c r="J356" i="2"/>
  <c r="J596" i="2"/>
  <c r="J231" i="2"/>
  <c r="J76" i="2"/>
  <c r="J536" i="2"/>
  <c r="J423" i="2"/>
  <c r="J316" i="2"/>
  <c r="J289" i="2"/>
  <c r="J178" i="2"/>
  <c r="J359" i="2"/>
  <c r="J11" i="2"/>
  <c r="J375" i="2"/>
  <c r="J449" i="2"/>
  <c r="J27" i="2"/>
  <c r="J500" i="2"/>
  <c r="J256" i="2"/>
  <c r="J556" i="2"/>
  <c r="J135" i="2"/>
  <c r="J329" i="2"/>
  <c r="J723" i="2"/>
  <c r="J225" i="2"/>
  <c r="J220" i="2"/>
  <c r="J566" i="2"/>
  <c r="J32" i="2"/>
  <c r="J513" i="2"/>
  <c r="J632" i="2"/>
  <c r="J168" i="2"/>
  <c r="J501" i="2"/>
  <c r="J249" i="2"/>
  <c r="J239" i="2"/>
  <c r="J512" i="2"/>
  <c r="J290" i="2"/>
  <c r="J562" i="2"/>
  <c r="J616" i="2"/>
  <c r="J647" i="2"/>
  <c r="J473" i="2"/>
  <c r="J655" i="2"/>
  <c r="J491" i="2"/>
  <c r="J122" i="2"/>
  <c r="J31" i="2"/>
  <c r="J609" i="2"/>
  <c r="J270" i="2"/>
  <c r="J232" i="2"/>
  <c r="J639" i="2"/>
  <c r="J61" i="2"/>
  <c r="J301" i="2"/>
  <c r="J598" i="2"/>
  <c r="J152" i="2"/>
  <c r="J462" i="2"/>
  <c r="J504" i="2"/>
  <c r="J592" i="2"/>
  <c r="J493" i="2"/>
  <c r="J209" i="2"/>
  <c r="J7" i="2"/>
  <c r="J309" i="2"/>
  <c r="J619" i="2"/>
  <c r="J595" i="2"/>
  <c r="J638" i="2"/>
  <c r="J541" i="2"/>
  <c r="J97" i="2"/>
  <c r="J242" i="2"/>
  <c r="J625" i="2"/>
  <c r="J179" i="2"/>
  <c r="J373" i="2"/>
  <c r="J456" i="2"/>
  <c r="J184" i="2"/>
  <c r="J51" i="2"/>
  <c r="J453" i="2"/>
  <c r="J55" i="2"/>
  <c r="J115" i="2"/>
  <c r="J507" i="2"/>
  <c r="J475" i="2"/>
  <c r="J362" i="2"/>
  <c r="J299" i="2"/>
  <c r="J131" i="2"/>
  <c r="J73" i="2"/>
  <c r="J438" i="2"/>
  <c r="J419" i="2"/>
  <c r="J574" i="2"/>
  <c r="J94" i="2"/>
  <c r="J291" i="2"/>
  <c r="J543" i="2"/>
  <c r="J194" i="2"/>
  <c r="J240" i="2"/>
  <c r="J142" i="2"/>
  <c r="J98" i="2"/>
  <c r="J306" i="2"/>
  <c r="J652" i="2"/>
  <c r="J174" i="2"/>
  <c r="J477" i="2"/>
  <c r="J24" i="2"/>
  <c r="J166" i="2"/>
  <c r="J465" i="2"/>
  <c r="J15" i="2"/>
  <c r="J85" i="2"/>
  <c r="J392" i="2"/>
  <c r="J399" i="2"/>
  <c r="J42" i="2"/>
  <c r="J677" i="2"/>
  <c r="J426" i="2"/>
  <c r="J522" i="2"/>
  <c r="J413" i="2"/>
  <c r="J406" i="2"/>
  <c r="J45" i="2"/>
  <c r="J414" i="2"/>
  <c r="J338" i="2"/>
  <c r="J116" i="2"/>
  <c r="J71" i="2"/>
  <c r="J345" i="2"/>
  <c r="J659" i="2"/>
  <c r="J117" i="2"/>
  <c r="J390" i="2"/>
  <c r="J452" i="2"/>
  <c r="J563" i="2"/>
  <c r="J388" i="2"/>
  <c r="J323" i="2"/>
  <c r="J353" i="2"/>
  <c r="J582" i="2"/>
  <c r="J12" i="2"/>
  <c r="J441" i="2"/>
  <c r="J525" i="2"/>
  <c r="J667" i="2"/>
  <c r="J257" i="2"/>
  <c r="J725" i="2"/>
  <c r="J25" i="2"/>
  <c r="J658" i="2"/>
  <c r="J511" i="2"/>
  <c r="J343" i="2"/>
  <c r="J127" i="2"/>
  <c r="J468" i="2"/>
  <c r="J382" i="2"/>
  <c r="J54" i="2"/>
  <c r="J474" i="2"/>
  <c r="J440" i="2"/>
  <c r="J435" i="2"/>
  <c r="J408" i="2"/>
  <c r="J418" i="2"/>
  <c r="J469" i="2"/>
  <c r="J365" i="2"/>
  <c r="J476" i="2"/>
  <c r="J314" i="2"/>
  <c r="J294" i="2"/>
  <c r="J545" i="2"/>
  <c r="J407" i="2"/>
  <c r="J108" i="2"/>
  <c r="J272" i="2"/>
  <c r="J212" i="2"/>
  <c r="J237" i="2"/>
  <c r="J201" i="2"/>
  <c r="J528" i="2"/>
  <c r="J202" i="2"/>
  <c r="J621" i="2"/>
  <c r="J70" i="2"/>
  <c r="J139" i="2"/>
  <c r="J371" i="2"/>
  <c r="J4" i="2"/>
  <c r="J653" i="2"/>
  <c r="J180" i="2"/>
  <c r="J101" i="2"/>
  <c r="J217" i="2"/>
  <c r="J68" i="2"/>
  <c r="J278" i="2"/>
  <c r="J467" i="2"/>
  <c r="J188" i="2"/>
  <c r="J171" i="2"/>
  <c r="J244" i="2"/>
  <c r="J358" i="2"/>
  <c r="J176" i="2"/>
  <c r="J80" i="2"/>
  <c r="J265" i="2"/>
  <c r="J631" i="2"/>
  <c r="J396" i="2"/>
  <c r="J630" i="2"/>
  <c r="J519" i="2"/>
  <c r="J498" i="2"/>
  <c r="J567" i="2"/>
  <c r="J590" i="2"/>
  <c r="J128" i="2"/>
  <c r="J271" i="2"/>
  <c r="J181" i="2"/>
  <c r="J182" i="2"/>
  <c r="J348" i="2"/>
  <c r="J425" i="2"/>
  <c r="J151" i="2"/>
  <c r="J487" i="2"/>
  <c r="J243" i="2"/>
  <c r="J394" i="2"/>
  <c r="J234" i="2"/>
  <c r="J357" i="2"/>
  <c r="J434" i="2"/>
  <c r="J67" i="2"/>
  <c r="J614" i="2"/>
  <c r="J226" i="2"/>
  <c r="J349" i="2"/>
  <c r="J169" i="2"/>
  <c r="J288" i="2"/>
  <c r="J228" i="2"/>
  <c r="J146" i="2"/>
  <c r="J126" i="2"/>
  <c r="J713" i="2"/>
  <c r="J5" i="2"/>
  <c r="J211" i="2"/>
  <c r="J351" i="2"/>
  <c r="J269" i="2"/>
  <c r="J669" i="2"/>
  <c r="J148" i="2"/>
  <c r="J81" i="2"/>
  <c r="J154" i="2"/>
  <c r="J37" i="2"/>
  <c r="J41" i="2"/>
  <c r="J18" i="2"/>
  <c r="J610" i="2"/>
  <c r="J548" i="2"/>
  <c r="J580" i="2"/>
  <c r="J62" i="2"/>
  <c r="J118" i="2"/>
  <c r="J372" i="2"/>
  <c r="J163" i="2"/>
  <c r="J620" i="2"/>
  <c r="J39" i="2"/>
  <c r="J199" i="2"/>
  <c r="J17" i="2"/>
  <c r="J35" i="2"/>
  <c r="J537" i="2"/>
  <c r="J173" i="2"/>
  <c r="J405" i="2"/>
  <c r="J693" i="2"/>
  <c r="J555" i="2"/>
  <c r="J578" i="2"/>
  <c r="J676" i="2"/>
  <c r="J330" i="2"/>
  <c r="J160" i="2"/>
  <c r="J138" i="2"/>
  <c r="J573" i="2"/>
  <c r="J191" i="2"/>
  <c r="J165" i="2"/>
  <c r="J8" i="2"/>
  <c r="J617" i="2"/>
  <c r="J424" i="2"/>
  <c r="J2" i="2"/>
  <c r="J125" i="2"/>
  <c r="J292" i="2"/>
  <c r="J470" i="2"/>
  <c r="J298" i="2"/>
  <c r="J575" i="2"/>
  <c r="J662" i="2"/>
  <c r="J450" i="2"/>
  <c r="J310" i="2"/>
  <c r="J119" i="2"/>
  <c r="J327" i="2"/>
  <c r="J238" i="2"/>
  <c r="J245" i="2"/>
  <c r="J56" i="2"/>
  <c r="J508" i="2"/>
  <c r="J274" i="2"/>
  <c r="J136" i="2"/>
  <c r="J586" i="2"/>
  <c r="J34" i="2"/>
  <c r="J102" i="2"/>
  <c r="J13" i="2"/>
  <c r="J608" i="2"/>
  <c r="J205" i="2"/>
  <c r="J177" i="2"/>
  <c r="J499" i="2"/>
  <c r="J79" i="2"/>
  <c r="J593" i="2"/>
  <c r="J337" i="2"/>
  <c r="J156" i="2"/>
  <c r="J218" i="2"/>
  <c r="J374" i="2"/>
  <c r="J305" i="2"/>
  <c r="J538" i="2"/>
  <c r="J16" i="2"/>
  <c r="J52" i="2"/>
  <c r="J149" i="2"/>
  <c r="J643" i="2"/>
  <c r="J214" i="2"/>
  <c r="J496" i="2"/>
  <c r="J633" i="2"/>
  <c r="J378" i="2"/>
  <c r="J542" i="2"/>
  <c r="J109" i="2"/>
  <c r="J701" i="2"/>
  <c r="J482" i="2"/>
  <c r="J219" i="2"/>
  <c r="J145" i="2"/>
  <c r="J22" i="2"/>
  <c r="J247" i="2"/>
  <c r="J505" i="2"/>
  <c r="J626" i="2"/>
  <c r="J26" i="2"/>
  <c r="J273" i="2"/>
  <c r="J63" i="2"/>
  <c r="J646" i="2"/>
  <c r="J172" i="2"/>
  <c r="J585" i="2"/>
  <c r="J313" i="2"/>
  <c r="J695" i="2"/>
  <c r="J246" i="2"/>
  <c r="J730" i="2"/>
  <c r="J529" i="2"/>
  <c r="J429" i="2"/>
  <c r="J141" i="2"/>
  <c r="J297" i="2"/>
  <c r="J393" i="2"/>
  <c r="J123" i="2"/>
  <c r="J132" i="2"/>
  <c r="J86" i="2"/>
  <c r="J490" i="2"/>
  <c r="J21" i="2"/>
  <c r="J74" i="2"/>
  <c r="J315" i="2"/>
  <c r="J379" i="2"/>
  <c r="J569" i="2"/>
  <c r="J28" i="2"/>
  <c r="J634" i="2"/>
  <c r="J203" i="2"/>
  <c r="J464" i="2"/>
  <c r="J581" i="2"/>
  <c r="J641" i="2"/>
  <c r="J66" i="2"/>
  <c r="J88" i="2"/>
  <c r="J300" i="2"/>
  <c r="J311" i="2"/>
  <c r="J601" i="2"/>
  <c r="J385" i="2"/>
  <c r="J675" i="2"/>
  <c r="J409" i="2"/>
  <c r="J481" i="2"/>
  <c r="J603" i="2"/>
  <c r="J696" i="2"/>
  <c r="J720" i="2"/>
  <c r="J340" i="2"/>
  <c r="J6" i="2"/>
  <c r="J721" i="2"/>
  <c r="J430" i="2"/>
  <c r="J698" i="2"/>
  <c r="J686" i="2"/>
  <c r="J92" i="2"/>
  <c r="J144" i="2"/>
  <c r="J644" i="2"/>
  <c r="J384" i="2"/>
  <c r="J185" i="2"/>
  <c r="J222" i="2"/>
  <c r="J354" i="2"/>
  <c r="J200" i="2"/>
  <c r="J195" i="2"/>
  <c r="J95" i="2"/>
  <c r="J398" i="2"/>
  <c r="J23" i="2"/>
  <c r="J427" i="2"/>
  <c r="J672" i="2"/>
  <c r="J532" i="2"/>
  <c r="J19" i="2"/>
  <c r="J547" i="2"/>
  <c r="J183" i="2"/>
  <c r="J29" i="2"/>
  <c r="J588" i="2"/>
  <c r="J709" i="2"/>
  <c r="J431" i="2"/>
  <c r="J635" i="2"/>
  <c r="J157" i="2"/>
  <c r="J546" i="2"/>
  <c r="J521" i="2"/>
  <c r="J716" i="2"/>
  <c r="J147" i="2"/>
  <c r="J410" i="2"/>
  <c r="J368" i="2"/>
  <c r="J544" i="2"/>
  <c r="J204" i="2"/>
  <c r="J285" i="2"/>
  <c r="J627" i="2"/>
  <c r="J591" i="2"/>
  <c r="J458" i="2"/>
  <c r="J318" i="2"/>
  <c r="J402" i="2"/>
  <c r="J324" i="2"/>
  <c r="J417" i="2"/>
  <c r="J155" i="2"/>
  <c r="J602" i="2"/>
  <c r="J43" i="2"/>
  <c r="J30" i="2"/>
  <c r="J65" i="2"/>
  <c r="J175" i="2"/>
  <c r="J401" i="2"/>
  <c r="J415" i="2"/>
  <c r="J312" i="2"/>
  <c r="J106" i="2"/>
  <c r="J539" i="2"/>
  <c r="J282" i="2"/>
  <c r="J320" i="2"/>
  <c r="J583" i="2"/>
  <c r="J553" i="2"/>
  <c r="J707" i="2"/>
  <c r="J714" i="2"/>
  <c r="J129" i="2"/>
  <c r="J439" i="2"/>
  <c r="J480" i="2"/>
  <c r="J692" i="2"/>
  <c r="J550" i="2"/>
  <c r="J364" i="2"/>
  <c r="J267" i="2"/>
  <c r="J612" i="2"/>
  <c r="J605" i="2"/>
  <c r="J577" i="2"/>
  <c r="J124" i="2"/>
  <c r="J526" i="2"/>
  <c r="J589" i="2"/>
  <c r="J509" i="2"/>
  <c r="J111" i="2"/>
  <c r="J708" i="2"/>
  <c r="J454" i="2"/>
  <c r="J333" i="2"/>
  <c r="J190" i="2"/>
  <c r="J554" i="2"/>
  <c r="J597" i="2"/>
  <c r="J96" i="2"/>
  <c r="J489" i="2"/>
  <c r="J416" i="2"/>
  <c r="J486" i="2"/>
  <c r="J478" i="2"/>
  <c r="J731" i="2"/>
  <c r="J551" i="2"/>
  <c r="J206" i="2"/>
  <c r="J663" i="2"/>
  <c r="J103" i="2"/>
  <c r="J193" i="2"/>
  <c r="J654" i="2"/>
  <c r="J307" i="2"/>
  <c r="J568" i="2"/>
  <c r="J442" i="2"/>
  <c r="J40" i="2"/>
  <c r="J665" i="2"/>
  <c r="J642" i="2"/>
  <c r="J451" i="2"/>
  <c r="J689" i="2"/>
  <c r="J161" i="2"/>
  <c r="J344" i="2"/>
  <c r="J444" i="2"/>
  <c r="J502" i="2"/>
  <c r="J445" i="2"/>
  <c r="J503" i="2"/>
  <c r="J710" i="2"/>
  <c r="J674" i="2"/>
  <c r="J134" i="2"/>
  <c r="J433" i="2"/>
  <c r="J120" i="2"/>
  <c r="J623" i="2"/>
  <c r="J58" i="2"/>
  <c r="J38" i="2"/>
  <c r="J72" i="2"/>
  <c r="J564" i="2"/>
  <c r="J370" i="2"/>
  <c r="J295" i="2"/>
  <c r="J258" i="2"/>
  <c r="J685" i="2"/>
  <c r="J235" i="2"/>
  <c r="J248" i="2"/>
  <c r="J506" i="2"/>
  <c r="J682" i="2"/>
  <c r="J252" i="2"/>
  <c r="J133" i="2"/>
  <c r="J383" i="2"/>
  <c r="J628" i="2"/>
  <c r="J293" i="2"/>
  <c r="J153" i="2"/>
  <c r="J241" i="2"/>
  <c r="J523" i="2"/>
  <c r="J615" i="2"/>
  <c r="J53" i="2"/>
  <c r="J656" i="2"/>
  <c r="J432" i="2"/>
  <c r="J584" i="2"/>
  <c r="J400" i="2"/>
  <c r="J722" i="2"/>
  <c r="J192" i="2"/>
  <c r="J729" i="2"/>
  <c r="J215" i="2"/>
  <c r="J350" i="2"/>
  <c r="J279" i="2"/>
  <c r="J380" i="2"/>
  <c r="J262" i="2"/>
  <c r="J213" i="2"/>
  <c r="J681" i="2"/>
  <c r="J673" i="2"/>
  <c r="J143" i="2"/>
  <c r="J649" i="2"/>
  <c r="J527" i="2"/>
  <c r="J694" i="2"/>
  <c r="J679" i="2"/>
  <c r="J170" i="2"/>
  <c r="J717" i="2"/>
  <c r="J69" i="2"/>
  <c r="J558" i="2"/>
  <c r="J317" i="2"/>
  <c r="J254" i="2"/>
  <c r="J64" i="2"/>
  <c r="J549" i="2"/>
  <c r="J33" i="2"/>
  <c r="J570" i="2"/>
  <c r="J281" i="2"/>
  <c r="J386" i="2"/>
  <c r="J637" i="2"/>
  <c r="J466" i="2"/>
  <c r="J661" i="2"/>
  <c r="J697" i="2"/>
  <c r="J280" i="2"/>
  <c r="J78" i="2"/>
  <c r="J230" i="2"/>
  <c r="J250" i="2"/>
  <c r="J277" i="2"/>
  <c r="J715" i="2"/>
  <c r="J497" i="2"/>
  <c r="J732" i="2"/>
  <c r="J514" i="2"/>
  <c r="J534" i="2"/>
  <c r="J187" i="2"/>
  <c r="J559" i="2"/>
  <c r="J164" i="2"/>
  <c r="J629" i="2"/>
  <c r="J263" i="2"/>
  <c r="J705" i="2"/>
  <c r="J678" i="2"/>
  <c r="J510" i="2"/>
  <c r="J636" i="2"/>
  <c r="J479" i="2"/>
  <c r="J457" i="2"/>
  <c r="J485" i="2"/>
  <c r="J347" i="2"/>
  <c r="J691" i="2"/>
  <c r="J198" i="2"/>
  <c r="J422" i="2"/>
  <c r="J322" i="2"/>
  <c r="J535" i="2"/>
  <c r="J130" i="2"/>
  <c r="J283" i="2"/>
  <c r="J266" i="2"/>
  <c r="J436" i="2"/>
  <c r="J483" i="2"/>
  <c r="J552" i="2"/>
  <c r="J389" i="2"/>
  <c r="J587" i="2"/>
  <c r="J711" i="2"/>
  <c r="J650" i="2"/>
  <c r="J331" i="2"/>
  <c r="J221" i="2"/>
  <c r="J302" i="2"/>
  <c r="J599" i="2"/>
  <c r="J162" i="2"/>
  <c r="J607" i="2"/>
  <c r="J560" i="2"/>
  <c r="J287" i="2"/>
  <c r="J446" i="2"/>
  <c r="J395" i="2"/>
  <c r="J688" i="2"/>
  <c r="J666" i="2"/>
  <c r="J495" i="2"/>
  <c r="J613" i="2"/>
  <c r="J520" i="2"/>
  <c r="J557" i="2"/>
  <c r="J437" i="2"/>
  <c r="J565" i="2"/>
  <c r="J726" i="2"/>
  <c r="J363" i="2"/>
  <c r="J687" i="2"/>
  <c r="J253" i="2"/>
  <c r="J699" i="2"/>
  <c r="J664" i="2"/>
  <c r="J702" i="2"/>
  <c r="J352" i="2"/>
  <c r="J648" i="2"/>
  <c r="J683" i="2"/>
  <c r="J531" i="2"/>
  <c r="J700" i="2"/>
  <c r="J622" i="2"/>
  <c r="J657" i="2"/>
  <c r="J671" i="2"/>
  <c r="J515" i="2"/>
  <c r="J703" i="2"/>
  <c r="J719" i="2"/>
  <c r="J572" i="2"/>
  <c r="J680" i="2"/>
  <c r="J684" i="2"/>
  <c r="J704" i="2"/>
  <c r="J724" i="2"/>
  <c r="J712" i="2"/>
  <c r="J728" i="2"/>
  <c r="J690" i="2"/>
  <c r="J668" i="2"/>
  <c r="J718" i="2"/>
  <c r="H606" i="2"/>
  <c r="H518" i="2"/>
  <c r="H517" i="2"/>
  <c r="H60" i="2"/>
  <c r="H296" i="2"/>
  <c r="H366" i="2"/>
  <c r="H403" i="2"/>
  <c r="H308" i="2"/>
  <c r="H533" i="2"/>
  <c r="H516" i="2"/>
  <c r="H196" i="2"/>
  <c r="H448" i="2"/>
  <c r="H84" i="2"/>
  <c r="H640" i="2"/>
  <c r="H112" i="2"/>
  <c r="H447" i="2"/>
  <c r="H540" i="2"/>
  <c r="H604" i="2"/>
  <c r="H411" i="2"/>
  <c r="H46" i="2"/>
  <c r="H420" i="2"/>
  <c r="H360" i="2"/>
  <c r="H472" i="2"/>
  <c r="H207" i="2"/>
  <c r="H571" i="2"/>
  <c r="H99" i="2"/>
  <c r="H260" i="2"/>
  <c r="H286" i="2"/>
  <c r="H412" i="2"/>
  <c r="H600" i="2"/>
  <c r="H93" i="2"/>
  <c r="H561" i="2"/>
  <c r="H651" i="2"/>
  <c r="H3" i="2"/>
  <c r="H361" i="2"/>
  <c r="H75" i="2"/>
  <c r="H397" i="2"/>
  <c r="H189" i="2"/>
  <c r="H87" i="2"/>
  <c r="H660" i="2"/>
  <c r="H186" i="2"/>
  <c r="H391" i="2"/>
  <c r="H59" i="2"/>
  <c r="H158" i="2"/>
  <c r="H530" i="2"/>
  <c r="H339" i="2"/>
  <c r="H576" i="2"/>
  <c r="H197" i="2"/>
  <c r="H216" i="2"/>
  <c r="H319" i="2"/>
  <c r="H488" i="2"/>
  <c r="H259" i="2"/>
  <c r="H284" i="2"/>
  <c r="H404" i="2"/>
  <c r="H421" i="2"/>
  <c r="H107" i="2"/>
  <c r="H233" i="2"/>
  <c r="H455" i="2"/>
  <c r="H332" i="2"/>
  <c r="H113" i="2"/>
  <c r="H328" i="2"/>
  <c r="H494" i="2"/>
  <c r="H255" i="2"/>
  <c r="H276" i="2"/>
  <c r="H82" i="2"/>
  <c r="H121" i="2"/>
  <c r="H325" i="2"/>
  <c r="H428" i="2"/>
  <c r="H321" i="2"/>
  <c r="H377" i="2"/>
  <c r="H387" i="2"/>
  <c r="H264" i="2"/>
  <c r="H90" i="2"/>
  <c r="H105" i="2"/>
  <c r="H104" i="2"/>
  <c r="H346" i="2"/>
  <c r="H50" i="2"/>
  <c r="H167" i="2"/>
  <c r="H594" i="2"/>
  <c r="H461" i="2"/>
  <c r="H471" i="2"/>
  <c r="H381" i="2"/>
  <c r="H251" i="2"/>
  <c r="H304" i="2"/>
  <c r="H463" i="2"/>
  <c r="H91" i="2"/>
  <c r="H275" i="2"/>
  <c r="H236" i="2"/>
  <c r="H229" i="2"/>
  <c r="H83" i="2"/>
  <c r="H460" i="2"/>
  <c r="H57" i="2"/>
  <c r="H210" i="2"/>
  <c r="H223" i="2"/>
  <c r="H611" i="2"/>
  <c r="H579" i="2"/>
  <c r="H376" i="2"/>
  <c r="H492" i="2"/>
  <c r="H77" i="2"/>
  <c r="H47" i="2"/>
  <c r="H110" i="2"/>
  <c r="H224" i="2"/>
  <c r="H49" i="2"/>
  <c r="H14" i="2"/>
  <c r="H140" i="2"/>
  <c r="H326" i="2"/>
  <c r="H624" i="2"/>
  <c r="H114" i="2"/>
  <c r="H484" i="2"/>
  <c r="H334" i="2"/>
  <c r="H10" i="2"/>
  <c r="H44" i="2"/>
  <c r="H443" i="2"/>
  <c r="H227" i="2"/>
  <c r="H36" i="2"/>
  <c r="H369" i="2"/>
  <c r="H150" i="2"/>
  <c r="H459" i="2"/>
  <c r="H524" i="2"/>
  <c r="H20" i="2"/>
  <c r="H261" i="2"/>
  <c r="H727" i="2"/>
  <c r="H618" i="2"/>
  <c r="H159" i="2"/>
  <c r="H89" i="2"/>
  <c r="H335" i="2"/>
  <c r="H342" i="2"/>
  <c r="H268" i="2"/>
  <c r="H137" i="2"/>
  <c r="H48" i="2"/>
  <c r="H208" i="2"/>
  <c r="H100" i="2"/>
  <c r="H9" i="2"/>
  <c r="H303" i="2"/>
  <c r="H706" i="2"/>
  <c r="H341" i="2"/>
  <c r="H670" i="2"/>
  <c r="H336" i="2"/>
  <c r="H367" i="2"/>
  <c r="H645" i="2"/>
  <c r="H355" i="2"/>
  <c r="H356" i="2"/>
  <c r="H596" i="2"/>
  <c r="H231" i="2"/>
  <c r="H76" i="2"/>
  <c r="H536" i="2"/>
  <c r="H423" i="2"/>
  <c r="H316" i="2"/>
  <c r="H289" i="2"/>
  <c r="H178" i="2"/>
  <c r="H359" i="2"/>
  <c r="H11" i="2"/>
  <c r="H375" i="2"/>
  <c r="H449" i="2"/>
  <c r="H27" i="2"/>
  <c r="H500" i="2"/>
  <c r="H256" i="2"/>
  <c r="H556" i="2"/>
  <c r="H135" i="2"/>
  <c r="H329" i="2"/>
  <c r="H723" i="2"/>
  <c r="H225" i="2"/>
  <c r="H220" i="2"/>
  <c r="H566" i="2"/>
  <c r="H32" i="2"/>
  <c r="H513" i="2"/>
  <c r="H632" i="2"/>
  <c r="H168" i="2"/>
  <c r="H501" i="2"/>
  <c r="H249" i="2"/>
  <c r="H239" i="2"/>
  <c r="H512" i="2"/>
  <c r="H290" i="2"/>
  <c r="H562" i="2"/>
  <c r="H616" i="2"/>
  <c r="H647" i="2"/>
  <c r="H473" i="2"/>
  <c r="H655" i="2"/>
  <c r="H491" i="2"/>
  <c r="H122" i="2"/>
  <c r="H31" i="2"/>
  <c r="H609" i="2"/>
  <c r="H270" i="2"/>
  <c r="H232" i="2"/>
  <c r="H639" i="2"/>
  <c r="H61" i="2"/>
  <c r="H301" i="2"/>
  <c r="H598" i="2"/>
  <c r="H152" i="2"/>
  <c r="H462" i="2"/>
  <c r="H504" i="2"/>
  <c r="H592" i="2"/>
  <c r="H493" i="2"/>
  <c r="H209" i="2"/>
  <c r="H7" i="2"/>
  <c r="H309" i="2"/>
  <c r="H619" i="2"/>
  <c r="H595" i="2"/>
  <c r="H638" i="2"/>
  <c r="H541" i="2"/>
  <c r="H97" i="2"/>
  <c r="H242" i="2"/>
  <c r="H625" i="2"/>
  <c r="H179" i="2"/>
  <c r="H373" i="2"/>
  <c r="H456" i="2"/>
  <c r="H184" i="2"/>
  <c r="H51" i="2"/>
  <c r="H453" i="2"/>
  <c r="H55" i="2"/>
  <c r="H115" i="2"/>
  <c r="H507" i="2"/>
  <c r="H475" i="2"/>
  <c r="H362" i="2"/>
  <c r="H299" i="2"/>
  <c r="H131" i="2"/>
  <c r="H73" i="2"/>
  <c r="H438" i="2"/>
  <c r="H419" i="2"/>
  <c r="H574" i="2"/>
  <c r="H94" i="2"/>
  <c r="H291" i="2"/>
  <c r="H543" i="2"/>
  <c r="H194" i="2"/>
  <c r="H240" i="2"/>
  <c r="H142" i="2"/>
  <c r="H98" i="2"/>
  <c r="H306" i="2"/>
  <c r="H652" i="2"/>
  <c r="H174" i="2"/>
  <c r="H477" i="2"/>
  <c r="H24" i="2"/>
  <c r="H166" i="2"/>
  <c r="H465" i="2"/>
  <c r="H15" i="2"/>
  <c r="H85" i="2"/>
  <c r="H392" i="2"/>
  <c r="H399" i="2"/>
  <c r="H42" i="2"/>
  <c r="H677" i="2"/>
  <c r="H426" i="2"/>
  <c r="H522" i="2"/>
  <c r="H413" i="2"/>
  <c r="H406" i="2"/>
  <c r="H45" i="2"/>
  <c r="H414" i="2"/>
  <c r="H338" i="2"/>
  <c r="H116" i="2"/>
  <c r="H71" i="2"/>
  <c r="H345" i="2"/>
  <c r="H659" i="2"/>
  <c r="H117" i="2"/>
  <c r="H390" i="2"/>
  <c r="H452" i="2"/>
  <c r="H563" i="2"/>
  <c r="H388" i="2"/>
  <c r="H323" i="2"/>
  <c r="H353" i="2"/>
  <c r="H582" i="2"/>
  <c r="H12" i="2"/>
  <c r="H441" i="2"/>
  <c r="H525" i="2"/>
  <c r="H667" i="2"/>
  <c r="H257" i="2"/>
  <c r="H725" i="2"/>
  <c r="H25" i="2"/>
  <c r="H658" i="2"/>
  <c r="H511" i="2"/>
  <c r="H343" i="2"/>
  <c r="H127" i="2"/>
  <c r="H468" i="2"/>
  <c r="H382" i="2"/>
  <c r="H54" i="2"/>
  <c r="H474" i="2"/>
  <c r="H440" i="2"/>
  <c r="H435" i="2"/>
  <c r="H408" i="2"/>
  <c r="H418" i="2"/>
  <c r="H469" i="2"/>
  <c r="H365" i="2"/>
  <c r="H476" i="2"/>
  <c r="H314" i="2"/>
  <c r="H294" i="2"/>
  <c r="H545" i="2"/>
  <c r="H407" i="2"/>
  <c r="H108" i="2"/>
  <c r="H272" i="2"/>
  <c r="H212" i="2"/>
  <c r="H237" i="2"/>
  <c r="H201" i="2"/>
  <c r="H528" i="2"/>
  <c r="H202" i="2"/>
  <c r="H621" i="2"/>
  <c r="H70" i="2"/>
  <c r="H139" i="2"/>
  <c r="H371" i="2"/>
  <c r="H4" i="2"/>
  <c r="H653" i="2"/>
  <c r="H180" i="2"/>
  <c r="H101" i="2"/>
  <c r="H217" i="2"/>
  <c r="H68" i="2"/>
  <c r="H278" i="2"/>
  <c r="H467" i="2"/>
  <c r="H188" i="2"/>
  <c r="H171" i="2"/>
  <c r="H244" i="2"/>
  <c r="H358" i="2"/>
  <c r="H176" i="2"/>
  <c r="H80" i="2"/>
  <c r="H265" i="2"/>
  <c r="H631" i="2"/>
  <c r="H396" i="2"/>
  <c r="H630" i="2"/>
  <c r="H519" i="2"/>
  <c r="H498" i="2"/>
  <c r="H567" i="2"/>
  <c r="H590" i="2"/>
  <c r="H128" i="2"/>
  <c r="H271" i="2"/>
  <c r="H181" i="2"/>
  <c r="H182" i="2"/>
  <c r="H348" i="2"/>
  <c r="H425" i="2"/>
  <c r="H151" i="2"/>
  <c r="H487" i="2"/>
  <c r="H243" i="2"/>
  <c r="H394" i="2"/>
  <c r="H234" i="2"/>
  <c r="H357" i="2"/>
  <c r="H434" i="2"/>
  <c r="H67" i="2"/>
  <c r="H614" i="2"/>
  <c r="H226" i="2"/>
  <c r="H349" i="2"/>
  <c r="H169" i="2"/>
  <c r="H288" i="2"/>
  <c r="H228" i="2"/>
  <c r="H146" i="2"/>
  <c r="H126" i="2"/>
  <c r="H713" i="2"/>
  <c r="H5" i="2"/>
  <c r="H211" i="2"/>
  <c r="H351" i="2"/>
  <c r="H269" i="2"/>
  <c r="H669" i="2"/>
  <c r="H148" i="2"/>
  <c r="H81" i="2"/>
  <c r="H154" i="2"/>
  <c r="H37" i="2"/>
  <c r="H41" i="2"/>
  <c r="H18" i="2"/>
  <c r="H610" i="2"/>
  <c r="H548" i="2"/>
  <c r="H580" i="2"/>
  <c r="H62" i="2"/>
  <c r="H118" i="2"/>
  <c r="H372" i="2"/>
  <c r="H163" i="2"/>
  <c r="H620" i="2"/>
  <c r="H39" i="2"/>
  <c r="H199" i="2"/>
  <c r="H17" i="2"/>
  <c r="H35" i="2"/>
  <c r="H537" i="2"/>
  <c r="H173" i="2"/>
  <c r="H405" i="2"/>
  <c r="H693" i="2"/>
  <c r="H555" i="2"/>
  <c r="H578" i="2"/>
  <c r="H676" i="2"/>
  <c r="H330" i="2"/>
  <c r="H160" i="2"/>
  <c r="H138" i="2"/>
  <c r="H573" i="2"/>
  <c r="H191" i="2"/>
  <c r="H165" i="2"/>
  <c r="H8" i="2"/>
  <c r="H617" i="2"/>
  <c r="H424" i="2"/>
  <c r="H2" i="2"/>
  <c r="H125" i="2"/>
  <c r="H292" i="2"/>
  <c r="H470" i="2"/>
  <c r="H298" i="2"/>
  <c r="H575" i="2"/>
  <c r="H662" i="2"/>
  <c r="H450" i="2"/>
  <c r="H310" i="2"/>
  <c r="H119" i="2"/>
  <c r="H327" i="2"/>
  <c r="H238" i="2"/>
  <c r="H245" i="2"/>
  <c r="H56" i="2"/>
  <c r="H508" i="2"/>
  <c r="H274" i="2"/>
  <c r="H136" i="2"/>
  <c r="H586" i="2"/>
  <c r="H34" i="2"/>
  <c r="H102" i="2"/>
  <c r="H13" i="2"/>
  <c r="H608" i="2"/>
  <c r="H205" i="2"/>
  <c r="H177" i="2"/>
  <c r="H499" i="2"/>
  <c r="H79" i="2"/>
  <c r="H593" i="2"/>
  <c r="H337" i="2"/>
  <c r="H156" i="2"/>
  <c r="H218" i="2"/>
  <c r="H374" i="2"/>
  <c r="H305" i="2"/>
  <c r="H538" i="2"/>
  <c r="H16" i="2"/>
  <c r="H52" i="2"/>
  <c r="H149" i="2"/>
  <c r="H643" i="2"/>
  <c r="H214" i="2"/>
  <c r="H496" i="2"/>
  <c r="H633" i="2"/>
  <c r="H378" i="2"/>
  <c r="H542" i="2"/>
  <c r="H109" i="2"/>
  <c r="H701" i="2"/>
  <c r="H482" i="2"/>
  <c r="H219" i="2"/>
  <c r="H145" i="2"/>
  <c r="H22" i="2"/>
  <c r="H247" i="2"/>
  <c r="H505" i="2"/>
  <c r="H626" i="2"/>
  <c r="H26" i="2"/>
  <c r="H273" i="2"/>
  <c r="H63" i="2"/>
  <c r="H646" i="2"/>
  <c r="H172" i="2"/>
  <c r="H585" i="2"/>
  <c r="H313" i="2"/>
  <c r="H695" i="2"/>
  <c r="H246" i="2"/>
  <c r="H730" i="2"/>
  <c r="H529" i="2"/>
  <c r="H429" i="2"/>
  <c r="H141" i="2"/>
  <c r="H297" i="2"/>
  <c r="H393" i="2"/>
  <c r="H123" i="2"/>
  <c r="H132" i="2"/>
  <c r="H86" i="2"/>
  <c r="H490" i="2"/>
  <c r="H21" i="2"/>
  <c r="H74" i="2"/>
  <c r="H315" i="2"/>
  <c r="H379" i="2"/>
  <c r="H569" i="2"/>
  <c r="H28" i="2"/>
  <c r="H634" i="2"/>
  <c r="H203" i="2"/>
  <c r="H464" i="2"/>
  <c r="H581" i="2"/>
  <c r="H641" i="2"/>
  <c r="H66" i="2"/>
  <c r="H88" i="2"/>
  <c r="H300" i="2"/>
  <c r="H311" i="2"/>
  <c r="H601" i="2"/>
  <c r="H385" i="2"/>
  <c r="H675" i="2"/>
  <c r="H409" i="2"/>
  <c r="H481" i="2"/>
  <c r="H603" i="2"/>
  <c r="H696" i="2"/>
  <c r="H720" i="2"/>
  <c r="H340" i="2"/>
  <c r="H6" i="2"/>
  <c r="H721" i="2"/>
  <c r="H430" i="2"/>
  <c r="H698" i="2"/>
  <c r="H686" i="2"/>
  <c r="H92" i="2"/>
  <c r="H144" i="2"/>
  <c r="H644" i="2"/>
  <c r="H384" i="2"/>
  <c r="H185" i="2"/>
  <c r="H222" i="2"/>
  <c r="H354" i="2"/>
  <c r="H200" i="2"/>
  <c r="H195" i="2"/>
  <c r="H95" i="2"/>
  <c r="H398" i="2"/>
  <c r="H23" i="2"/>
  <c r="H427" i="2"/>
  <c r="H672" i="2"/>
  <c r="H532" i="2"/>
  <c r="H19" i="2"/>
  <c r="H547" i="2"/>
  <c r="H183" i="2"/>
  <c r="H29" i="2"/>
  <c r="H588" i="2"/>
  <c r="H709" i="2"/>
  <c r="H431" i="2"/>
  <c r="H635" i="2"/>
  <c r="H157" i="2"/>
  <c r="H546" i="2"/>
  <c r="H521" i="2"/>
  <c r="H716" i="2"/>
  <c r="H147" i="2"/>
  <c r="H410" i="2"/>
  <c r="H368" i="2"/>
  <c r="H544" i="2"/>
  <c r="H204" i="2"/>
  <c r="H285" i="2"/>
  <c r="H627" i="2"/>
  <c r="H591" i="2"/>
  <c r="H458" i="2"/>
  <c r="H318" i="2"/>
  <c r="H402" i="2"/>
  <c r="H324" i="2"/>
  <c r="H417" i="2"/>
  <c r="H155" i="2"/>
  <c r="H602" i="2"/>
  <c r="H43" i="2"/>
  <c r="H30" i="2"/>
  <c r="H65" i="2"/>
  <c r="H175" i="2"/>
  <c r="H401" i="2"/>
  <c r="H415" i="2"/>
  <c r="H312" i="2"/>
  <c r="H106" i="2"/>
  <c r="H539" i="2"/>
  <c r="H282" i="2"/>
  <c r="H320" i="2"/>
  <c r="H583" i="2"/>
  <c r="H553" i="2"/>
  <c r="H707" i="2"/>
  <c r="H714" i="2"/>
  <c r="H129" i="2"/>
  <c r="H439" i="2"/>
  <c r="H480" i="2"/>
  <c r="H692" i="2"/>
  <c r="H550" i="2"/>
  <c r="H364" i="2"/>
  <c r="H267" i="2"/>
  <c r="H612" i="2"/>
  <c r="H605" i="2"/>
  <c r="H577" i="2"/>
  <c r="H124" i="2"/>
  <c r="H526" i="2"/>
  <c r="H589" i="2"/>
  <c r="H509" i="2"/>
  <c r="H111" i="2"/>
  <c r="H708" i="2"/>
  <c r="H454" i="2"/>
  <c r="H333" i="2"/>
  <c r="H190" i="2"/>
  <c r="H554" i="2"/>
  <c r="H597" i="2"/>
  <c r="H96" i="2"/>
  <c r="H489" i="2"/>
  <c r="H416" i="2"/>
  <c r="H486" i="2"/>
  <c r="H478" i="2"/>
  <c r="H731" i="2"/>
  <c r="H551" i="2"/>
  <c r="H206" i="2"/>
  <c r="H663" i="2"/>
  <c r="H103" i="2"/>
  <c r="H193" i="2"/>
  <c r="H654" i="2"/>
  <c r="H307" i="2"/>
  <c r="H568" i="2"/>
  <c r="H442" i="2"/>
  <c r="H40" i="2"/>
  <c r="H665" i="2"/>
  <c r="H642" i="2"/>
  <c r="H451" i="2"/>
  <c r="H689" i="2"/>
  <c r="H161" i="2"/>
  <c r="H344" i="2"/>
  <c r="H444" i="2"/>
  <c r="H502" i="2"/>
  <c r="H445" i="2"/>
  <c r="H503" i="2"/>
  <c r="H710" i="2"/>
  <c r="H674" i="2"/>
  <c r="H134" i="2"/>
  <c r="H433" i="2"/>
  <c r="H120" i="2"/>
  <c r="H623" i="2"/>
  <c r="H58" i="2"/>
  <c r="H38" i="2"/>
  <c r="H72" i="2"/>
  <c r="H564" i="2"/>
  <c r="H370" i="2"/>
  <c r="H295" i="2"/>
  <c r="H258" i="2"/>
  <c r="H685" i="2"/>
  <c r="H235" i="2"/>
  <c r="H248" i="2"/>
  <c r="H506" i="2"/>
  <c r="H682" i="2"/>
  <c r="H252" i="2"/>
  <c r="H133" i="2"/>
  <c r="H383" i="2"/>
  <c r="H628" i="2"/>
  <c r="H293" i="2"/>
  <c r="H153" i="2"/>
  <c r="H241" i="2"/>
  <c r="H523" i="2"/>
  <c r="H615" i="2"/>
  <c r="H53" i="2"/>
  <c r="H656" i="2"/>
  <c r="H432" i="2"/>
  <c r="H584" i="2"/>
  <c r="H400" i="2"/>
  <c r="H722" i="2"/>
  <c r="H192" i="2"/>
  <c r="H729" i="2"/>
  <c r="H215" i="2"/>
  <c r="H350" i="2"/>
  <c r="H279" i="2"/>
  <c r="H380" i="2"/>
  <c r="H262" i="2"/>
  <c r="H213" i="2"/>
  <c r="H681" i="2"/>
  <c r="H673" i="2"/>
  <c r="H143" i="2"/>
  <c r="H649" i="2"/>
  <c r="H527" i="2"/>
  <c r="H694" i="2"/>
  <c r="H679" i="2"/>
  <c r="H170" i="2"/>
  <c r="H717" i="2"/>
  <c r="H69" i="2"/>
  <c r="H558" i="2"/>
  <c r="H317" i="2"/>
  <c r="H254" i="2"/>
  <c r="H64" i="2"/>
  <c r="H549" i="2"/>
  <c r="H33" i="2"/>
  <c r="H570" i="2"/>
  <c r="H281" i="2"/>
  <c r="H386" i="2"/>
  <c r="H637" i="2"/>
  <c r="H466" i="2"/>
  <c r="H661" i="2"/>
  <c r="H697" i="2"/>
  <c r="H280" i="2"/>
  <c r="H78" i="2"/>
  <c r="H230" i="2"/>
  <c r="H250" i="2"/>
  <c r="H277" i="2"/>
  <c r="H715" i="2"/>
  <c r="H497" i="2"/>
  <c r="H732" i="2"/>
  <c r="H514" i="2"/>
  <c r="H534" i="2"/>
  <c r="H187" i="2"/>
  <c r="H559" i="2"/>
  <c r="H164" i="2"/>
  <c r="H629" i="2"/>
  <c r="H263" i="2"/>
  <c r="H705" i="2"/>
  <c r="H678" i="2"/>
  <c r="H510" i="2"/>
  <c r="H636" i="2"/>
  <c r="H479" i="2"/>
  <c r="H457" i="2"/>
  <c r="H485" i="2"/>
  <c r="H347" i="2"/>
  <c r="H691" i="2"/>
  <c r="H198" i="2"/>
  <c r="H422" i="2"/>
  <c r="H322" i="2"/>
  <c r="H535" i="2"/>
  <c r="H130" i="2"/>
  <c r="H283" i="2"/>
  <c r="H266" i="2"/>
  <c r="H436" i="2"/>
  <c r="H483" i="2"/>
  <c r="H552" i="2"/>
  <c r="H389" i="2"/>
  <c r="H587" i="2"/>
  <c r="H711" i="2"/>
  <c r="H650" i="2"/>
  <c r="H331" i="2"/>
  <c r="H221" i="2"/>
  <c r="H302" i="2"/>
  <c r="H599" i="2"/>
  <c r="H162" i="2"/>
  <c r="H607" i="2"/>
  <c r="H560" i="2"/>
  <c r="H287" i="2"/>
  <c r="H446" i="2"/>
  <c r="H395" i="2"/>
  <c r="H688" i="2"/>
  <c r="H666" i="2"/>
  <c r="H495" i="2"/>
  <c r="H613" i="2"/>
  <c r="H520" i="2"/>
  <c r="H557" i="2"/>
  <c r="H437" i="2"/>
  <c r="H565" i="2"/>
  <c r="H726" i="2"/>
  <c r="H363" i="2"/>
  <c r="H687" i="2"/>
  <c r="H253" i="2"/>
  <c r="H699" i="2"/>
  <c r="H664" i="2"/>
  <c r="H702" i="2"/>
  <c r="H352" i="2"/>
  <c r="H648" i="2"/>
  <c r="H683" i="2"/>
  <c r="H531" i="2"/>
  <c r="H700" i="2"/>
  <c r="H622" i="2"/>
  <c r="H657" i="2"/>
  <c r="H671" i="2"/>
  <c r="H515" i="2"/>
  <c r="H703" i="2"/>
  <c r="H719" i="2"/>
  <c r="H572" i="2"/>
  <c r="H680" i="2"/>
  <c r="H684" i="2"/>
  <c r="H704" i="2"/>
  <c r="H724" i="2"/>
  <c r="H712" i="2"/>
  <c r="H728" i="2"/>
  <c r="H690" i="2"/>
  <c r="H668" i="2"/>
  <c r="H718" i="2"/>
  <c r="K58" i="3" l="1"/>
  <c r="C108" i="3"/>
  <c r="C75" i="3"/>
  <c r="C48" i="3"/>
  <c r="J62" i="3"/>
  <c r="C30" i="3"/>
  <c r="C111" i="3"/>
  <c r="D120" i="3"/>
  <c r="D81" i="3"/>
  <c r="F9" i="3"/>
  <c r="G65" i="3"/>
  <c r="C107" i="3"/>
  <c r="C10" i="3"/>
  <c r="K24" i="3"/>
  <c r="N31" i="3"/>
  <c r="C124" i="3"/>
  <c r="C89" i="3"/>
  <c r="C94" i="3"/>
  <c r="D118" i="3"/>
  <c r="D33" i="3"/>
  <c r="D25" i="3"/>
  <c r="F55" i="3"/>
  <c r="L88" i="3"/>
  <c r="C120" i="3"/>
  <c r="C83" i="3"/>
  <c r="C95" i="3"/>
  <c r="C20" i="3"/>
  <c r="D80" i="3"/>
  <c r="F65" i="3"/>
  <c r="I81" i="3"/>
  <c r="K112" i="3"/>
  <c r="K20" i="3"/>
  <c r="K56" i="3"/>
  <c r="C73" i="3"/>
  <c r="C63" i="3"/>
  <c r="C14" i="3"/>
  <c r="W8" i="3" s="1"/>
  <c r="D112" i="3"/>
  <c r="D102" i="3"/>
  <c r="F124" i="3"/>
  <c r="F49" i="3"/>
  <c r="C118" i="3"/>
  <c r="D9" i="3"/>
  <c r="F56" i="3"/>
  <c r="J106" i="3"/>
  <c r="J64" i="3"/>
  <c r="J41" i="3"/>
  <c r="J43" i="3"/>
  <c r="J46" i="3"/>
  <c r="C117" i="3"/>
  <c r="C76" i="3"/>
  <c r="C27" i="3"/>
  <c r="G118" i="3"/>
  <c r="J108" i="3"/>
  <c r="L33" i="3"/>
  <c r="K69" i="3"/>
  <c r="J75" i="3"/>
  <c r="J65" i="3"/>
  <c r="K18" i="3"/>
  <c r="F115" i="3"/>
  <c r="G108" i="3"/>
  <c r="I65" i="3"/>
  <c r="C115" i="3"/>
  <c r="C103" i="3"/>
  <c r="C28" i="3"/>
  <c r="C2" i="3"/>
  <c r="C112" i="3"/>
  <c r="C81" i="3"/>
  <c r="F108" i="3"/>
  <c r="I56" i="3"/>
  <c r="N100" i="3"/>
  <c r="C106" i="3"/>
  <c r="C64" i="3"/>
  <c r="C41" i="3"/>
  <c r="F89" i="3"/>
  <c r="I18" i="3"/>
  <c r="T123" i="3"/>
  <c r="V123" i="3"/>
  <c r="U123" i="3"/>
  <c r="R123" i="3"/>
  <c r="O123" i="3"/>
  <c r="Q123" i="3"/>
  <c r="S123" i="3"/>
  <c r="P123" i="3"/>
  <c r="K123" i="3"/>
  <c r="H123" i="3"/>
  <c r="M123" i="3"/>
  <c r="T37" i="3"/>
  <c r="V37" i="3"/>
  <c r="U37" i="3"/>
  <c r="R37" i="3"/>
  <c r="O37" i="3"/>
  <c r="L37" i="3"/>
  <c r="S37" i="3"/>
  <c r="Q37" i="3"/>
  <c r="P37" i="3"/>
  <c r="M37" i="3"/>
  <c r="N37" i="3"/>
  <c r="K37" i="3"/>
  <c r="H37" i="3"/>
  <c r="J37" i="3"/>
  <c r="V122" i="3"/>
  <c r="U122" i="3"/>
  <c r="R122" i="3"/>
  <c r="O122" i="3"/>
  <c r="L122" i="3"/>
  <c r="T122" i="3"/>
  <c r="Q122" i="3"/>
  <c r="N122" i="3"/>
  <c r="S122" i="3"/>
  <c r="P122" i="3"/>
  <c r="M122" i="3"/>
  <c r="K122" i="3"/>
  <c r="H122" i="3"/>
  <c r="J122" i="3"/>
  <c r="G122" i="3"/>
  <c r="I122" i="3"/>
  <c r="V98" i="3"/>
  <c r="S98" i="3"/>
  <c r="U98" i="3"/>
  <c r="T98" i="3"/>
  <c r="R98" i="3"/>
  <c r="O98" i="3"/>
  <c r="L98" i="3"/>
  <c r="Q98" i="3"/>
  <c r="N98" i="3"/>
  <c r="P98" i="3"/>
  <c r="M98" i="3"/>
  <c r="K98" i="3"/>
  <c r="H98" i="3"/>
  <c r="J98" i="3"/>
  <c r="G98" i="3"/>
  <c r="I98" i="3"/>
  <c r="V45" i="3"/>
  <c r="S45" i="3"/>
  <c r="U45" i="3"/>
  <c r="R45" i="3"/>
  <c r="O45" i="3"/>
  <c r="L45" i="3"/>
  <c r="Q45" i="3"/>
  <c r="N45" i="3"/>
  <c r="P45" i="3"/>
  <c r="M45" i="3"/>
  <c r="T45" i="3"/>
  <c r="K45" i="3"/>
  <c r="H45" i="3"/>
  <c r="J45" i="3"/>
  <c r="G45" i="3"/>
  <c r="I45" i="3"/>
  <c r="V70" i="3"/>
  <c r="S70" i="3"/>
  <c r="U70" i="3"/>
  <c r="R70" i="3"/>
  <c r="O70" i="3"/>
  <c r="L70" i="3"/>
  <c r="Q70" i="3"/>
  <c r="N70" i="3"/>
  <c r="T70" i="3"/>
  <c r="P70" i="3"/>
  <c r="M70" i="3"/>
  <c r="K70" i="3"/>
  <c r="H70" i="3"/>
  <c r="J70" i="3"/>
  <c r="G70" i="3"/>
  <c r="I70" i="3"/>
  <c r="V53" i="3"/>
  <c r="S53" i="3"/>
  <c r="U53" i="3"/>
  <c r="R53" i="3"/>
  <c r="O53" i="3"/>
  <c r="L53" i="3"/>
  <c r="T53" i="3"/>
  <c r="Q53" i="3"/>
  <c r="N53" i="3"/>
  <c r="P53" i="3"/>
  <c r="M53" i="3"/>
  <c r="K53" i="3"/>
  <c r="H53" i="3"/>
  <c r="J53" i="3"/>
  <c r="G53" i="3"/>
  <c r="I53" i="3"/>
  <c r="V44" i="3"/>
  <c r="S44" i="3"/>
  <c r="U44" i="3"/>
  <c r="T44" i="3"/>
  <c r="R44" i="3"/>
  <c r="O44" i="3"/>
  <c r="L44" i="3"/>
  <c r="Q44" i="3"/>
  <c r="N44" i="3"/>
  <c r="P44" i="3"/>
  <c r="M44" i="3"/>
  <c r="K44" i="3"/>
  <c r="H44" i="3"/>
  <c r="J44" i="3"/>
  <c r="G44" i="3"/>
  <c r="I44" i="3"/>
  <c r="F44" i="3"/>
  <c r="V6" i="3"/>
  <c r="S6" i="3"/>
  <c r="U6" i="3"/>
  <c r="R6" i="3"/>
  <c r="O6" i="3"/>
  <c r="L6" i="3"/>
  <c r="Q6" i="3"/>
  <c r="N6" i="3"/>
  <c r="P6" i="3"/>
  <c r="M6" i="3"/>
  <c r="K6" i="3"/>
  <c r="H6" i="3"/>
  <c r="T6" i="3"/>
  <c r="J6" i="3"/>
  <c r="G6" i="3"/>
  <c r="I6" i="3"/>
  <c r="F6" i="3"/>
  <c r="V68" i="3"/>
  <c r="S68" i="3"/>
  <c r="U68" i="3"/>
  <c r="R68" i="3"/>
  <c r="O68" i="3"/>
  <c r="L68" i="3"/>
  <c r="Q68" i="3"/>
  <c r="N68" i="3"/>
  <c r="T68" i="3"/>
  <c r="P68" i="3"/>
  <c r="M68" i="3"/>
  <c r="K68" i="3"/>
  <c r="H68" i="3"/>
  <c r="J68" i="3"/>
  <c r="G68" i="3"/>
  <c r="I68" i="3"/>
  <c r="F68" i="3"/>
  <c r="V29" i="3"/>
  <c r="S29" i="3"/>
  <c r="U29" i="3"/>
  <c r="O29" i="3"/>
  <c r="L29" i="3"/>
  <c r="R29" i="3"/>
  <c r="Q29" i="3"/>
  <c r="N29" i="3"/>
  <c r="T29" i="3"/>
  <c r="P29" i="3"/>
  <c r="M29" i="3"/>
  <c r="K29" i="3"/>
  <c r="H29" i="3"/>
  <c r="J29" i="3"/>
  <c r="G29" i="3"/>
  <c r="I29" i="3"/>
  <c r="F29" i="3"/>
  <c r="V93" i="3"/>
  <c r="S93" i="3"/>
  <c r="U93" i="3"/>
  <c r="O93" i="3"/>
  <c r="L93" i="3"/>
  <c r="T93" i="3"/>
  <c r="Q93" i="3"/>
  <c r="N93" i="3"/>
  <c r="R93" i="3"/>
  <c r="P93" i="3"/>
  <c r="M93" i="3"/>
  <c r="K93" i="3"/>
  <c r="H93" i="3"/>
  <c r="J93" i="3"/>
  <c r="G93" i="3"/>
  <c r="I93" i="3"/>
  <c r="F93" i="3"/>
  <c r="D119" i="3"/>
  <c r="D85" i="3"/>
  <c r="D110" i="3"/>
  <c r="D40" i="3"/>
  <c r="D51" i="3"/>
  <c r="D16" i="3"/>
  <c r="D99" i="3"/>
  <c r="D92" i="3"/>
  <c r="D5" i="3"/>
  <c r="D77" i="3"/>
  <c r="E122" i="3"/>
  <c r="E98" i="3"/>
  <c r="E45" i="3"/>
  <c r="E70" i="3"/>
  <c r="E53" i="3"/>
  <c r="E44" i="3"/>
  <c r="E6" i="3"/>
  <c r="E68" i="3"/>
  <c r="E29" i="3"/>
  <c r="E93" i="3"/>
  <c r="F96" i="3"/>
  <c r="F71" i="3"/>
  <c r="F52" i="3"/>
  <c r="F66" i="3"/>
  <c r="F38" i="3"/>
  <c r="G74" i="3"/>
  <c r="G62" i="3"/>
  <c r="G54" i="3"/>
  <c r="G37" i="3"/>
  <c r="H111" i="3"/>
  <c r="H34" i="3"/>
  <c r="H23" i="3"/>
  <c r="H3" i="3"/>
  <c r="H2" i="3"/>
  <c r="J86" i="3"/>
  <c r="J71" i="3"/>
  <c r="J72" i="3"/>
  <c r="J30" i="3"/>
  <c r="J38" i="3"/>
  <c r="K113" i="3"/>
  <c r="K33" i="3"/>
  <c r="K57" i="3"/>
  <c r="L73" i="3"/>
  <c r="L8" i="3"/>
  <c r="M41" i="3"/>
  <c r="V91" i="3"/>
  <c r="S91" i="3"/>
  <c r="U91" i="3"/>
  <c r="R91" i="3"/>
  <c r="T91" i="3"/>
  <c r="O91" i="3"/>
  <c r="Q91" i="3"/>
  <c r="N91" i="3"/>
  <c r="P91" i="3"/>
  <c r="J91" i="3"/>
  <c r="G91" i="3"/>
  <c r="I91" i="3"/>
  <c r="L91" i="3"/>
  <c r="V114" i="3"/>
  <c r="S114" i="3"/>
  <c r="U114" i="3"/>
  <c r="T114" i="3"/>
  <c r="R114" i="3"/>
  <c r="P114" i="3"/>
  <c r="M114" i="3"/>
  <c r="L114" i="3"/>
  <c r="J114" i="3"/>
  <c r="G114" i="3"/>
  <c r="O114" i="3"/>
  <c r="I114" i="3"/>
  <c r="N114" i="3"/>
  <c r="V109" i="3"/>
  <c r="S109" i="3"/>
  <c r="U109" i="3"/>
  <c r="R109" i="3"/>
  <c r="T109" i="3"/>
  <c r="N109" i="3"/>
  <c r="L109" i="3"/>
  <c r="P109" i="3"/>
  <c r="J109" i="3"/>
  <c r="G109" i="3"/>
  <c r="Q109" i="3"/>
  <c r="I109" i="3"/>
  <c r="O109" i="3"/>
  <c r="V32" i="3"/>
  <c r="S32" i="3"/>
  <c r="U32" i="3"/>
  <c r="R32" i="3"/>
  <c r="T32" i="3"/>
  <c r="P32" i="3"/>
  <c r="Q32" i="3"/>
  <c r="M32" i="3"/>
  <c r="L32" i="3"/>
  <c r="J32" i="3"/>
  <c r="G32" i="3"/>
  <c r="O32" i="3"/>
  <c r="N32" i="3"/>
  <c r="I32" i="3"/>
  <c r="F32" i="3"/>
  <c r="V61" i="3"/>
  <c r="S61" i="3"/>
  <c r="U61" i="3"/>
  <c r="T61" i="3"/>
  <c r="R61" i="3"/>
  <c r="O61" i="3"/>
  <c r="N61" i="3"/>
  <c r="Q61" i="3"/>
  <c r="J61" i="3"/>
  <c r="G61" i="3"/>
  <c r="P61" i="3"/>
  <c r="I61" i="3"/>
  <c r="F61" i="3"/>
  <c r="L61" i="3"/>
  <c r="V24" i="3"/>
  <c r="S24" i="3"/>
  <c r="U24" i="3"/>
  <c r="T24" i="3"/>
  <c r="R24" i="3"/>
  <c r="Q24" i="3"/>
  <c r="L24" i="3"/>
  <c r="P24" i="3"/>
  <c r="M24" i="3"/>
  <c r="J24" i="3"/>
  <c r="G24" i="3"/>
  <c r="N24" i="3"/>
  <c r="I24" i="3"/>
  <c r="F24" i="3"/>
  <c r="O24" i="3"/>
  <c r="V19" i="3"/>
  <c r="S19" i="3"/>
  <c r="U19" i="3"/>
  <c r="T19" i="3"/>
  <c r="R19" i="3"/>
  <c r="P19" i="3"/>
  <c r="J19" i="3"/>
  <c r="G19" i="3"/>
  <c r="O19" i="3"/>
  <c r="I19" i="3"/>
  <c r="F19" i="3"/>
  <c r="V31" i="3"/>
  <c r="S31" i="3"/>
  <c r="U31" i="3"/>
  <c r="R31" i="3"/>
  <c r="T31" i="3"/>
  <c r="L31" i="3"/>
  <c r="O31" i="3"/>
  <c r="M31" i="3"/>
  <c r="J31" i="3"/>
  <c r="G31" i="3"/>
  <c r="Q31" i="3"/>
  <c r="P31" i="3"/>
  <c r="I31" i="3"/>
  <c r="F31" i="3"/>
  <c r="V12" i="3"/>
  <c r="S12" i="3"/>
  <c r="U12" i="3"/>
  <c r="R12" i="3"/>
  <c r="T12" i="3"/>
  <c r="J12" i="3"/>
  <c r="G12" i="3"/>
  <c r="P12" i="3"/>
  <c r="N12" i="3"/>
  <c r="L12" i="3"/>
  <c r="Q12" i="3"/>
  <c r="I12" i="3"/>
  <c r="F12" i="3"/>
  <c r="O12" i="3"/>
  <c r="C125" i="3"/>
  <c r="C116" i="3"/>
  <c r="C96" i="3"/>
  <c r="C82" i="3"/>
  <c r="C36" i="3"/>
  <c r="C100" i="3"/>
  <c r="C66" i="3"/>
  <c r="C42" i="3"/>
  <c r="C39" i="3"/>
  <c r="C22" i="3"/>
  <c r="C26" i="3"/>
  <c r="E91" i="3"/>
  <c r="E114" i="3"/>
  <c r="E35" i="3"/>
  <c r="E109" i="3"/>
  <c r="E32" i="3"/>
  <c r="E61" i="3"/>
  <c r="E24" i="3"/>
  <c r="E19" i="3"/>
  <c r="E31" i="3"/>
  <c r="E12" i="3"/>
  <c r="F125" i="3"/>
  <c r="F116" i="3"/>
  <c r="F70" i="3"/>
  <c r="F3" i="3"/>
  <c r="G117" i="3"/>
  <c r="G52" i="3"/>
  <c r="G60" i="3"/>
  <c r="G15" i="3"/>
  <c r="H124" i="3"/>
  <c r="H89" i="3"/>
  <c r="H94" i="3"/>
  <c r="H55" i="3"/>
  <c r="H58" i="3"/>
  <c r="H7" i="3"/>
  <c r="I108" i="3"/>
  <c r="J113" i="3"/>
  <c r="J88" i="3"/>
  <c r="J11" i="3"/>
  <c r="J21" i="3"/>
  <c r="K94" i="3"/>
  <c r="K60" i="3"/>
  <c r="K12" i="3"/>
  <c r="L82" i="3"/>
  <c r="L56" i="3"/>
  <c r="M60" i="3"/>
  <c r="O121" i="3"/>
  <c r="E88" i="3"/>
  <c r="F109" i="3"/>
  <c r="F62" i="3"/>
  <c r="F39" i="3"/>
  <c r="F18" i="3"/>
  <c r="G115" i="3"/>
  <c r="G101" i="3"/>
  <c r="H91" i="3"/>
  <c r="H32" i="3"/>
  <c r="H24" i="3"/>
  <c r="H31" i="3"/>
  <c r="I125" i="3"/>
  <c r="I96" i="3"/>
  <c r="I36" i="3"/>
  <c r="I66" i="3"/>
  <c r="I39" i="3"/>
  <c r="I26" i="3"/>
  <c r="J18" i="3"/>
  <c r="K108" i="3"/>
  <c r="K32" i="3"/>
  <c r="M125" i="3"/>
  <c r="M19" i="3"/>
  <c r="O82" i="3"/>
  <c r="T105" i="3"/>
  <c r="V105" i="3"/>
  <c r="U105" i="3"/>
  <c r="R105" i="3"/>
  <c r="O105" i="3"/>
  <c r="L105" i="3"/>
  <c r="S105" i="3"/>
  <c r="Q105" i="3"/>
  <c r="P105" i="3"/>
  <c r="K105" i="3"/>
  <c r="H105" i="3"/>
  <c r="N105" i="3"/>
  <c r="M105" i="3"/>
  <c r="V35" i="3"/>
  <c r="S35" i="3"/>
  <c r="U35" i="3"/>
  <c r="R35" i="3"/>
  <c r="T35" i="3"/>
  <c r="O35" i="3"/>
  <c r="N35" i="3"/>
  <c r="J35" i="3"/>
  <c r="G35" i="3"/>
  <c r="M35" i="3"/>
  <c r="L35" i="3"/>
  <c r="P35" i="3"/>
  <c r="Q35" i="3"/>
  <c r="I35" i="3"/>
  <c r="V121" i="3"/>
  <c r="T121" i="3"/>
  <c r="U121" i="3"/>
  <c r="Q121" i="3"/>
  <c r="N121" i="3"/>
  <c r="S121" i="3"/>
  <c r="P121" i="3"/>
  <c r="R121" i="3"/>
  <c r="M121" i="3"/>
  <c r="L121" i="3"/>
  <c r="V113" i="3"/>
  <c r="T113" i="3"/>
  <c r="U113" i="3"/>
  <c r="Q113" i="3"/>
  <c r="N113" i="3"/>
  <c r="P113" i="3"/>
  <c r="M113" i="3"/>
  <c r="R113" i="3"/>
  <c r="O113" i="3"/>
  <c r="V84" i="3"/>
  <c r="T84" i="3"/>
  <c r="Q84" i="3"/>
  <c r="N84" i="3"/>
  <c r="S84" i="3"/>
  <c r="P84" i="3"/>
  <c r="U84" i="3"/>
  <c r="R84" i="3"/>
  <c r="O84" i="3"/>
  <c r="M84" i="3"/>
  <c r="L84" i="3"/>
  <c r="V88" i="3"/>
  <c r="T88" i="3"/>
  <c r="S88" i="3"/>
  <c r="Q88" i="3"/>
  <c r="N88" i="3"/>
  <c r="P88" i="3"/>
  <c r="U88" i="3"/>
  <c r="O88" i="3"/>
  <c r="R88" i="3"/>
  <c r="M88" i="3"/>
  <c r="V52" i="3"/>
  <c r="T52" i="3"/>
  <c r="Q52" i="3"/>
  <c r="N52" i="3"/>
  <c r="U52" i="3"/>
  <c r="S52" i="3"/>
  <c r="P52" i="3"/>
  <c r="O52" i="3"/>
  <c r="R52" i="3"/>
  <c r="V11" i="3"/>
  <c r="T11" i="3"/>
  <c r="S11" i="3"/>
  <c r="Q11" i="3"/>
  <c r="N11" i="3"/>
  <c r="U11" i="3"/>
  <c r="P11" i="3"/>
  <c r="O11" i="3"/>
  <c r="R11" i="3"/>
  <c r="L11" i="3"/>
  <c r="M11" i="3"/>
  <c r="V60" i="3"/>
  <c r="T60" i="3"/>
  <c r="U60" i="3"/>
  <c r="Q60" i="3"/>
  <c r="N60" i="3"/>
  <c r="P60" i="3"/>
  <c r="S60" i="3"/>
  <c r="L60" i="3"/>
  <c r="R60" i="3"/>
  <c r="O60" i="3"/>
  <c r="V21" i="3"/>
  <c r="S21" i="3"/>
  <c r="T21" i="3"/>
  <c r="U21" i="3"/>
  <c r="Q21" i="3"/>
  <c r="N21" i="3"/>
  <c r="P21" i="3"/>
  <c r="K21" i="3"/>
  <c r="R21" i="3"/>
  <c r="O21" i="3"/>
  <c r="L21" i="3"/>
  <c r="M21" i="3"/>
  <c r="V15" i="3"/>
  <c r="S15" i="3"/>
  <c r="T15" i="3"/>
  <c r="R15" i="3"/>
  <c r="Q15" i="3"/>
  <c r="N15" i="3"/>
  <c r="P15" i="3"/>
  <c r="U15" i="3"/>
  <c r="L15" i="3"/>
  <c r="K15" i="3"/>
  <c r="O15" i="3"/>
  <c r="V38" i="3"/>
  <c r="S38" i="3"/>
  <c r="T38" i="3"/>
  <c r="Q38" i="3"/>
  <c r="N38" i="3"/>
  <c r="R38" i="3"/>
  <c r="P38" i="3"/>
  <c r="U38" i="3"/>
  <c r="K38" i="3"/>
  <c r="L38" i="3"/>
  <c r="O38" i="3"/>
  <c r="M38" i="3"/>
  <c r="V120" i="3"/>
  <c r="S120" i="3"/>
  <c r="U120" i="3"/>
  <c r="T120" i="3"/>
  <c r="Q120" i="3"/>
  <c r="N120" i="3"/>
  <c r="P120" i="3"/>
  <c r="R120" i="3"/>
  <c r="O120" i="3"/>
  <c r="J120" i="3"/>
  <c r="M120" i="3"/>
  <c r="V112" i="3"/>
  <c r="S112" i="3"/>
  <c r="U112" i="3"/>
  <c r="T112" i="3"/>
  <c r="Q112" i="3"/>
  <c r="N112" i="3"/>
  <c r="P112" i="3"/>
  <c r="R112" i="3"/>
  <c r="O112" i="3"/>
  <c r="L112" i="3"/>
  <c r="J112" i="3"/>
  <c r="V83" i="3"/>
  <c r="S83" i="3"/>
  <c r="U83" i="3"/>
  <c r="T83" i="3"/>
  <c r="Q83" i="3"/>
  <c r="N83" i="3"/>
  <c r="P83" i="3"/>
  <c r="R83" i="3"/>
  <c r="O83" i="3"/>
  <c r="J83" i="3"/>
  <c r="L83" i="3"/>
  <c r="V81" i="3"/>
  <c r="S81" i="3"/>
  <c r="U81" i="3"/>
  <c r="T81" i="3"/>
  <c r="Q81" i="3"/>
  <c r="N81" i="3"/>
  <c r="P81" i="3"/>
  <c r="R81" i="3"/>
  <c r="O81" i="3"/>
  <c r="J81" i="3"/>
  <c r="M81" i="3"/>
  <c r="L81" i="3"/>
  <c r="V95" i="3"/>
  <c r="S95" i="3"/>
  <c r="U95" i="3"/>
  <c r="T95" i="3"/>
  <c r="Q95" i="3"/>
  <c r="N95" i="3"/>
  <c r="P95" i="3"/>
  <c r="R95" i="3"/>
  <c r="O95" i="3"/>
  <c r="M95" i="3"/>
  <c r="L95" i="3"/>
  <c r="J95" i="3"/>
  <c r="G95" i="3"/>
  <c r="V79" i="3"/>
  <c r="S79" i="3"/>
  <c r="U79" i="3"/>
  <c r="T79" i="3"/>
  <c r="Q79" i="3"/>
  <c r="N79" i="3"/>
  <c r="P79" i="3"/>
  <c r="R79" i="3"/>
  <c r="O79" i="3"/>
  <c r="J79" i="3"/>
  <c r="G79" i="3"/>
  <c r="M79" i="3"/>
  <c r="V20" i="3"/>
  <c r="S20" i="3"/>
  <c r="U20" i="3"/>
  <c r="T20" i="3"/>
  <c r="Q20" i="3"/>
  <c r="N20" i="3"/>
  <c r="P20" i="3"/>
  <c r="R20" i="3"/>
  <c r="O20" i="3"/>
  <c r="L20" i="3"/>
  <c r="M20" i="3"/>
  <c r="J20" i="3"/>
  <c r="G20" i="3"/>
  <c r="V102" i="3"/>
  <c r="S102" i="3"/>
  <c r="U102" i="3"/>
  <c r="T102" i="3"/>
  <c r="Q102" i="3"/>
  <c r="N102" i="3"/>
  <c r="P102" i="3"/>
  <c r="R102" i="3"/>
  <c r="O102" i="3"/>
  <c r="J102" i="3"/>
  <c r="G102" i="3"/>
  <c r="L102" i="3"/>
  <c r="M102" i="3"/>
  <c r="V10" i="3"/>
  <c r="S10" i="3"/>
  <c r="U10" i="3"/>
  <c r="T10" i="3"/>
  <c r="R10" i="3"/>
  <c r="Q10" i="3"/>
  <c r="N10" i="3"/>
  <c r="P10" i="3"/>
  <c r="O10" i="3"/>
  <c r="M10" i="3"/>
  <c r="J10" i="3"/>
  <c r="G10" i="3"/>
  <c r="V56" i="3"/>
  <c r="S56" i="3"/>
  <c r="U56" i="3"/>
  <c r="T56" i="3"/>
  <c r="Q56" i="3"/>
  <c r="N56" i="3"/>
  <c r="R56" i="3"/>
  <c r="P56" i="3"/>
  <c r="O56" i="3"/>
  <c r="J56" i="3"/>
  <c r="G56" i="3"/>
  <c r="M56" i="3"/>
  <c r="C123" i="3"/>
  <c r="C86" i="3"/>
  <c r="C105" i="3"/>
  <c r="C71" i="3"/>
  <c r="C74" i="3"/>
  <c r="C72" i="3"/>
  <c r="C62" i="3"/>
  <c r="C54" i="3"/>
  <c r="C47" i="3"/>
  <c r="C37" i="3"/>
  <c r="D117" i="3"/>
  <c r="D111" i="3"/>
  <c r="D76" i="3"/>
  <c r="D34" i="3"/>
  <c r="D27" i="3"/>
  <c r="D23" i="3"/>
  <c r="D67" i="3"/>
  <c r="D3" i="3"/>
  <c r="D8" i="3"/>
  <c r="D2" i="3"/>
  <c r="E120" i="3"/>
  <c r="E112" i="3"/>
  <c r="E83" i="3"/>
  <c r="E81" i="3"/>
  <c r="E95" i="3"/>
  <c r="E79" i="3"/>
  <c r="E20" i="3"/>
  <c r="E102" i="3"/>
  <c r="E10" i="3"/>
  <c r="E56" i="3"/>
  <c r="F123" i="3"/>
  <c r="F86" i="3"/>
  <c r="F45" i="3"/>
  <c r="F88" i="3"/>
  <c r="F69" i="3"/>
  <c r="F60" i="3"/>
  <c r="F58" i="3"/>
  <c r="F2" i="3"/>
  <c r="G86" i="3"/>
  <c r="G76" i="3"/>
  <c r="G69" i="3"/>
  <c r="G25" i="3"/>
  <c r="G49" i="3"/>
  <c r="H121" i="3"/>
  <c r="H84" i="3"/>
  <c r="H52" i="3"/>
  <c r="H60" i="3"/>
  <c r="H15" i="3"/>
  <c r="I124" i="3"/>
  <c r="I89" i="3"/>
  <c r="I94" i="3"/>
  <c r="I55" i="3"/>
  <c r="I58" i="3"/>
  <c r="I7" i="3"/>
  <c r="J33" i="3"/>
  <c r="J2" i="3"/>
  <c r="K89" i="3"/>
  <c r="K52" i="3"/>
  <c r="K25" i="3"/>
  <c r="M91" i="3"/>
  <c r="M15" i="3"/>
  <c r="O66" i="3"/>
  <c r="F122" i="3"/>
  <c r="F98" i="3"/>
  <c r="F35" i="3"/>
  <c r="F81" i="3"/>
  <c r="F27" i="3"/>
  <c r="F20" i="3"/>
  <c r="F54" i="3"/>
  <c r="F26" i="3"/>
  <c r="G113" i="3"/>
  <c r="G103" i="3"/>
  <c r="G27" i="3"/>
  <c r="G67" i="3"/>
  <c r="G8" i="3"/>
  <c r="H120" i="3"/>
  <c r="H83" i="3"/>
  <c r="H95" i="3"/>
  <c r="H20" i="3"/>
  <c r="H10" i="3"/>
  <c r="I123" i="3"/>
  <c r="I105" i="3"/>
  <c r="I74" i="3"/>
  <c r="I62" i="3"/>
  <c r="I54" i="3"/>
  <c r="I37" i="3"/>
  <c r="J111" i="3"/>
  <c r="J34" i="3"/>
  <c r="J23" i="3"/>
  <c r="J3" i="3"/>
  <c r="J7" i="3"/>
  <c r="K35" i="3"/>
  <c r="K95" i="3"/>
  <c r="K50" i="3"/>
  <c r="K7" i="3"/>
  <c r="L52" i="3"/>
  <c r="M116" i="3"/>
  <c r="M12" i="3"/>
  <c r="O22" i="3"/>
  <c r="T30" i="3"/>
  <c r="V30" i="3"/>
  <c r="U30" i="3"/>
  <c r="R30" i="3"/>
  <c r="O30" i="3"/>
  <c r="L30" i="3"/>
  <c r="S30" i="3"/>
  <c r="Q30" i="3"/>
  <c r="P30" i="3"/>
  <c r="M30" i="3"/>
  <c r="K30" i="3"/>
  <c r="H30" i="3"/>
  <c r="N30" i="3"/>
  <c r="U85" i="3"/>
  <c r="T85" i="3"/>
  <c r="Q85" i="3"/>
  <c r="N85" i="3"/>
  <c r="V85" i="3"/>
  <c r="P85" i="3"/>
  <c r="M85" i="3"/>
  <c r="R85" i="3"/>
  <c r="O85" i="3"/>
  <c r="L85" i="3"/>
  <c r="S85" i="3"/>
  <c r="J85" i="3"/>
  <c r="G85" i="3"/>
  <c r="I85" i="3"/>
  <c r="F85" i="3"/>
  <c r="K85" i="3"/>
  <c r="H85" i="3"/>
  <c r="U40" i="3"/>
  <c r="T40" i="3"/>
  <c r="Q40" i="3"/>
  <c r="N40" i="3"/>
  <c r="P40" i="3"/>
  <c r="M40" i="3"/>
  <c r="R40" i="3"/>
  <c r="O40" i="3"/>
  <c r="L40" i="3"/>
  <c r="J40" i="3"/>
  <c r="G40" i="3"/>
  <c r="V40" i="3"/>
  <c r="I40" i="3"/>
  <c r="F40" i="3"/>
  <c r="S40" i="3"/>
  <c r="K40" i="3"/>
  <c r="H40" i="3"/>
  <c r="U16" i="3"/>
  <c r="T16" i="3"/>
  <c r="S16" i="3"/>
  <c r="Q16" i="3"/>
  <c r="N16" i="3"/>
  <c r="P16" i="3"/>
  <c r="M16" i="3"/>
  <c r="V16" i="3"/>
  <c r="R16" i="3"/>
  <c r="O16" i="3"/>
  <c r="L16" i="3"/>
  <c r="J16" i="3"/>
  <c r="G16" i="3"/>
  <c r="I16" i="3"/>
  <c r="F16" i="3"/>
  <c r="K16" i="3"/>
  <c r="H16" i="3"/>
  <c r="U92" i="3"/>
  <c r="T92" i="3"/>
  <c r="Q92" i="3"/>
  <c r="N92" i="3"/>
  <c r="S92" i="3"/>
  <c r="P92" i="3"/>
  <c r="M92" i="3"/>
  <c r="V92" i="3"/>
  <c r="R92" i="3"/>
  <c r="O92" i="3"/>
  <c r="L92" i="3"/>
  <c r="J92" i="3"/>
  <c r="G92" i="3"/>
  <c r="I92" i="3"/>
  <c r="F92" i="3"/>
  <c r="K92" i="3"/>
  <c r="H92" i="3"/>
  <c r="U77" i="3"/>
  <c r="T77" i="3"/>
  <c r="Q77" i="3"/>
  <c r="N77" i="3"/>
  <c r="R77" i="3"/>
  <c r="V77" i="3"/>
  <c r="P77" i="3"/>
  <c r="M77" i="3"/>
  <c r="S77" i="3"/>
  <c r="O77" i="3"/>
  <c r="L77" i="3"/>
  <c r="J77" i="3"/>
  <c r="G77" i="3"/>
  <c r="I77" i="3"/>
  <c r="F77" i="3"/>
  <c r="K77" i="3"/>
  <c r="H77" i="3"/>
  <c r="C98" i="3"/>
  <c r="C70" i="3"/>
  <c r="C44" i="3"/>
  <c r="C68" i="3"/>
  <c r="C93" i="3"/>
  <c r="U90" i="3"/>
  <c r="T90" i="3"/>
  <c r="V90" i="3"/>
  <c r="Q90" i="3"/>
  <c r="S90" i="3"/>
  <c r="R90" i="3"/>
  <c r="N90" i="3"/>
  <c r="P90" i="3"/>
  <c r="M90" i="3"/>
  <c r="I90" i="3"/>
  <c r="L90" i="3"/>
  <c r="K90" i="3"/>
  <c r="H90" i="3"/>
  <c r="O90" i="3"/>
  <c r="U106" i="3"/>
  <c r="T106" i="3"/>
  <c r="V106" i="3"/>
  <c r="Q106" i="3"/>
  <c r="R106" i="3"/>
  <c r="S106" i="3"/>
  <c r="O106" i="3"/>
  <c r="I106" i="3"/>
  <c r="N106" i="3"/>
  <c r="K106" i="3"/>
  <c r="H106" i="3"/>
  <c r="M106" i="3"/>
  <c r="U73" i="3"/>
  <c r="T73" i="3"/>
  <c r="V73" i="3"/>
  <c r="Q73" i="3"/>
  <c r="S73" i="3"/>
  <c r="R73" i="3"/>
  <c r="O73" i="3"/>
  <c r="M73" i="3"/>
  <c r="I73" i="3"/>
  <c r="P73" i="3"/>
  <c r="K73" i="3"/>
  <c r="H73" i="3"/>
  <c r="U64" i="3"/>
  <c r="T64" i="3"/>
  <c r="V64" i="3"/>
  <c r="Q64" i="3"/>
  <c r="R64" i="3"/>
  <c r="S64" i="3"/>
  <c r="P64" i="3"/>
  <c r="I64" i="3"/>
  <c r="O64" i="3"/>
  <c r="L64" i="3"/>
  <c r="K64" i="3"/>
  <c r="H64" i="3"/>
  <c r="U9" i="3"/>
  <c r="T9" i="3"/>
  <c r="V9" i="3"/>
  <c r="Q9" i="3"/>
  <c r="S9" i="3"/>
  <c r="R9" i="3"/>
  <c r="M9" i="3"/>
  <c r="L9" i="3"/>
  <c r="O9" i="3"/>
  <c r="I9" i="3"/>
  <c r="N9" i="3"/>
  <c r="K9" i="3"/>
  <c r="H9" i="3"/>
  <c r="U41" i="3"/>
  <c r="T41" i="3"/>
  <c r="V41" i="3"/>
  <c r="S41" i="3"/>
  <c r="Q41" i="3"/>
  <c r="R41" i="3"/>
  <c r="O41" i="3"/>
  <c r="N41" i="3"/>
  <c r="I41" i="3"/>
  <c r="F41" i="3"/>
  <c r="P41" i="3"/>
  <c r="L41" i="3"/>
  <c r="K41" i="3"/>
  <c r="H41" i="3"/>
  <c r="U63" i="3"/>
  <c r="T63" i="3"/>
  <c r="V63" i="3"/>
  <c r="Q63" i="3"/>
  <c r="S63" i="3"/>
  <c r="R63" i="3"/>
  <c r="L63" i="3"/>
  <c r="M63" i="3"/>
  <c r="P63" i="3"/>
  <c r="I63" i="3"/>
  <c r="F63" i="3"/>
  <c r="O63" i="3"/>
  <c r="N63" i="3"/>
  <c r="K63" i="3"/>
  <c r="H63" i="3"/>
  <c r="U43" i="3"/>
  <c r="T43" i="3"/>
  <c r="V43" i="3"/>
  <c r="Q43" i="3"/>
  <c r="S43" i="3"/>
  <c r="R43" i="3"/>
  <c r="N43" i="3"/>
  <c r="O43" i="3"/>
  <c r="L43" i="3"/>
  <c r="I43" i="3"/>
  <c r="F43" i="3"/>
  <c r="M43" i="3"/>
  <c r="K43" i="3"/>
  <c r="H43" i="3"/>
  <c r="U4" i="3"/>
  <c r="R4" i="3"/>
  <c r="T4" i="3"/>
  <c r="V4" i="3"/>
  <c r="Q4" i="3"/>
  <c r="O4" i="3"/>
  <c r="M4" i="3"/>
  <c r="I4" i="3"/>
  <c r="F4" i="3"/>
  <c r="S4" i="3"/>
  <c r="P4" i="3"/>
  <c r="K4" i="3"/>
  <c r="H4" i="3"/>
  <c r="N4" i="3"/>
  <c r="L4" i="3"/>
  <c r="U46" i="3"/>
  <c r="R46" i="3"/>
  <c r="T46" i="3"/>
  <c r="V46" i="3"/>
  <c r="Q46" i="3"/>
  <c r="S46" i="3"/>
  <c r="L46" i="3"/>
  <c r="P46" i="3"/>
  <c r="N46" i="3"/>
  <c r="I46" i="3"/>
  <c r="F46" i="3"/>
  <c r="O46" i="3"/>
  <c r="M46" i="3"/>
  <c r="K46" i="3"/>
  <c r="H46" i="3"/>
  <c r="C91" i="3"/>
  <c r="C114" i="3"/>
  <c r="C35" i="3"/>
  <c r="C109" i="3"/>
  <c r="C32" i="3"/>
  <c r="C61" i="3"/>
  <c r="C24" i="3"/>
  <c r="C19" i="3"/>
  <c r="C31" i="3"/>
  <c r="C12" i="3"/>
  <c r="D125" i="3"/>
  <c r="D116" i="3"/>
  <c r="D96" i="3"/>
  <c r="D82" i="3"/>
  <c r="D36" i="3"/>
  <c r="D100" i="3"/>
  <c r="D66" i="3"/>
  <c r="D42" i="3"/>
  <c r="D39" i="3"/>
  <c r="D22" i="3"/>
  <c r="D26" i="3"/>
  <c r="E90" i="3"/>
  <c r="E106" i="3"/>
  <c r="E73" i="3"/>
  <c r="E64" i="3"/>
  <c r="E9" i="3"/>
  <c r="E41" i="3"/>
  <c r="E63" i="3"/>
  <c r="E43" i="3"/>
  <c r="E4" i="3"/>
  <c r="E46" i="3"/>
  <c r="F91" i="3"/>
  <c r="F114" i="3"/>
  <c r="F84" i="3"/>
  <c r="F64" i="3"/>
  <c r="F100" i="3"/>
  <c r="F25" i="3"/>
  <c r="F15" i="3"/>
  <c r="F7" i="3"/>
  <c r="G112" i="3"/>
  <c r="G71" i="3"/>
  <c r="G28" i="3"/>
  <c r="G50" i="3"/>
  <c r="G57" i="3"/>
  <c r="H69" i="3"/>
  <c r="I121" i="3"/>
  <c r="I84" i="3"/>
  <c r="I52" i="3"/>
  <c r="I60" i="3"/>
  <c r="I15" i="3"/>
  <c r="J124" i="3"/>
  <c r="J89" i="3"/>
  <c r="J94" i="3"/>
  <c r="J55" i="3"/>
  <c r="J58" i="3"/>
  <c r="K124" i="3"/>
  <c r="K84" i="3"/>
  <c r="K19" i="3"/>
  <c r="L125" i="3"/>
  <c r="L100" i="3"/>
  <c r="M112" i="3"/>
  <c r="N123" i="3"/>
  <c r="P106" i="3"/>
  <c r="U119" i="3"/>
  <c r="T119" i="3"/>
  <c r="Q119" i="3"/>
  <c r="N119" i="3"/>
  <c r="V119" i="3"/>
  <c r="S119" i="3"/>
  <c r="P119" i="3"/>
  <c r="M119" i="3"/>
  <c r="R119" i="3"/>
  <c r="O119" i="3"/>
  <c r="J119" i="3"/>
  <c r="G119" i="3"/>
  <c r="I119" i="3"/>
  <c r="L119" i="3"/>
  <c r="K119" i="3"/>
  <c r="H119" i="3"/>
  <c r="U110" i="3"/>
  <c r="T110" i="3"/>
  <c r="V110" i="3"/>
  <c r="Q110" i="3"/>
  <c r="N110" i="3"/>
  <c r="S110" i="3"/>
  <c r="P110" i="3"/>
  <c r="M110" i="3"/>
  <c r="R110" i="3"/>
  <c r="O110" i="3"/>
  <c r="L110" i="3"/>
  <c r="J110" i="3"/>
  <c r="G110" i="3"/>
  <c r="I110" i="3"/>
  <c r="F110" i="3"/>
  <c r="K110" i="3"/>
  <c r="H110" i="3"/>
  <c r="U51" i="3"/>
  <c r="T51" i="3"/>
  <c r="Q51" i="3"/>
  <c r="N51" i="3"/>
  <c r="P51" i="3"/>
  <c r="M51" i="3"/>
  <c r="S51" i="3"/>
  <c r="R51" i="3"/>
  <c r="O51" i="3"/>
  <c r="L51" i="3"/>
  <c r="V51" i="3"/>
  <c r="J51" i="3"/>
  <c r="G51" i="3"/>
  <c r="I51" i="3"/>
  <c r="F51" i="3"/>
  <c r="K51" i="3"/>
  <c r="H51" i="3"/>
  <c r="U99" i="3"/>
  <c r="T99" i="3"/>
  <c r="Q99" i="3"/>
  <c r="N99" i="3"/>
  <c r="P99" i="3"/>
  <c r="M99" i="3"/>
  <c r="V99" i="3"/>
  <c r="S99" i="3"/>
  <c r="R99" i="3"/>
  <c r="O99" i="3"/>
  <c r="L99" i="3"/>
  <c r="J99" i="3"/>
  <c r="G99" i="3"/>
  <c r="I99" i="3"/>
  <c r="F99" i="3"/>
  <c r="K99" i="3"/>
  <c r="H99" i="3"/>
  <c r="U5" i="3"/>
  <c r="T5" i="3"/>
  <c r="S5" i="3"/>
  <c r="Q5" i="3"/>
  <c r="N5" i="3"/>
  <c r="P5" i="3"/>
  <c r="M5" i="3"/>
  <c r="V5" i="3"/>
  <c r="O5" i="3"/>
  <c r="L5" i="3"/>
  <c r="R5" i="3"/>
  <c r="J5" i="3"/>
  <c r="G5" i="3"/>
  <c r="I5" i="3"/>
  <c r="F5" i="3"/>
  <c r="K5" i="3"/>
  <c r="H5" i="3"/>
  <c r="C122" i="3"/>
  <c r="C45" i="3"/>
  <c r="C53" i="3"/>
  <c r="C6" i="3"/>
  <c r="C29" i="3"/>
  <c r="U118" i="3"/>
  <c r="V118" i="3"/>
  <c r="T118" i="3"/>
  <c r="S118" i="3"/>
  <c r="P118" i="3"/>
  <c r="M118" i="3"/>
  <c r="R118" i="3"/>
  <c r="O118" i="3"/>
  <c r="Q118" i="3"/>
  <c r="N118" i="3"/>
  <c r="L118" i="3"/>
  <c r="U108" i="3"/>
  <c r="V108" i="3"/>
  <c r="P108" i="3"/>
  <c r="M108" i="3"/>
  <c r="R108" i="3"/>
  <c r="O108" i="3"/>
  <c r="S108" i="3"/>
  <c r="T108" i="3"/>
  <c r="N108" i="3"/>
  <c r="Q108" i="3"/>
  <c r="L108" i="3"/>
  <c r="U101" i="3"/>
  <c r="V101" i="3"/>
  <c r="S101" i="3"/>
  <c r="P101" i="3"/>
  <c r="M101" i="3"/>
  <c r="R101" i="3"/>
  <c r="O101" i="3"/>
  <c r="T101" i="3"/>
  <c r="N101" i="3"/>
  <c r="L101" i="3"/>
  <c r="Q101" i="3"/>
  <c r="U33" i="3"/>
  <c r="V33" i="3"/>
  <c r="S33" i="3"/>
  <c r="P33" i="3"/>
  <c r="M33" i="3"/>
  <c r="T33" i="3"/>
  <c r="R33" i="3"/>
  <c r="O33" i="3"/>
  <c r="Q33" i="3"/>
  <c r="N33" i="3"/>
  <c r="U69" i="3"/>
  <c r="V69" i="3"/>
  <c r="S69" i="3"/>
  <c r="T69" i="3"/>
  <c r="P69" i="3"/>
  <c r="M69" i="3"/>
  <c r="R69" i="3"/>
  <c r="O69" i="3"/>
  <c r="L69" i="3"/>
  <c r="Q69" i="3"/>
  <c r="N69" i="3"/>
  <c r="U75" i="3"/>
  <c r="V75" i="3"/>
  <c r="S75" i="3"/>
  <c r="T75" i="3"/>
  <c r="P75" i="3"/>
  <c r="M75" i="3"/>
  <c r="R75" i="3"/>
  <c r="O75" i="3"/>
  <c r="N75" i="3"/>
  <c r="Q75" i="3"/>
  <c r="L75" i="3"/>
  <c r="U25" i="3"/>
  <c r="V25" i="3"/>
  <c r="S25" i="3"/>
  <c r="P25" i="3"/>
  <c r="M25" i="3"/>
  <c r="R25" i="3"/>
  <c r="O25" i="3"/>
  <c r="T25" i="3"/>
  <c r="Q25" i="3"/>
  <c r="N25" i="3"/>
  <c r="U65" i="3"/>
  <c r="V65" i="3"/>
  <c r="S65" i="3"/>
  <c r="P65" i="3"/>
  <c r="M65" i="3"/>
  <c r="R65" i="3"/>
  <c r="O65" i="3"/>
  <c r="T65" i="3"/>
  <c r="N65" i="3"/>
  <c r="Q65" i="3"/>
  <c r="U49" i="3"/>
  <c r="V49" i="3"/>
  <c r="S49" i="3"/>
  <c r="P49" i="3"/>
  <c r="M49" i="3"/>
  <c r="T49" i="3"/>
  <c r="O49" i="3"/>
  <c r="R49" i="3"/>
  <c r="Q49" i="3"/>
  <c r="N49" i="3"/>
  <c r="L49" i="3"/>
  <c r="U18" i="3"/>
  <c r="V18" i="3"/>
  <c r="S18" i="3"/>
  <c r="R18" i="3"/>
  <c r="P18" i="3"/>
  <c r="M18" i="3"/>
  <c r="T18" i="3"/>
  <c r="O18" i="3"/>
  <c r="L18" i="3"/>
  <c r="N18" i="3"/>
  <c r="Q18" i="3"/>
  <c r="C121" i="3"/>
  <c r="C113" i="3"/>
  <c r="C84" i="3"/>
  <c r="C88" i="3"/>
  <c r="C52" i="3"/>
  <c r="C11" i="3"/>
  <c r="C60" i="3"/>
  <c r="C21" i="3"/>
  <c r="C15" i="3"/>
  <c r="C38" i="3"/>
  <c r="D124" i="3"/>
  <c r="D115" i="3"/>
  <c r="D89" i="3"/>
  <c r="D103" i="3"/>
  <c r="D94" i="3"/>
  <c r="D28" i="3"/>
  <c r="D50" i="3"/>
  <c r="D58" i="3"/>
  <c r="D57" i="3"/>
  <c r="E118" i="3"/>
  <c r="E108" i="3"/>
  <c r="E101" i="3"/>
  <c r="E33" i="3"/>
  <c r="E69" i="3"/>
  <c r="E75" i="3"/>
  <c r="E25" i="3"/>
  <c r="E65" i="3"/>
  <c r="E49" i="3"/>
  <c r="E18" i="3"/>
  <c r="F121" i="3"/>
  <c r="F113" i="3"/>
  <c r="F83" i="3"/>
  <c r="F33" i="3"/>
  <c r="F28" i="3"/>
  <c r="F67" i="3"/>
  <c r="F10" i="3"/>
  <c r="F37" i="3"/>
  <c r="G106" i="3"/>
  <c r="G88" i="3"/>
  <c r="G72" i="3"/>
  <c r="G30" i="3"/>
  <c r="G47" i="3"/>
  <c r="I120" i="3"/>
  <c r="I83" i="3"/>
  <c r="I95" i="3"/>
  <c r="I20" i="3"/>
  <c r="I10" i="3"/>
  <c r="J123" i="3"/>
  <c r="J105" i="3"/>
  <c r="J74" i="3"/>
  <c r="J54" i="3"/>
  <c r="K91" i="3"/>
  <c r="K83" i="3"/>
  <c r="K28" i="3"/>
  <c r="K102" i="3"/>
  <c r="L123" i="3"/>
  <c r="L79" i="3"/>
  <c r="M89" i="3"/>
  <c r="N86" i="3"/>
  <c r="P9" i="3"/>
  <c r="T62" i="3"/>
  <c r="V62" i="3"/>
  <c r="U62" i="3"/>
  <c r="R62" i="3"/>
  <c r="O62" i="3"/>
  <c r="L62" i="3"/>
  <c r="Q62" i="3"/>
  <c r="S62" i="3"/>
  <c r="P62" i="3"/>
  <c r="M62" i="3"/>
  <c r="K62" i="3"/>
  <c r="H62" i="3"/>
  <c r="N62" i="3"/>
  <c r="U117" i="3"/>
  <c r="T117" i="3"/>
  <c r="V117" i="3"/>
  <c r="S117" i="3"/>
  <c r="P117" i="3"/>
  <c r="M117" i="3"/>
  <c r="R117" i="3"/>
  <c r="Q117" i="3"/>
  <c r="N117" i="3"/>
  <c r="I117" i="3"/>
  <c r="K117" i="3"/>
  <c r="O117" i="3"/>
  <c r="U76" i="3"/>
  <c r="T76" i="3"/>
  <c r="V76" i="3"/>
  <c r="S76" i="3"/>
  <c r="P76" i="3"/>
  <c r="M76" i="3"/>
  <c r="R76" i="3"/>
  <c r="O76" i="3"/>
  <c r="Q76" i="3"/>
  <c r="N76" i="3"/>
  <c r="L76" i="3"/>
  <c r="I76" i="3"/>
  <c r="K76" i="3"/>
  <c r="U27" i="3"/>
  <c r="T27" i="3"/>
  <c r="V27" i="3"/>
  <c r="S27" i="3"/>
  <c r="P27" i="3"/>
  <c r="M27" i="3"/>
  <c r="R27" i="3"/>
  <c r="O27" i="3"/>
  <c r="Q27" i="3"/>
  <c r="N27" i="3"/>
  <c r="L27" i="3"/>
  <c r="I27" i="3"/>
  <c r="K27" i="3"/>
  <c r="U67" i="3"/>
  <c r="T67" i="3"/>
  <c r="V67" i="3"/>
  <c r="S67" i="3"/>
  <c r="P67" i="3"/>
  <c r="M67" i="3"/>
  <c r="R67" i="3"/>
  <c r="O67" i="3"/>
  <c r="Q67" i="3"/>
  <c r="N67" i="3"/>
  <c r="I67" i="3"/>
  <c r="K67" i="3"/>
  <c r="L67" i="3"/>
  <c r="U8" i="3"/>
  <c r="R8" i="3"/>
  <c r="T8" i="3"/>
  <c r="V8" i="3"/>
  <c r="S8" i="3"/>
  <c r="P8" i="3"/>
  <c r="M8" i="3"/>
  <c r="O8" i="3"/>
  <c r="Q8" i="3"/>
  <c r="N8" i="3"/>
  <c r="I8" i="3"/>
  <c r="K8" i="3"/>
  <c r="D123" i="3"/>
  <c r="D105" i="3"/>
  <c r="D71" i="3"/>
  <c r="D74" i="3"/>
  <c r="D72" i="3"/>
  <c r="D62" i="3"/>
  <c r="D30" i="3"/>
  <c r="D37" i="3"/>
  <c r="E117" i="3"/>
  <c r="E76" i="3"/>
  <c r="E34" i="3"/>
  <c r="E27" i="3"/>
  <c r="E67" i="3"/>
  <c r="E8" i="3"/>
  <c r="F73" i="3"/>
  <c r="F72" i="3"/>
  <c r="F42" i="3"/>
  <c r="G11" i="3"/>
  <c r="G21" i="3"/>
  <c r="G38" i="3"/>
  <c r="H115" i="3"/>
  <c r="H103" i="3"/>
  <c r="H28" i="3"/>
  <c r="H50" i="3"/>
  <c r="H57" i="3"/>
  <c r="I118" i="3"/>
  <c r="I101" i="3"/>
  <c r="I69" i="3"/>
  <c r="I25" i="3"/>
  <c r="I49" i="3"/>
  <c r="J121" i="3"/>
  <c r="J84" i="3"/>
  <c r="J52" i="3"/>
  <c r="J60" i="3"/>
  <c r="J15" i="3"/>
  <c r="K121" i="3"/>
  <c r="K101" i="3"/>
  <c r="K61" i="3"/>
  <c r="K65" i="3"/>
  <c r="L120" i="3"/>
  <c r="L66" i="3"/>
  <c r="M83" i="3"/>
  <c r="N73" i="3"/>
  <c r="P43" i="3"/>
  <c r="U111" i="3"/>
  <c r="T111" i="3"/>
  <c r="V111" i="3"/>
  <c r="S111" i="3"/>
  <c r="P111" i="3"/>
  <c r="M111" i="3"/>
  <c r="R111" i="3"/>
  <c r="Q111" i="3"/>
  <c r="N111" i="3"/>
  <c r="I111" i="3"/>
  <c r="O111" i="3"/>
  <c r="K111" i="3"/>
  <c r="L111" i="3"/>
  <c r="U34" i="3"/>
  <c r="T34" i="3"/>
  <c r="V34" i="3"/>
  <c r="S34" i="3"/>
  <c r="P34" i="3"/>
  <c r="M34" i="3"/>
  <c r="R34" i="3"/>
  <c r="O34" i="3"/>
  <c r="Q34" i="3"/>
  <c r="N34" i="3"/>
  <c r="I34" i="3"/>
  <c r="L34" i="3"/>
  <c r="K34" i="3"/>
  <c r="U23" i="3"/>
  <c r="T23" i="3"/>
  <c r="V23" i="3"/>
  <c r="S23" i="3"/>
  <c r="P23" i="3"/>
  <c r="M23" i="3"/>
  <c r="R23" i="3"/>
  <c r="O23" i="3"/>
  <c r="Q23" i="3"/>
  <c r="N23" i="3"/>
  <c r="I23" i="3"/>
  <c r="L23" i="3"/>
  <c r="K23" i="3"/>
  <c r="U3" i="3"/>
  <c r="T3" i="3"/>
  <c r="V3" i="3"/>
  <c r="S3" i="3"/>
  <c r="P3" i="3"/>
  <c r="M3" i="3"/>
  <c r="R3" i="3"/>
  <c r="O3" i="3"/>
  <c r="Q3" i="3"/>
  <c r="N3" i="3"/>
  <c r="L3" i="3"/>
  <c r="I3" i="3"/>
  <c r="K3" i="3"/>
  <c r="U2" i="3"/>
  <c r="R2" i="3"/>
  <c r="T2" i="3"/>
  <c r="V2" i="3"/>
  <c r="S2" i="3"/>
  <c r="P2" i="3"/>
  <c r="M2" i="3"/>
  <c r="O2" i="3"/>
  <c r="Q2" i="3"/>
  <c r="N2" i="3"/>
  <c r="L2" i="3"/>
  <c r="I2" i="3"/>
  <c r="K2" i="3"/>
  <c r="T59" i="3"/>
  <c r="V59" i="3"/>
  <c r="P59" i="3"/>
  <c r="M59" i="3"/>
  <c r="U59" i="3"/>
  <c r="R59" i="3"/>
  <c r="O59" i="3"/>
  <c r="Q59" i="3"/>
  <c r="N59" i="3"/>
  <c r="S59" i="3"/>
  <c r="L59" i="3"/>
  <c r="I59" i="3"/>
  <c r="K59" i="3"/>
  <c r="H59" i="3"/>
  <c r="J59" i="3"/>
  <c r="G59" i="3"/>
  <c r="T80" i="3"/>
  <c r="V80" i="3"/>
  <c r="U80" i="3"/>
  <c r="P80" i="3"/>
  <c r="M80" i="3"/>
  <c r="S80" i="3"/>
  <c r="R80" i="3"/>
  <c r="O80" i="3"/>
  <c r="L80" i="3"/>
  <c r="Q80" i="3"/>
  <c r="N80" i="3"/>
  <c r="I80" i="3"/>
  <c r="K80" i="3"/>
  <c r="H80" i="3"/>
  <c r="J80" i="3"/>
  <c r="G80" i="3"/>
  <c r="T107" i="3"/>
  <c r="V107" i="3"/>
  <c r="S107" i="3"/>
  <c r="P107" i="3"/>
  <c r="M107" i="3"/>
  <c r="R107" i="3"/>
  <c r="O107" i="3"/>
  <c r="L107" i="3"/>
  <c r="Q107" i="3"/>
  <c r="N107" i="3"/>
  <c r="I107" i="3"/>
  <c r="U107" i="3"/>
  <c r="K107" i="3"/>
  <c r="H107" i="3"/>
  <c r="J107" i="3"/>
  <c r="G107" i="3"/>
  <c r="T78" i="3"/>
  <c r="V78" i="3"/>
  <c r="S78" i="3"/>
  <c r="P78" i="3"/>
  <c r="M78" i="3"/>
  <c r="R78" i="3"/>
  <c r="O78" i="3"/>
  <c r="L78" i="3"/>
  <c r="U78" i="3"/>
  <c r="Q78" i="3"/>
  <c r="N78" i="3"/>
  <c r="I78" i="3"/>
  <c r="F78" i="3"/>
  <c r="K78" i="3"/>
  <c r="H78" i="3"/>
  <c r="J78" i="3"/>
  <c r="G78" i="3"/>
  <c r="T97" i="3"/>
  <c r="V97" i="3"/>
  <c r="S97" i="3"/>
  <c r="P97" i="3"/>
  <c r="M97" i="3"/>
  <c r="R97" i="3"/>
  <c r="O97" i="3"/>
  <c r="L97" i="3"/>
  <c r="U97" i="3"/>
  <c r="Q97" i="3"/>
  <c r="N97" i="3"/>
  <c r="I97" i="3"/>
  <c r="F97" i="3"/>
  <c r="K97" i="3"/>
  <c r="H97" i="3"/>
  <c r="J97" i="3"/>
  <c r="G97" i="3"/>
  <c r="T104" i="3"/>
  <c r="V104" i="3"/>
  <c r="S104" i="3"/>
  <c r="P104" i="3"/>
  <c r="M104" i="3"/>
  <c r="U104" i="3"/>
  <c r="R104" i="3"/>
  <c r="O104" i="3"/>
  <c r="L104" i="3"/>
  <c r="Q104" i="3"/>
  <c r="N104" i="3"/>
  <c r="I104" i="3"/>
  <c r="F104" i="3"/>
  <c r="K104" i="3"/>
  <c r="H104" i="3"/>
  <c r="J104" i="3"/>
  <c r="G104" i="3"/>
  <c r="T13" i="3"/>
  <c r="V13" i="3"/>
  <c r="S13" i="3"/>
  <c r="P13" i="3"/>
  <c r="M13" i="3"/>
  <c r="U13" i="3"/>
  <c r="R13" i="3"/>
  <c r="O13" i="3"/>
  <c r="L13" i="3"/>
  <c r="Q13" i="3"/>
  <c r="N13" i="3"/>
  <c r="I13" i="3"/>
  <c r="F13" i="3"/>
  <c r="K13" i="3"/>
  <c r="H13" i="3"/>
  <c r="J13" i="3"/>
  <c r="G13" i="3"/>
  <c r="T87" i="3"/>
  <c r="V87" i="3"/>
  <c r="S87" i="3"/>
  <c r="U87" i="3"/>
  <c r="P87" i="3"/>
  <c r="M87" i="3"/>
  <c r="R87" i="3"/>
  <c r="O87" i="3"/>
  <c r="L87" i="3"/>
  <c r="Q87" i="3"/>
  <c r="N87" i="3"/>
  <c r="I87" i="3"/>
  <c r="F87" i="3"/>
  <c r="K87" i="3"/>
  <c r="H87" i="3"/>
  <c r="J87" i="3"/>
  <c r="G87" i="3"/>
  <c r="T48" i="3"/>
  <c r="V48" i="3"/>
  <c r="S48" i="3"/>
  <c r="P48" i="3"/>
  <c r="M48" i="3"/>
  <c r="R48" i="3"/>
  <c r="O48" i="3"/>
  <c r="L48" i="3"/>
  <c r="Q48" i="3"/>
  <c r="N48" i="3"/>
  <c r="I48" i="3"/>
  <c r="F48" i="3"/>
  <c r="U48" i="3"/>
  <c r="K48" i="3"/>
  <c r="H48" i="3"/>
  <c r="J48" i="3"/>
  <c r="G48" i="3"/>
  <c r="T14" i="3"/>
  <c r="V14" i="3"/>
  <c r="S14" i="3"/>
  <c r="P14" i="3"/>
  <c r="M14" i="3"/>
  <c r="O14" i="3"/>
  <c r="L14" i="3"/>
  <c r="U14" i="3"/>
  <c r="R14" i="3"/>
  <c r="Q14" i="3"/>
  <c r="N14" i="3"/>
  <c r="I14" i="3"/>
  <c r="F14" i="3"/>
  <c r="K14" i="3"/>
  <c r="H14" i="3"/>
  <c r="J14" i="3"/>
  <c r="G14" i="3"/>
  <c r="T17" i="3"/>
  <c r="V17" i="3"/>
  <c r="S17" i="3"/>
  <c r="R17" i="3"/>
  <c r="P17" i="3"/>
  <c r="M17" i="3"/>
  <c r="O17" i="3"/>
  <c r="L17" i="3"/>
  <c r="U17" i="3"/>
  <c r="Q17" i="3"/>
  <c r="N17" i="3"/>
  <c r="I17" i="3"/>
  <c r="F17" i="3"/>
  <c r="K17" i="3"/>
  <c r="H17" i="3"/>
  <c r="J17" i="3"/>
  <c r="G17" i="3"/>
  <c r="C119" i="3"/>
  <c r="C85" i="3"/>
  <c r="C110" i="3"/>
  <c r="C40" i="3"/>
  <c r="C51" i="3"/>
  <c r="C16" i="3"/>
  <c r="C99" i="3"/>
  <c r="C92" i="3"/>
  <c r="C5" i="3"/>
  <c r="C77" i="3"/>
  <c r="D122" i="3"/>
  <c r="D98" i="3"/>
  <c r="D45" i="3"/>
  <c r="D70" i="3"/>
  <c r="D53" i="3"/>
  <c r="D44" i="3"/>
  <c r="D6" i="3"/>
  <c r="D68" i="3"/>
  <c r="D29" i="3"/>
  <c r="D93" i="3"/>
  <c r="E59" i="3"/>
  <c r="E80" i="3"/>
  <c r="E107" i="3"/>
  <c r="E78" i="3"/>
  <c r="E97" i="3"/>
  <c r="E104" i="3"/>
  <c r="E13" i="3"/>
  <c r="E87" i="3"/>
  <c r="E48" i="3"/>
  <c r="E14" i="3"/>
  <c r="E17" i="3"/>
  <c r="F119" i="3"/>
  <c r="F106" i="3"/>
  <c r="F101" i="3"/>
  <c r="F36" i="3"/>
  <c r="F11" i="3"/>
  <c r="F50" i="3"/>
  <c r="F8" i="3"/>
  <c r="G123" i="3"/>
  <c r="G111" i="3"/>
  <c r="G64" i="3"/>
  <c r="G41" i="3"/>
  <c r="G43" i="3"/>
  <c r="G46" i="3"/>
  <c r="H114" i="3"/>
  <c r="H109" i="3"/>
  <c r="H61" i="3"/>
  <c r="H19" i="3"/>
  <c r="H12" i="3"/>
  <c r="I116" i="3"/>
  <c r="I82" i="3"/>
  <c r="I100" i="3"/>
  <c r="I42" i="3"/>
  <c r="I22" i="3"/>
  <c r="J90" i="3"/>
  <c r="J73" i="3"/>
  <c r="J9" i="3"/>
  <c r="J63" i="3"/>
  <c r="J4" i="3"/>
  <c r="K120" i="3"/>
  <c r="K103" i="3"/>
  <c r="K11" i="3"/>
  <c r="L117" i="3"/>
  <c r="L25" i="3"/>
  <c r="M109" i="3"/>
  <c r="N64" i="3"/>
  <c r="Q114" i="3"/>
  <c r="D12" i="3"/>
  <c r="E100" i="3"/>
  <c r="E22" i="3"/>
  <c r="F90" i="3"/>
  <c r="F76" i="3"/>
  <c r="F30" i="3"/>
  <c r="G121" i="3"/>
  <c r="H113" i="3"/>
  <c r="H88" i="3"/>
  <c r="H11" i="3"/>
  <c r="H21" i="3"/>
  <c r="H38" i="3"/>
  <c r="J118" i="3"/>
  <c r="J101" i="3"/>
  <c r="J69" i="3"/>
  <c r="J25" i="3"/>
  <c r="J49" i="3"/>
  <c r="K118" i="3"/>
  <c r="K109" i="3"/>
  <c r="K79" i="3"/>
  <c r="K31" i="3"/>
  <c r="L113" i="3"/>
  <c r="L19" i="3"/>
  <c r="M64" i="3"/>
  <c r="Q19" i="3"/>
  <c r="T86" i="3"/>
  <c r="V86" i="3"/>
  <c r="U86" i="3"/>
  <c r="S86" i="3"/>
  <c r="R86" i="3"/>
  <c r="O86" i="3"/>
  <c r="L86" i="3"/>
  <c r="Q86" i="3"/>
  <c r="P86" i="3"/>
  <c r="M86" i="3"/>
  <c r="K86" i="3"/>
  <c r="H86" i="3"/>
  <c r="T47" i="3"/>
  <c r="V47" i="3"/>
  <c r="U47" i="3"/>
  <c r="R47" i="3"/>
  <c r="O47" i="3"/>
  <c r="L47" i="3"/>
  <c r="Q47" i="3"/>
  <c r="S47" i="3"/>
  <c r="P47" i="3"/>
  <c r="M47" i="3"/>
  <c r="K47" i="3"/>
  <c r="H47" i="3"/>
  <c r="N47" i="3"/>
  <c r="J47" i="3"/>
  <c r="T125" i="3"/>
  <c r="V125" i="3"/>
  <c r="S125" i="3"/>
  <c r="U125" i="3"/>
  <c r="O125" i="3"/>
  <c r="Q125" i="3"/>
  <c r="R125" i="3"/>
  <c r="N125" i="3"/>
  <c r="K125" i="3"/>
  <c r="H125" i="3"/>
  <c r="P125" i="3"/>
  <c r="J125" i="3"/>
  <c r="G125" i="3"/>
  <c r="T116" i="3"/>
  <c r="V116" i="3"/>
  <c r="S116" i="3"/>
  <c r="U116" i="3"/>
  <c r="Q116" i="3"/>
  <c r="N116" i="3"/>
  <c r="P116" i="3"/>
  <c r="R116" i="3"/>
  <c r="L116" i="3"/>
  <c r="K116" i="3"/>
  <c r="H116" i="3"/>
  <c r="O116" i="3"/>
  <c r="J116" i="3"/>
  <c r="G116" i="3"/>
  <c r="T96" i="3"/>
  <c r="V96" i="3"/>
  <c r="S96" i="3"/>
  <c r="U96" i="3"/>
  <c r="Q96" i="3"/>
  <c r="R96" i="3"/>
  <c r="O96" i="3"/>
  <c r="K96" i="3"/>
  <c r="H96" i="3"/>
  <c r="N96" i="3"/>
  <c r="M96" i="3"/>
  <c r="J96" i="3"/>
  <c r="G96" i="3"/>
  <c r="P96" i="3"/>
  <c r="T82" i="3"/>
  <c r="V82" i="3"/>
  <c r="S82" i="3"/>
  <c r="U82" i="3"/>
  <c r="Q82" i="3"/>
  <c r="N82" i="3"/>
  <c r="M82" i="3"/>
  <c r="K82" i="3"/>
  <c r="H82" i="3"/>
  <c r="P82" i="3"/>
  <c r="J82" i="3"/>
  <c r="G82" i="3"/>
  <c r="T36" i="3"/>
  <c r="V36" i="3"/>
  <c r="S36" i="3"/>
  <c r="U36" i="3"/>
  <c r="Q36" i="3"/>
  <c r="P36" i="3"/>
  <c r="K36" i="3"/>
  <c r="H36" i="3"/>
  <c r="L36" i="3"/>
  <c r="O36" i="3"/>
  <c r="M36" i="3"/>
  <c r="R36" i="3"/>
  <c r="N36" i="3"/>
  <c r="J36" i="3"/>
  <c r="G36" i="3"/>
  <c r="T100" i="3"/>
  <c r="V100" i="3"/>
  <c r="S100" i="3"/>
  <c r="U100" i="3"/>
  <c r="Q100" i="3"/>
  <c r="M100" i="3"/>
  <c r="O100" i="3"/>
  <c r="K100" i="3"/>
  <c r="H100" i="3"/>
  <c r="R100" i="3"/>
  <c r="J100" i="3"/>
  <c r="G100" i="3"/>
  <c r="P100" i="3"/>
  <c r="T66" i="3"/>
  <c r="V66" i="3"/>
  <c r="S66" i="3"/>
  <c r="U66" i="3"/>
  <c r="Q66" i="3"/>
  <c r="R66" i="3"/>
  <c r="K66" i="3"/>
  <c r="H66" i="3"/>
  <c r="P66" i="3"/>
  <c r="M66" i="3"/>
  <c r="J66" i="3"/>
  <c r="G66" i="3"/>
  <c r="T42" i="3"/>
  <c r="V42" i="3"/>
  <c r="S42" i="3"/>
  <c r="U42" i="3"/>
  <c r="Q42" i="3"/>
  <c r="M42" i="3"/>
  <c r="P42" i="3"/>
  <c r="R42" i="3"/>
  <c r="K42" i="3"/>
  <c r="H42" i="3"/>
  <c r="N42" i="3"/>
  <c r="O42" i="3"/>
  <c r="L42" i="3"/>
  <c r="J42" i="3"/>
  <c r="G42" i="3"/>
  <c r="T39" i="3"/>
  <c r="V39" i="3"/>
  <c r="S39" i="3"/>
  <c r="U39" i="3"/>
  <c r="P39" i="3"/>
  <c r="R39" i="3"/>
  <c r="Q39" i="3"/>
  <c r="N39" i="3"/>
  <c r="L39" i="3"/>
  <c r="O39" i="3"/>
  <c r="K39" i="3"/>
  <c r="H39" i="3"/>
  <c r="M39" i="3"/>
  <c r="J39" i="3"/>
  <c r="G39" i="3"/>
  <c r="T22" i="3"/>
  <c r="V22" i="3"/>
  <c r="S22" i="3"/>
  <c r="U22" i="3"/>
  <c r="P22" i="3"/>
  <c r="R22" i="3"/>
  <c r="Q22" i="3"/>
  <c r="M22" i="3"/>
  <c r="K22" i="3"/>
  <c r="H22" i="3"/>
  <c r="L22" i="3"/>
  <c r="N22" i="3"/>
  <c r="J22" i="3"/>
  <c r="G22" i="3"/>
  <c r="T26" i="3"/>
  <c r="V26" i="3"/>
  <c r="S26" i="3"/>
  <c r="U26" i="3"/>
  <c r="R26" i="3"/>
  <c r="P26" i="3"/>
  <c r="Q26" i="3"/>
  <c r="L26" i="3"/>
  <c r="N26" i="3"/>
  <c r="K26" i="3"/>
  <c r="H26" i="3"/>
  <c r="O26" i="3"/>
  <c r="M26" i="3"/>
  <c r="J26" i="3"/>
  <c r="G26" i="3"/>
  <c r="D91" i="3"/>
  <c r="D114" i="3"/>
  <c r="D35" i="3"/>
  <c r="D109" i="3"/>
  <c r="D32" i="3"/>
  <c r="D61" i="3"/>
  <c r="D24" i="3"/>
  <c r="D19" i="3"/>
  <c r="T124" i="3"/>
  <c r="U124" i="3"/>
  <c r="R124" i="3"/>
  <c r="O124" i="3"/>
  <c r="V124" i="3"/>
  <c r="Q124" i="3"/>
  <c r="N124" i="3"/>
  <c r="S124" i="3"/>
  <c r="L124" i="3"/>
  <c r="P124" i="3"/>
  <c r="M124" i="3"/>
  <c r="T115" i="3"/>
  <c r="U115" i="3"/>
  <c r="S115" i="3"/>
  <c r="R115" i="3"/>
  <c r="O115" i="3"/>
  <c r="L115" i="3"/>
  <c r="V115" i="3"/>
  <c r="Q115" i="3"/>
  <c r="N115" i="3"/>
  <c r="P115" i="3"/>
  <c r="M115" i="3"/>
  <c r="T89" i="3"/>
  <c r="U89" i="3"/>
  <c r="V89" i="3"/>
  <c r="R89" i="3"/>
  <c r="O89" i="3"/>
  <c r="L89" i="3"/>
  <c r="S89" i="3"/>
  <c r="Q89" i="3"/>
  <c r="N89" i="3"/>
  <c r="P89" i="3"/>
  <c r="T103" i="3"/>
  <c r="U103" i="3"/>
  <c r="V103" i="3"/>
  <c r="S103" i="3"/>
  <c r="R103" i="3"/>
  <c r="O103" i="3"/>
  <c r="L103" i="3"/>
  <c r="Q103" i="3"/>
  <c r="N103" i="3"/>
  <c r="M103" i="3"/>
  <c r="P103" i="3"/>
  <c r="T94" i="3"/>
  <c r="V94" i="3"/>
  <c r="U94" i="3"/>
  <c r="R94" i="3"/>
  <c r="O94" i="3"/>
  <c r="L94" i="3"/>
  <c r="Q94" i="3"/>
  <c r="N94" i="3"/>
  <c r="S94" i="3"/>
  <c r="P94" i="3"/>
  <c r="M94" i="3"/>
  <c r="T28" i="3"/>
  <c r="V28" i="3"/>
  <c r="U28" i="3"/>
  <c r="R28" i="3"/>
  <c r="O28" i="3"/>
  <c r="L28" i="3"/>
  <c r="S28" i="3"/>
  <c r="Q28" i="3"/>
  <c r="N28" i="3"/>
  <c r="M28" i="3"/>
  <c r="P28" i="3"/>
  <c r="T55" i="3"/>
  <c r="V55" i="3"/>
  <c r="U55" i="3"/>
  <c r="R55" i="3"/>
  <c r="O55" i="3"/>
  <c r="L55" i="3"/>
  <c r="Q55" i="3"/>
  <c r="N55" i="3"/>
  <c r="P55" i="3"/>
  <c r="M55" i="3"/>
  <c r="S55" i="3"/>
  <c r="T50" i="3"/>
  <c r="V50" i="3"/>
  <c r="U50" i="3"/>
  <c r="R50" i="3"/>
  <c r="O50" i="3"/>
  <c r="L50" i="3"/>
  <c r="S50" i="3"/>
  <c r="Q50" i="3"/>
  <c r="N50" i="3"/>
  <c r="M50" i="3"/>
  <c r="P50" i="3"/>
  <c r="T58" i="3"/>
  <c r="V58" i="3"/>
  <c r="U58" i="3"/>
  <c r="S58" i="3"/>
  <c r="R58" i="3"/>
  <c r="O58" i="3"/>
  <c r="L58" i="3"/>
  <c r="Q58" i="3"/>
  <c r="N58" i="3"/>
  <c r="M58" i="3"/>
  <c r="P58" i="3"/>
  <c r="T57" i="3"/>
  <c r="V57" i="3"/>
  <c r="U57" i="3"/>
  <c r="O57" i="3"/>
  <c r="L57" i="3"/>
  <c r="R57" i="3"/>
  <c r="Q57" i="3"/>
  <c r="N57" i="3"/>
  <c r="S57" i="3"/>
  <c r="M57" i="3"/>
  <c r="P57" i="3"/>
  <c r="T7" i="3"/>
  <c r="V7" i="3"/>
  <c r="U7" i="3"/>
  <c r="O7" i="3"/>
  <c r="L7" i="3"/>
  <c r="S7" i="3"/>
  <c r="Q7" i="3"/>
  <c r="N7" i="3"/>
  <c r="R7" i="3"/>
  <c r="P7" i="3"/>
  <c r="M7" i="3"/>
  <c r="C25" i="3"/>
  <c r="C65" i="3"/>
  <c r="C49" i="3"/>
  <c r="C18" i="3"/>
  <c r="D121" i="3"/>
  <c r="D113" i="3"/>
  <c r="D84" i="3"/>
  <c r="D88" i="3"/>
  <c r="D52" i="3"/>
  <c r="D11" i="3"/>
  <c r="D60" i="3"/>
  <c r="D21" i="3"/>
  <c r="D15" i="3"/>
  <c r="D38" i="3"/>
  <c r="E124" i="3"/>
  <c r="E115" i="3"/>
  <c r="E89" i="3"/>
  <c r="E103" i="3"/>
  <c r="E94" i="3"/>
  <c r="E28" i="3"/>
  <c r="E55" i="3"/>
  <c r="E50" i="3"/>
  <c r="E58" i="3"/>
  <c r="E57" i="3"/>
  <c r="E7" i="3"/>
  <c r="F118" i="3"/>
  <c r="F111" i="3"/>
  <c r="F82" i="3"/>
  <c r="F75" i="3"/>
  <c r="F21" i="3"/>
  <c r="F57" i="3"/>
  <c r="G120" i="3"/>
  <c r="G105" i="3"/>
  <c r="G34" i="3"/>
  <c r="G23" i="3"/>
  <c r="G3" i="3"/>
  <c r="G2" i="3"/>
  <c r="H112" i="3"/>
  <c r="H81" i="3"/>
  <c r="H79" i="3"/>
  <c r="H102" i="3"/>
  <c r="H56" i="3"/>
  <c r="I86" i="3"/>
  <c r="I30" i="3"/>
  <c r="I47" i="3"/>
  <c r="J117" i="3"/>
  <c r="J76" i="3"/>
  <c r="J27" i="3"/>
  <c r="J67" i="3"/>
  <c r="J8" i="3"/>
  <c r="K115" i="3"/>
  <c r="K88" i="3"/>
  <c r="K75" i="3"/>
  <c r="K10" i="3"/>
  <c r="L106" i="3"/>
  <c r="L65" i="3"/>
  <c r="M52" i="3"/>
  <c r="N66" i="3"/>
  <c r="R82" i="3"/>
  <c r="T71" i="3"/>
  <c r="V71" i="3"/>
  <c r="U71" i="3"/>
  <c r="S71" i="3"/>
  <c r="R71" i="3"/>
  <c r="O71" i="3"/>
  <c r="L71" i="3"/>
  <c r="Q71" i="3"/>
  <c r="P71" i="3"/>
  <c r="M71" i="3"/>
  <c r="N71" i="3"/>
  <c r="K71" i="3"/>
  <c r="H71" i="3"/>
  <c r="T74" i="3"/>
  <c r="V74" i="3"/>
  <c r="U74" i="3"/>
  <c r="R74" i="3"/>
  <c r="O74" i="3"/>
  <c r="L74" i="3"/>
  <c r="Q74" i="3"/>
  <c r="S74" i="3"/>
  <c r="P74" i="3"/>
  <c r="M74" i="3"/>
  <c r="K74" i="3"/>
  <c r="H74" i="3"/>
  <c r="N74" i="3"/>
  <c r="T72" i="3"/>
  <c r="V72" i="3"/>
  <c r="U72" i="3"/>
  <c r="R72" i="3"/>
  <c r="O72" i="3"/>
  <c r="L72" i="3"/>
  <c r="S72" i="3"/>
  <c r="Q72" i="3"/>
  <c r="P72" i="3"/>
  <c r="M72" i="3"/>
  <c r="N72" i="3"/>
  <c r="K72" i="3"/>
  <c r="H72" i="3"/>
  <c r="T54" i="3"/>
  <c r="V54" i="3"/>
  <c r="U54" i="3"/>
  <c r="R54" i="3"/>
  <c r="S54" i="3"/>
  <c r="O54" i="3"/>
  <c r="L54" i="3"/>
  <c r="Q54" i="3"/>
  <c r="P54" i="3"/>
  <c r="M54" i="3"/>
  <c r="N54" i="3"/>
  <c r="K54" i="3"/>
  <c r="H54" i="3"/>
  <c r="E123" i="3"/>
  <c r="E86" i="3"/>
  <c r="E105" i="3"/>
  <c r="E71" i="3"/>
  <c r="E74" i="3"/>
  <c r="E72" i="3"/>
  <c r="E62" i="3"/>
  <c r="E30" i="3"/>
  <c r="E54" i="3"/>
  <c r="E47" i="3"/>
  <c r="E37" i="3"/>
  <c r="F117" i="3"/>
  <c r="F107" i="3"/>
  <c r="F103" i="3"/>
  <c r="F53" i="3"/>
  <c r="F23" i="3"/>
  <c r="F102" i="3"/>
  <c r="F47" i="3"/>
  <c r="G90" i="3"/>
  <c r="G84" i="3"/>
  <c r="G94" i="3"/>
  <c r="G55" i="3"/>
  <c r="G58" i="3"/>
  <c r="G7" i="3"/>
  <c r="H108" i="3"/>
  <c r="H33" i="3"/>
  <c r="H75" i="3"/>
  <c r="H65" i="3"/>
  <c r="H18" i="3"/>
  <c r="I113" i="3"/>
  <c r="I88" i="3"/>
  <c r="I11" i="3"/>
  <c r="I21" i="3"/>
  <c r="I38" i="3"/>
  <c r="J115" i="3"/>
  <c r="J103" i="3"/>
  <c r="J28" i="3"/>
  <c r="J50" i="3"/>
  <c r="J57" i="3"/>
  <c r="K114" i="3"/>
  <c r="K81" i="3"/>
  <c r="K55" i="3"/>
  <c r="K49" i="3"/>
  <c r="L96" i="3"/>
  <c r="L10" i="3"/>
  <c r="M61" i="3"/>
  <c r="N19" i="3"/>
  <c r="S113" i="3"/>
  <c r="AR623" i="2"/>
  <c r="AR273" i="2"/>
  <c r="AT700" i="2"/>
  <c r="AT565" i="2"/>
  <c r="AT436" i="2"/>
  <c r="AR278" i="2"/>
  <c r="AT327" i="2"/>
  <c r="AT617" i="2"/>
  <c r="AU405" i="2"/>
  <c r="AU128" i="2"/>
  <c r="AS726" i="2"/>
  <c r="AS170" i="2"/>
  <c r="AS350" i="2"/>
  <c r="AS258" i="2"/>
  <c r="AS285" i="2"/>
  <c r="AS149" i="2"/>
  <c r="AS177" i="2"/>
  <c r="AS424" i="2"/>
  <c r="AS358" i="2"/>
  <c r="AS371" i="2"/>
  <c r="AS382" i="2"/>
  <c r="AS541" i="2"/>
  <c r="AS598" i="2"/>
  <c r="AS566" i="2"/>
  <c r="AS461" i="2"/>
  <c r="AT295" i="2"/>
  <c r="AS531" i="2"/>
  <c r="AR437" i="2"/>
  <c r="AS162" i="2"/>
  <c r="AR266" i="2"/>
  <c r="AR291" i="2"/>
  <c r="AU732" i="2"/>
  <c r="AT153" i="2"/>
  <c r="AT200" i="2"/>
  <c r="AT338" i="2"/>
  <c r="AT568" i="2"/>
  <c r="AT294" i="2"/>
  <c r="AS495" i="2"/>
  <c r="AS64" i="2"/>
  <c r="AS65" i="2"/>
  <c r="AS702" i="2"/>
  <c r="AS263" i="2"/>
  <c r="AS107" i="2"/>
  <c r="AT718" i="2"/>
  <c r="AT515" i="2"/>
  <c r="AT253" i="2"/>
  <c r="AR198" i="2"/>
  <c r="AR318" i="2"/>
  <c r="AT588" i="2"/>
  <c r="AT468" i="2"/>
  <c r="AS572" i="2"/>
  <c r="AS322" i="2"/>
  <c r="AT88" i="2"/>
  <c r="AS331" i="2"/>
  <c r="AS230" i="2"/>
  <c r="AT428" i="2"/>
  <c r="AU657" i="2"/>
  <c r="AS161" i="2"/>
  <c r="AS203" i="2"/>
  <c r="AS228" i="2"/>
  <c r="AS522" i="2"/>
  <c r="AS334" i="2"/>
  <c r="AS518" i="2"/>
  <c r="AS432" i="2"/>
  <c r="AS672" i="2"/>
  <c r="AS160" i="2"/>
  <c r="AS390" i="2"/>
  <c r="AS76" i="2"/>
  <c r="AS571" i="2"/>
  <c r="AT248" i="2"/>
  <c r="AT385" i="2"/>
  <c r="AT148" i="2"/>
  <c r="AT98" i="2"/>
  <c r="AT27" i="2"/>
  <c r="AT251" i="2"/>
  <c r="AT387" i="2"/>
  <c r="AT332" i="2"/>
  <c r="AT576" i="2"/>
  <c r="AT361" i="2"/>
  <c r="AT472" i="2"/>
  <c r="AT196" i="2"/>
  <c r="AR164" i="2"/>
  <c r="AR213" i="2"/>
  <c r="AR506" i="2"/>
  <c r="AR120" i="2"/>
  <c r="AR92" i="2"/>
  <c r="AR28" i="2"/>
  <c r="AR26" i="2"/>
  <c r="AR337" i="2"/>
  <c r="AR169" i="2"/>
  <c r="AR101" i="2"/>
  <c r="AR212" i="2"/>
  <c r="AR435" i="2"/>
  <c r="AR257" i="2"/>
  <c r="AR131" i="2"/>
  <c r="AR168" i="2"/>
  <c r="AR100" i="2"/>
  <c r="AR114" i="2"/>
  <c r="AR304" i="2"/>
  <c r="AR197" i="2"/>
  <c r="AR75" i="2"/>
  <c r="AU718" i="2"/>
  <c r="AU515" i="2"/>
  <c r="AU253" i="2"/>
  <c r="AU395" i="2"/>
  <c r="AU587" i="2"/>
  <c r="AU691" i="2"/>
  <c r="AU559" i="2"/>
  <c r="AU697" i="2"/>
  <c r="AU558" i="2"/>
  <c r="AU262" i="2"/>
  <c r="AU53" i="2"/>
  <c r="AU248" i="2"/>
  <c r="AU433" i="2"/>
  <c r="AU642" i="2"/>
  <c r="AU731" i="2"/>
  <c r="AU111" i="2"/>
  <c r="AU480" i="2"/>
  <c r="AU415" i="2"/>
  <c r="AU458" i="2"/>
  <c r="AU157" i="2"/>
  <c r="AU23" i="2"/>
  <c r="AU686" i="2"/>
  <c r="AU385" i="2"/>
  <c r="AU569" i="2"/>
  <c r="AU429" i="2"/>
  <c r="AU626" i="2"/>
  <c r="AU496" i="2"/>
  <c r="AU593" i="2"/>
  <c r="AU508" i="2"/>
  <c r="AU292" i="2"/>
  <c r="AU676" i="2"/>
  <c r="AU163" i="2"/>
  <c r="AU148" i="2"/>
  <c r="AU349" i="2"/>
  <c r="AU348" i="2"/>
  <c r="AU265" i="2"/>
  <c r="AU180" i="2"/>
  <c r="AU272" i="2"/>
  <c r="AU440" i="2"/>
  <c r="AU667" i="2"/>
  <c r="AU659" i="2"/>
  <c r="AU42" i="2"/>
  <c r="AU98" i="2"/>
  <c r="AU299" i="2"/>
  <c r="AU625" i="2"/>
  <c r="AU504" i="2"/>
  <c r="AU491" i="2"/>
  <c r="AU632" i="2"/>
  <c r="AU27" i="2"/>
  <c r="AU596" i="2"/>
  <c r="AU208" i="2"/>
  <c r="AU524" i="2"/>
  <c r="AU624" i="2"/>
  <c r="AU611" i="2"/>
  <c r="AU251" i="2"/>
  <c r="AU387" i="2"/>
  <c r="AU332" i="2"/>
  <c r="AU576" i="2"/>
  <c r="AU361" i="2"/>
  <c r="AU472" i="2"/>
  <c r="AU196" i="2"/>
  <c r="AS364" i="2"/>
  <c r="AS542" i="2"/>
  <c r="AS68" i="2"/>
  <c r="AS249" i="2"/>
  <c r="AS494" i="2"/>
  <c r="AS666" i="2"/>
  <c r="AS689" i="2"/>
  <c r="AS634" i="2"/>
  <c r="AS288" i="2"/>
  <c r="AS73" i="2"/>
  <c r="AS484" i="2"/>
  <c r="AT697" i="2"/>
  <c r="AT415" i="2"/>
  <c r="AT508" i="2"/>
  <c r="AT440" i="2"/>
  <c r="AT596" i="2"/>
  <c r="AS164" i="2"/>
  <c r="AS708" i="2"/>
  <c r="AS28" i="2"/>
  <c r="AS81" i="2"/>
  <c r="AS677" i="2"/>
  <c r="AS100" i="2"/>
  <c r="AS207" i="2"/>
  <c r="AS691" i="2"/>
  <c r="AS731" i="2"/>
  <c r="AS569" i="2"/>
  <c r="AS148" i="2"/>
  <c r="AS667" i="2"/>
  <c r="AS27" i="2"/>
  <c r="AS361" i="2"/>
  <c r="AT485" i="2"/>
  <c r="AT486" i="2"/>
  <c r="AT311" i="2"/>
  <c r="AT118" i="2"/>
  <c r="AT71" i="2"/>
  <c r="AT375" i="2"/>
  <c r="AT210" i="2"/>
  <c r="AR347" i="2"/>
  <c r="AR187" i="2"/>
  <c r="AR69" i="2"/>
  <c r="AR56" i="2"/>
  <c r="AR372" i="2"/>
  <c r="AR182" i="2"/>
  <c r="AR80" i="2"/>
  <c r="AR108" i="2"/>
  <c r="AR525" i="2"/>
  <c r="AR345" i="2"/>
  <c r="AR142" i="2"/>
  <c r="AR242" i="2"/>
  <c r="AR223" i="2"/>
  <c r="AR455" i="2"/>
  <c r="AR3" i="2"/>
  <c r="AU690" i="2"/>
  <c r="AU363" i="2"/>
  <c r="AU287" i="2"/>
  <c r="AU552" i="2"/>
  <c r="AU485" i="2"/>
  <c r="AU534" i="2"/>
  <c r="AU466" i="2"/>
  <c r="AU717" i="2"/>
  <c r="AU279" i="2"/>
  <c r="AU523" i="2"/>
  <c r="AU685" i="2"/>
  <c r="AU674" i="2"/>
  <c r="AU40" i="2"/>
  <c r="AU486" i="2"/>
  <c r="AU589" i="2"/>
  <c r="AU129" i="2"/>
  <c r="AU175" i="2"/>
  <c r="AU627" i="2"/>
  <c r="AU431" i="2"/>
  <c r="AU95" i="2"/>
  <c r="AU430" i="2"/>
  <c r="AU311" i="2"/>
  <c r="AU315" i="2"/>
  <c r="AU730" i="2"/>
  <c r="AU247" i="2"/>
  <c r="AU643" i="2"/>
  <c r="AU499" i="2"/>
  <c r="AU245" i="2"/>
  <c r="AU2" i="2"/>
  <c r="AU555" i="2"/>
  <c r="AU118" i="2"/>
  <c r="AU269" i="2"/>
  <c r="AU614" i="2"/>
  <c r="AU181" i="2"/>
  <c r="AU176" i="2"/>
  <c r="AU4" i="2"/>
  <c r="AU407" i="2"/>
  <c r="AU54" i="2"/>
  <c r="AU441" i="2"/>
  <c r="AU71" i="2"/>
  <c r="AU392" i="2"/>
  <c r="AU240" i="2"/>
  <c r="AU475" i="2"/>
  <c r="AU97" i="2"/>
  <c r="AU152" i="2"/>
  <c r="AU473" i="2"/>
  <c r="AU32" i="2"/>
  <c r="AU375" i="2"/>
  <c r="AU355" i="2"/>
  <c r="AU137" i="2"/>
  <c r="AU150" i="2"/>
  <c r="AU140" i="2"/>
  <c r="AU210" i="2"/>
  <c r="AU471" i="2"/>
  <c r="AU321" i="2"/>
  <c r="AU233" i="2"/>
  <c r="AU530" i="2"/>
  <c r="AU651" i="2"/>
  <c r="AU420" i="2"/>
  <c r="AU533" i="2"/>
  <c r="AS333" i="2"/>
  <c r="AS393" i="2"/>
  <c r="AS487" i="2"/>
  <c r="AS456" i="2"/>
  <c r="AS492" i="2"/>
  <c r="AR254" i="2"/>
  <c r="AS650" i="2"/>
  <c r="AS206" i="2"/>
  <c r="AS297" i="2"/>
  <c r="AS151" i="2"/>
  <c r="AS373" i="2"/>
  <c r="AS376" i="2"/>
  <c r="AT558" i="2"/>
  <c r="AT458" i="2"/>
  <c r="AT593" i="2"/>
  <c r="AT272" i="2"/>
  <c r="AT632" i="2"/>
  <c r="AS711" i="2"/>
  <c r="AS451" i="2"/>
  <c r="AS92" i="2"/>
  <c r="AS330" i="2"/>
  <c r="AS257" i="2"/>
  <c r="AS500" i="2"/>
  <c r="AS113" i="2"/>
  <c r="AR429" i="2"/>
  <c r="AS195" i="2"/>
  <c r="AS559" i="2"/>
  <c r="AS111" i="2"/>
  <c r="AS429" i="2"/>
  <c r="AS349" i="2"/>
  <c r="AS98" i="2"/>
  <c r="AS208" i="2"/>
  <c r="AS472" i="2"/>
  <c r="AT534" i="2"/>
  <c r="AT129" i="2"/>
  <c r="AT730" i="2"/>
  <c r="AT614" i="2"/>
  <c r="AT392" i="2"/>
  <c r="AT137" i="2"/>
  <c r="AT471" i="2"/>
  <c r="AR380" i="2"/>
  <c r="AR509" i="2"/>
  <c r="AR379" i="2"/>
  <c r="AS668" i="2"/>
  <c r="AS671" i="2"/>
  <c r="AS687" i="2"/>
  <c r="AS446" i="2"/>
  <c r="AS389" i="2"/>
  <c r="AS347" i="2"/>
  <c r="AS187" i="2"/>
  <c r="AS661" i="2"/>
  <c r="AS69" i="2"/>
  <c r="AS380" i="2"/>
  <c r="AS615" i="2"/>
  <c r="AS235" i="2"/>
  <c r="AS134" i="2"/>
  <c r="AS665" i="2"/>
  <c r="AS478" i="2"/>
  <c r="AS509" i="2"/>
  <c r="AS439" i="2"/>
  <c r="AS401" i="2"/>
  <c r="AS591" i="2"/>
  <c r="AS635" i="2"/>
  <c r="AS398" i="2"/>
  <c r="AS698" i="2"/>
  <c r="AS601" i="2"/>
  <c r="AS379" i="2"/>
  <c r="AS529" i="2"/>
  <c r="AS505" i="2"/>
  <c r="AS214" i="2"/>
  <c r="AS79" i="2"/>
  <c r="AS56" i="2"/>
  <c r="AS125" i="2"/>
  <c r="AS578" i="2"/>
  <c r="AS372" i="2"/>
  <c r="AS669" i="2"/>
  <c r="AS226" i="2"/>
  <c r="AS182" i="2"/>
  <c r="AS80" i="2"/>
  <c r="AS653" i="2"/>
  <c r="AS108" i="2"/>
  <c r="AS474" i="2"/>
  <c r="AS525" i="2"/>
  <c r="AS345" i="2"/>
  <c r="AS399" i="2"/>
  <c r="AS142" i="2"/>
  <c r="AS362" i="2"/>
  <c r="AS242" i="2"/>
  <c r="AS462" i="2"/>
  <c r="AS655" i="2"/>
  <c r="AS513" i="2"/>
  <c r="AS449" i="2"/>
  <c r="AS356" i="2"/>
  <c r="AS48" i="2"/>
  <c r="AS459" i="2"/>
  <c r="AS326" i="2"/>
  <c r="AS223" i="2"/>
  <c r="AS381" i="2"/>
  <c r="AS377" i="2"/>
  <c r="AS455" i="2"/>
  <c r="AS339" i="2"/>
  <c r="AS3" i="2"/>
  <c r="AS360" i="2"/>
  <c r="AS516" i="2"/>
  <c r="AT598" i="2"/>
  <c r="AR287" i="2"/>
  <c r="AR466" i="2"/>
  <c r="AR95" i="2"/>
  <c r="AR555" i="2"/>
  <c r="AR137" i="2"/>
  <c r="AR210" i="2"/>
  <c r="AR25" i="2"/>
  <c r="AS716" i="2"/>
  <c r="AS575" i="2"/>
  <c r="AS438" i="2"/>
  <c r="AS319" i="2"/>
  <c r="AS629" i="2"/>
  <c r="AS402" i="2"/>
  <c r="AS298" i="2"/>
  <c r="AS725" i="2"/>
  <c r="AS90" i="2"/>
  <c r="AT587" i="2"/>
  <c r="AT731" i="2"/>
  <c r="AT429" i="2"/>
  <c r="AT265" i="2"/>
  <c r="AT624" i="2"/>
  <c r="AS213" i="2"/>
  <c r="AS141" i="2"/>
  <c r="AS169" i="2"/>
  <c r="AS131" i="2"/>
  <c r="AS114" i="2"/>
  <c r="AS262" i="2"/>
  <c r="AS458" i="2"/>
  <c r="AS292" i="2"/>
  <c r="AS42" i="2"/>
  <c r="AS524" i="2"/>
  <c r="AT657" i="2"/>
  <c r="AT674" i="2"/>
  <c r="AT247" i="2"/>
  <c r="AT181" i="2"/>
  <c r="AT97" i="2"/>
  <c r="AT533" i="2"/>
  <c r="AS485" i="2"/>
  <c r="AS40" i="2"/>
  <c r="AS311" i="2"/>
  <c r="AS2" i="2"/>
  <c r="AS54" i="2"/>
  <c r="AS152" i="2"/>
  <c r="AS471" i="2"/>
  <c r="AT386" i="2"/>
  <c r="AT145" i="2"/>
  <c r="AT211" i="2"/>
  <c r="AT638" i="2"/>
  <c r="AT367" i="2"/>
  <c r="AT594" i="2"/>
  <c r="AT403" i="2"/>
  <c r="AR483" i="2"/>
  <c r="AR514" i="2"/>
  <c r="AR170" i="2"/>
  <c r="AR258" i="2"/>
  <c r="AR65" i="2"/>
  <c r="AR300" i="2"/>
  <c r="AR74" i="2"/>
  <c r="AR246" i="2"/>
  <c r="AR22" i="2"/>
  <c r="AR149" i="2"/>
  <c r="AR177" i="2"/>
  <c r="AR238" i="2"/>
  <c r="AR62" i="2"/>
  <c r="AR67" i="2"/>
  <c r="AR382" i="2"/>
  <c r="AR12" i="2"/>
  <c r="AR116" i="2"/>
  <c r="AR85" i="2"/>
  <c r="AR11" i="2"/>
  <c r="AR57" i="2"/>
  <c r="AR107" i="2"/>
  <c r="AR561" i="2"/>
  <c r="AR46" i="2"/>
  <c r="AU712" i="2"/>
  <c r="AU700" i="2"/>
  <c r="AU565" i="2"/>
  <c r="AU607" i="2"/>
  <c r="AU436" i="2"/>
  <c r="AU479" i="2"/>
  <c r="AU386" i="2"/>
  <c r="AU679" i="2"/>
  <c r="AU215" i="2"/>
  <c r="AU153" i="2"/>
  <c r="AU295" i="2"/>
  <c r="AU503" i="2"/>
  <c r="AU568" i="2"/>
  <c r="AU489" i="2"/>
  <c r="AU124" i="2"/>
  <c r="AU707" i="2"/>
  <c r="AU30" i="2"/>
  <c r="AU204" i="2"/>
  <c r="AU588" i="2"/>
  <c r="AU200" i="2"/>
  <c r="AU6" i="2"/>
  <c r="AU88" i="2"/>
  <c r="AU21" i="2"/>
  <c r="AU695" i="2"/>
  <c r="AU145" i="2"/>
  <c r="AU52" i="2"/>
  <c r="AU205" i="2"/>
  <c r="AU327" i="2"/>
  <c r="AU617" i="2"/>
  <c r="AU580" i="2"/>
  <c r="AU211" i="2"/>
  <c r="AU434" i="2"/>
  <c r="AU244" i="2"/>
  <c r="AU139" i="2"/>
  <c r="AU294" i="2"/>
  <c r="AU468" i="2"/>
  <c r="AU582" i="2"/>
  <c r="AU338" i="2"/>
  <c r="AU15" i="2"/>
  <c r="AU543" i="2"/>
  <c r="AU115" i="2"/>
  <c r="AU638" i="2"/>
  <c r="AU301" i="2"/>
  <c r="AU616" i="2"/>
  <c r="AU220" i="2"/>
  <c r="AU359" i="2"/>
  <c r="AU367" i="2"/>
  <c r="AU342" i="2"/>
  <c r="AU36" i="2"/>
  <c r="AU49" i="2"/>
  <c r="AU460" i="2"/>
  <c r="AU594" i="2"/>
  <c r="AU325" i="2"/>
  <c r="AU421" i="2"/>
  <c r="AU59" i="2"/>
  <c r="AU93" i="2"/>
  <c r="AU411" i="2"/>
  <c r="AU403" i="2"/>
  <c r="AS58" i="2"/>
  <c r="AS481" i="2"/>
  <c r="AS37" i="2"/>
  <c r="AS174" i="2"/>
  <c r="AS727" i="2"/>
  <c r="AS640" i="2"/>
  <c r="AR78" i="2"/>
  <c r="AR206" i="2"/>
  <c r="AS254" i="2"/>
  <c r="AS106" i="2"/>
  <c r="AS156" i="2"/>
  <c r="AS237" i="2"/>
  <c r="AS501" i="2"/>
  <c r="AS216" i="2"/>
  <c r="AT395" i="2"/>
  <c r="AT642" i="2"/>
  <c r="AT569" i="2"/>
  <c r="AT349" i="2"/>
  <c r="AT299" i="2"/>
  <c r="AT611" i="2"/>
  <c r="AS317" i="2"/>
  <c r="AS312" i="2"/>
  <c r="AS633" i="2"/>
  <c r="AS631" i="2"/>
  <c r="AS179" i="2"/>
  <c r="AS579" i="2"/>
  <c r="AS587" i="2"/>
  <c r="AS642" i="2"/>
  <c r="AV642" i="2" s="1"/>
  <c r="AS385" i="2"/>
  <c r="AS163" i="2"/>
  <c r="AS659" i="2"/>
  <c r="AS596" i="2"/>
  <c r="AS576" i="2"/>
  <c r="AT466" i="2"/>
  <c r="AT589" i="2"/>
  <c r="AT315" i="2"/>
  <c r="AT269" i="2"/>
  <c r="AT240" i="2"/>
  <c r="AT150" i="2"/>
  <c r="AT651" i="2"/>
  <c r="AS287" i="2"/>
  <c r="AS523" i="2"/>
  <c r="AS175" i="2"/>
  <c r="AS730" i="2"/>
  <c r="AS118" i="2"/>
  <c r="AS407" i="2"/>
  <c r="AS97" i="2"/>
  <c r="AS150" i="2"/>
  <c r="AS651" i="2"/>
  <c r="AT215" i="2"/>
  <c r="AT707" i="2"/>
  <c r="AT205" i="2"/>
  <c r="AT139" i="2"/>
  <c r="AT15" i="2"/>
  <c r="AT616" i="2"/>
  <c r="AT36" i="2"/>
  <c r="AT421" i="2"/>
  <c r="AS728" i="2"/>
  <c r="AS560" i="2"/>
  <c r="AS483" i="2"/>
  <c r="AS457" i="2"/>
  <c r="AS514" i="2"/>
  <c r="AS637" i="2"/>
  <c r="AS241" i="2"/>
  <c r="AS710" i="2"/>
  <c r="AS442" i="2"/>
  <c r="AS416" i="2"/>
  <c r="AS526" i="2"/>
  <c r="AS714" i="2"/>
  <c r="AS709" i="2"/>
  <c r="AS721" i="2"/>
  <c r="AS300" i="2"/>
  <c r="AS74" i="2"/>
  <c r="AS246" i="2"/>
  <c r="AS22" i="2"/>
  <c r="AS238" i="2"/>
  <c r="AS693" i="2"/>
  <c r="AS62" i="2"/>
  <c r="AS351" i="2"/>
  <c r="AS67" i="2"/>
  <c r="AS271" i="2"/>
  <c r="AS545" i="2"/>
  <c r="AS12" i="2"/>
  <c r="AS116" i="2"/>
  <c r="AS85" i="2"/>
  <c r="AS194" i="2"/>
  <c r="AS507" i="2"/>
  <c r="AS647" i="2"/>
  <c r="AS11" i="2"/>
  <c r="AS645" i="2"/>
  <c r="AS268" i="2"/>
  <c r="AS369" i="2"/>
  <c r="AS14" i="2"/>
  <c r="AS428" i="2"/>
  <c r="AS158" i="2"/>
  <c r="AS561" i="2"/>
  <c r="AS46" i="2"/>
  <c r="AS308" i="2"/>
  <c r="AT225" i="2"/>
  <c r="AT178" i="2"/>
  <c r="AR479" i="2"/>
  <c r="AR200" i="2"/>
  <c r="AR211" i="2"/>
  <c r="AR294" i="2"/>
  <c r="AR15" i="2"/>
  <c r="AR301" i="2"/>
  <c r="AR359" i="2"/>
  <c r="AR36" i="2"/>
  <c r="AU370" i="2"/>
  <c r="AU490" i="2"/>
  <c r="AU171" i="2"/>
  <c r="AS584" i="2"/>
  <c r="AS532" i="2"/>
  <c r="AS138" i="2"/>
  <c r="AS25" i="2"/>
  <c r="AS556" i="2"/>
  <c r="AS99" i="2"/>
  <c r="AS719" i="2"/>
  <c r="AS682" i="2"/>
  <c r="AS144" i="2"/>
  <c r="AS39" i="2"/>
  <c r="AS426" i="2"/>
  <c r="AS9" i="2"/>
  <c r="AS84" i="2"/>
  <c r="AT691" i="2"/>
  <c r="AT111" i="2"/>
  <c r="AT626" i="2"/>
  <c r="AT348" i="2"/>
  <c r="AT504" i="2"/>
  <c r="AS699" i="2"/>
  <c r="AS506" i="2"/>
  <c r="AS546" i="2"/>
  <c r="AS337" i="2"/>
  <c r="AS101" i="2"/>
  <c r="AS592" i="2"/>
  <c r="AS264" i="2"/>
  <c r="AS253" i="2"/>
  <c r="AS248" i="2"/>
  <c r="AS23" i="2"/>
  <c r="AS508" i="2"/>
  <c r="AS272" i="2"/>
  <c r="AS491" i="2"/>
  <c r="AS387" i="2"/>
  <c r="AT287" i="2"/>
  <c r="AT685" i="2"/>
  <c r="AT95" i="2"/>
  <c r="AT2" i="2"/>
  <c r="AT54" i="2"/>
  <c r="AT473" i="2"/>
  <c r="AT233" i="2"/>
  <c r="AS657" i="2"/>
  <c r="AS717" i="2"/>
  <c r="AS589" i="2"/>
  <c r="AS430" i="2"/>
  <c r="AS245" i="2"/>
  <c r="AS176" i="2"/>
  <c r="AS240" i="2"/>
  <c r="AS355" i="2"/>
  <c r="AS233" i="2"/>
  <c r="AT712" i="2"/>
  <c r="AT732" i="2"/>
  <c r="AT503" i="2"/>
  <c r="AT204" i="2"/>
  <c r="AT21" i="2"/>
  <c r="AT434" i="2"/>
  <c r="AT582" i="2"/>
  <c r="AT115" i="2"/>
  <c r="AT359" i="2"/>
  <c r="AT460" i="2"/>
  <c r="AT93" i="2"/>
  <c r="AS622" i="2"/>
  <c r="AS712" i="2"/>
  <c r="AS700" i="2"/>
  <c r="AS565" i="2"/>
  <c r="AS607" i="2"/>
  <c r="AS436" i="2"/>
  <c r="AS479" i="2"/>
  <c r="AS732" i="2"/>
  <c r="AS386" i="2"/>
  <c r="AS679" i="2"/>
  <c r="AS215" i="2"/>
  <c r="AS153" i="2"/>
  <c r="AV153" i="2" s="1"/>
  <c r="AS295" i="2"/>
  <c r="AS503" i="2"/>
  <c r="AS568" i="2"/>
  <c r="AS489" i="2"/>
  <c r="AS124" i="2"/>
  <c r="AS707" i="2"/>
  <c r="AS30" i="2"/>
  <c r="AS204" i="2"/>
  <c r="AS588" i="2"/>
  <c r="AS200" i="2"/>
  <c r="AS6" i="2"/>
  <c r="AS88" i="2"/>
  <c r="AV88" i="2" s="1"/>
  <c r="AS21" i="2"/>
  <c r="AS695" i="2"/>
  <c r="AS145" i="2"/>
  <c r="AS52" i="2"/>
  <c r="AS205" i="2"/>
  <c r="AS327" i="2"/>
  <c r="AS617" i="2"/>
  <c r="AS405" i="2"/>
  <c r="AS580" i="2"/>
  <c r="AS211" i="2"/>
  <c r="AS434" i="2"/>
  <c r="AS128" i="2"/>
  <c r="AS244" i="2"/>
  <c r="AS139" i="2"/>
  <c r="AS294" i="2"/>
  <c r="AS468" i="2"/>
  <c r="AS582" i="2"/>
  <c r="AS338" i="2"/>
  <c r="AS15" i="2"/>
  <c r="AS543" i="2"/>
  <c r="AS115" i="2"/>
  <c r="AS638" i="2"/>
  <c r="AS301" i="2"/>
  <c r="AS616" i="2"/>
  <c r="AS220" i="2"/>
  <c r="AS359" i="2"/>
  <c r="AS367" i="2"/>
  <c r="AS342" i="2"/>
  <c r="AS36" i="2"/>
  <c r="AS49" i="2"/>
  <c r="AS460" i="2"/>
  <c r="AS594" i="2"/>
  <c r="AS325" i="2"/>
  <c r="AS421" i="2"/>
  <c r="AS59" i="2"/>
  <c r="AS93" i="2"/>
  <c r="AS411" i="2"/>
  <c r="AS403" i="2"/>
  <c r="AT683" i="2"/>
  <c r="AT283" i="2"/>
  <c r="AT570" i="2"/>
  <c r="AT628" i="2"/>
  <c r="AT654" i="2"/>
  <c r="AT583" i="2"/>
  <c r="AT183" i="2"/>
  <c r="AT641" i="2"/>
  <c r="AT482" i="2"/>
  <c r="AT310" i="2"/>
  <c r="AT610" i="2"/>
  <c r="AT567" i="2"/>
  <c r="AT476" i="2"/>
  <c r="AT45" i="2"/>
  <c r="AR162" i="2"/>
  <c r="AR281" i="2"/>
  <c r="AR293" i="2"/>
  <c r="AR96" i="2"/>
  <c r="AR553" i="2"/>
  <c r="AR29" i="2"/>
  <c r="AR340" i="2"/>
  <c r="AR83" i="2"/>
  <c r="AR121" i="2"/>
  <c r="AT46" i="2"/>
  <c r="AS539" i="2"/>
  <c r="AS218" i="2"/>
  <c r="AS201" i="2"/>
  <c r="AS609" i="2"/>
  <c r="AS105" i="2"/>
  <c r="AS422" i="2"/>
  <c r="AS454" i="2"/>
  <c r="AS273" i="2"/>
  <c r="AS396" i="2"/>
  <c r="AS493" i="2"/>
  <c r="AS463" i="2"/>
  <c r="AT262" i="2"/>
  <c r="AT157" i="2"/>
  <c r="AT292" i="2"/>
  <c r="AT667" i="2"/>
  <c r="AT208" i="2"/>
  <c r="AS198" i="2"/>
  <c r="AS551" i="2"/>
  <c r="AS675" i="2"/>
  <c r="AS620" i="2"/>
  <c r="AS117" i="2"/>
  <c r="AS231" i="2"/>
  <c r="AS75" i="2"/>
  <c r="AS395" i="2"/>
  <c r="AS433" i="2"/>
  <c r="AS686" i="2"/>
  <c r="AS676" i="2"/>
  <c r="AS440" i="2"/>
  <c r="AS632" i="2"/>
  <c r="AS332" i="2"/>
  <c r="AT552" i="2"/>
  <c r="AT40" i="2"/>
  <c r="AT430" i="2"/>
  <c r="AT555" i="2"/>
  <c r="AT441" i="2"/>
  <c r="AT355" i="2"/>
  <c r="AT530" i="2"/>
  <c r="AS363" i="2"/>
  <c r="AS279" i="2"/>
  <c r="AS129" i="2"/>
  <c r="AS315" i="2"/>
  <c r="AS555" i="2"/>
  <c r="AS4" i="2"/>
  <c r="AS475" i="2"/>
  <c r="AS137" i="2"/>
  <c r="AS530" i="2"/>
  <c r="AT679" i="2"/>
  <c r="AT489" i="2"/>
  <c r="AT6" i="2"/>
  <c r="AT52" i="2"/>
  <c r="AT405" i="2"/>
  <c r="AT244" i="2"/>
  <c r="AT301" i="2"/>
  <c r="AT342" i="2"/>
  <c r="AT325" i="2"/>
  <c r="AT411" i="2"/>
  <c r="AS724" i="2"/>
  <c r="AS437" i="2"/>
  <c r="AS266" i="2"/>
  <c r="AS636" i="2"/>
  <c r="AS497" i="2"/>
  <c r="AS281" i="2"/>
  <c r="AS694" i="2"/>
  <c r="AS729" i="2"/>
  <c r="AS293" i="2"/>
  <c r="AS370" i="2"/>
  <c r="AS445" i="2"/>
  <c r="AS307" i="2"/>
  <c r="AS96" i="2"/>
  <c r="AS577" i="2"/>
  <c r="AS553" i="2"/>
  <c r="AS43" i="2"/>
  <c r="AS544" i="2"/>
  <c r="AS29" i="2"/>
  <c r="AS354" i="2"/>
  <c r="AS340" i="2"/>
  <c r="AS66" i="2"/>
  <c r="AS490" i="2"/>
  <c r="AS313" i="2"/>
  <c r="AS219" i="2"/>
  <c r="AS16" i="2"/>
  <c r="AS608" i="2"/>
  <c r="AS119" i="2"/>
  <c r="AS8" i="2"/>
  <c r="AS173" i="2"/>
  <c r="AS548" i="2"/>
  <c r="AS5" i="2"/>
  <c r="AS357" i="2"/>
  <c r="AS590" i="2"/>
  <c r="AS171" i="2"/>
  <c r="AS70" i="2"/>
  <c r="AS314" i="2"/>
  <c r="AS127" i="2"/>
  <c r="AS353" i="2"/>
  <c r="AS414" i="2"/>
  <c r="AS465" i="2"/>
  <c r="AS291" i="2"/>
  <c r="AS55" i="2"/>
  <c r="AS595" i="2"/>
  <c r="AS61" i="2"/>
  <c r="AS562" i="2"/>
  <c r="AS225" i="2"/>
  <c r="AS178" i="2"/>
  <c r="AS336" i="2"/>
  <c r="AS335" i="2"/>
  <c r="AS227" i="2"/>
  <c r="AS224" i="2"/>
  <c r="AS83" i="2"/>
  <c r="AS167" i="2"/>
  <c r="AS121" i="2"/>
  <c r="AS404" i="2"/>
  <c r="AS391" i="2"/>
  <c r="AS600" i="2"/>
  <c r="AS604" i="2"/>
  <c r="AS366" i="2"/>
  <c r="AT309" i="2"/>
  <c r="AT276" i="2"/>
  <c r="AR222" i="2"/>
  <c r="AR234" i="2"/>
  <c r="AR476" i="2"/>
  <c r="AR45" i="2"/>
  <c r="AR166" i="2"/>
  <c r="AR50" i="2"/>
  <c r="AR284" i="2"/>
  <c r="AR412" i="2"/>
  <c r="AR296" i="2"/>
  <c r="AR298" i="2"/>
  <c r="AS663" i="2"/>
  <c r="AS63" i="2"/>
  <c r="AS630" i="2"/>
  <c r="AS209" i="2"/>
  <c r="AS91" i="2"/>
  <c r="AS57" i="2"/>
  <c r="AS681" i="2"/>
  <c r="AS521" i="2"/>
  <c r="AS136" i="2"/>
  <c r="AS408" i="2"/>
  <c r="AS256" i="2"/>
  <c r="AS397" i="2"/>
  <c r="AT53" i="2"/>
  <c r="AT23" i="2"/>
  <c r="AT676" i="2"/>
  <c r="AT659" i="2"/>
  <c r="AT491" i="2"/>
  <c r="AS688" i="2"/>
  <c r="AS120" i="2"/>
  <c r="AS427" i="2"/>
  <c r="AS470" i="2"/>
  <c r="AS435" i="2"/>
  <c r="AS168" i="2"/>
  <c r="AS197" i="2"/>
  <c r="AR433" i="2"/>
  <c r="AR111" i="2"/>
  <c r="AR415" i="2"/>
  <c r="AT580" i="2"/>
  <c r="AS697" i="2"/>
  <c r="AS480" i="2"/>
  <c r="AS626" i="2"/>
  <c r="AS348" i="2"/>
  <c r="AS299" i="2"/>
  <c r="AS624" i="2"/>
  <c r="AS196" i="2"/>
  <c r="AT690" i="2"/>
  <c r="AT717" i="2"/>
  <c r="AT175" i="2"/>
  <c r="AT643" i="2"/>
  <c r="AT176" i="2"/>
  <c r="AT475" i="2"/>
  <c r="AT140" i="2"/>
  <c r="AS534" i="2"/>
  <c r="AS674" i="2"/>
  <c r="AS431" i="2"/>
  <c r="AS643" i="2"/>
  <c r="AS614" i="2"/>
  <c r="AS71" i="2"/>
  <c r="AS473" i="2"/>
  <c r="AS140" i="2"/>
  <c r="AS420" i="2"/>
  <c r="AT479" i="2"/>
  <c r="AT30" i="2"/>
  <c r="AT695" i="2"/>
  <c r="AT128" i="2"/>
  <c r="AT543" i="2"/>
  <c r="AT220" i="2"/>
  <c r="AT49" i="2"/>
  <c r="AT59" i="2"/>
  <c r="AS704" i="2"/>
  <c r="AS683" i="2"/>
  <c r="AS557" i="2"/>
  <c r="AS599" i="2"/>
  <c r="AS283" i="2"/>
  <c r="AS510" i="2"/>
  <c r="AS715" i="2"/>
  <c r="AS570" i="2"/>
  <c r="AS527" i="2"/>
  <c r="AS192" i="2"/>
  <c r="AS628" i="2"/>
  <c r="AS564" i="2"/>
  <c r="AS502" i="2"/>
  <c r="AS654" i="2"/>
  <c r="AS597" i="2"/>
  <c r="AS605" i="2"/>
  <c r="AS583" i="2"/>
  <c r="AS602" i="2"/>
  <c r="AS368" i="2"/>
  <c r="AS183" i="2"/>
  <c r="AS222" i="2"/>
  <c r="AS720" i="2"/>
  <c r="AS641" i="2"/>
  <c r="AS86" i="2"/>
  <c r="AS585" i="2"/>
  <c r="AS482" i="2"/>
  <c r="AS538" i="2"/>
  <c r="AS13" i="2"/>
  <c r="AS310" i="2"/>
  <c r="AS165" i="2"/>
  <c r="AS537" i="2"/>
  <c r="AS610" i="2"/>
  <c r="AS713" i="2"/>
  <c r="AS234" i="2"/>
  <c r="AS567" i="2"/>
  <c r="AS188" i="2"/>
  <c r="AS621" i="2"/>
  <c r="AS476" i="2"/>
  <c r="AS343" i="2"/>
  <c r="AS323" i="2"/>
  <c r="AS45" i="2"/>
  <c r="AS166" i="2"/>
  <c r="AS94" i="2"/>
  <c r="AS453" i="2"/>
  <c r="AS619" i="2"/>
  <c r="AS639" i="2"/>
  <c r="AS290" i="2"/>
  <c r="AS723" i="2"/>
  <c r="AS289" i="2"/>
  <c r="AS670" i="2"/>
  <c r="AS89" i="2"/>
  <c r="AS443" i="2"/>
  <c r="AS110" i="2"/>
  <c r="AS229" i="2"/>
  <c r="AS50" i="2"/>
  <c r="AS82" i="2"/>
  <c r="AS284" i="2"/>
  <c r="AS186" i="2"/>
  <c r="AS412" i="2"/>
  <c r="AS540" i="2"/>
  <c r="AS296" i="2"/>
  <c r="AT613" i="2"/>
  <c r="AT705" i="2"/>
  <c r="AT143" i="2"/>
  <c r="AT38" i="2"/>
  <c r="AT190" i="2"/>
  <c r="AT417" i="2"/>
  <c r="AT384" i="2"/>
  <c r="AT123" i="2"/>
  <c r="AT374" i="2"/>
  <c r="AT573" i="2"/>
  <c r="AT146" i="2"/>
  <c r="AT278" i="2"/>
  <c r="AT658" i="2"/>
  <c r="AT477" i="2"/>
  <c r="AR132" i="2"/>
  <c r="AR35" i="2"/>
  <c r="AU250" i="2"/>
  <c r="AU147" i="2"/>
  <c r="AU17" i="2"/>
  <c r="AR163" i="2"/>
  <c r="AS252" i="2"/>
  <c r="AS644" i="2"/>
  <c r="AS199" i="2"/>
  <c r="AS452" i="2"/>
  <c r="AS536" i="2"/>
  <c r="AS189" i="2"/>
  <c r="AS664" i="2"/>
  <c r="AS623" i="2"/>
  <c r="AS409" i="2"/>
  <c r="AS154" i="2"/>
  <c r="AS652" i="2"/>
  <c r="AS261" i="2"/>
  <c r="AS606" i="2"/>
  <c r="AT559" i="2"/>
  <c r="AT480" i="2"/>
  <c r="AT496" i="2"/>
  <c r="AT180" i="2"/>
  <c r="AT625" i="2"/>
  <c r="AS703" i="2"/>
  <c r="AS656" i="2"/>
  <c r="AS318" i="2"/>
  <c r="AS274" i="2"/>
  <c r="AS212" i="2"/>
  <c r="AS122" i="2"/>
  <c r="AS304" i="2"/>
  <c r="AS515" i="2"/>
  <c r="AS53" i="2"/>
  <c r="AS157" i="2"/>
  <c r="AS593" i="2"/>
  <c r="AS180" i="2"/>
  <c r="AS504" i="2"/>
  <c r="AS251" i="2"/>
  <c r="AT363" i="2"/>
  <c r="AT523" i="2"/>
  <c r="AT431" i="2"/>
  <c r="AT245" i="2"/>
  <c r="AT407" i="2"/>
  <c r="AT152" i="2"/>
  <c r="AT321" i="2"/>
  <c r="AS690" i="2"/>
  <c r="AS466" i="2"/>
  <c r="AS486" i="2"/>
  <c r="AS95" i="2"/>
  <c r="AS499" i="2"/>
  <c r="AS181" i="2"/>
  <c r="AS392" i="2"/>
  <c r="AV392" i="2" s="1"/>
  <c r="AS375" i="2"/>
  <c r="AS210" i="2"/>
  <c r="AV210" i="2" s="1"/>
  <c r="AS533" i="2"/>
  <c r="AS648" i="2"/>
  <c r="AS302" i="2"/>
  <c r="AS678" i="2"/>
  <c r="AS33" i="2"/>
  <c r="AS722" i="2"/>
  <c r="AS72" i="2"/>
  <c r="AS444" i="2"/>
  <c r="AS554" i="2"/>
  <c r="AS320" i="2"/>
  <c r="AS155" i="2"/>
  <c r="AS410" i="2"/>
  <c r="AS547" i="2"/>
  <c r="AS185" i="2"/>
  <c r="AS696" i="2"/>
  <c r="AS581" i="2"/>
  <c r="AS132" i="2"/>
  <c r="AS172" i="2"/>
  <c r="AS701" i="2"/>
  <c r="AS305" i="2"/>
  <c r="AS102" i="2"/>
  <c r="AS450" i="2"/>
  <c r="AS191" i="2"/>
  <c r="AS35" i="2"/>
  <c r="AS18" i="2"/>
  <c r="AS126" i="2"/>
  <c r="AS394" i="2"/>
  <c r="AS498" i="2"/>
  <c r="AS467" i="2"/>
  <c r="AS202" i="2"/>
  <c r="AS365" i="2"/>
  <c r="AS511" i="2"/>
  <c r="AS388" i="2"/>
  <c r="AS406" i="2"/>
  <c r="AS24" i="2"/>
  <c r="AS574" i="2"/>
  <c r="AS51" i="2"/>
  <c r="AS309" i="2"/>
  <c r="AS232" i="2"/>
  <c r="AS512" i="2"/>
  <c r="AS329" i="2"/>
  <c r="AS316" i="2"/>
  <c r="AS341" i="2"/>
  <c r="AS159" i="2"/>
  <c r="AS44" i="2"/>
  <c r="AS47" i="2"/>
  <c r="AS236" i="2"/>
  <c r="AS346" i="2"/>
  <c r="AS276" i="2"/>
  <c r="AS259" i="2"/>
  <c r="AS660" i="2"/>
  <c r="AS286" i="2"/>
  <c r="AS447" i="2"/>
  <c r="AS60" i="2"/>
  <c r="AT572" i="2"/>
  <c r="AT702" i="2"/>
  <c r="AT495" i="2"/>
  <c r="AT331" i="2"/>
  <c r="AR19" i="2"/>
  <c r="AR41" i="2"/>
  <c r="AR243" i="2"/>
  <c r="AR77" i="2"/>
  <c r="AU640" i="2"/>
  <c r="AR548" i="2"/>
  <c r="AR32" i="2"/>
  <c r="AS673" i="2"/>
  <c r="AS324" i="2"/>
  <c r="AS586" i="2"/>
  <c r="AS418" i="2"/>
  <c r="AS303" i="2"/>
  <c r="AS78" i="2"/>
  <c r="AS550" i="2"/>
  <c r="AS378" i="2"/>
  <c r="AS217" i="2"/>
  <c r="AS31" i="2"/>
  <c r="AS328" i="2"/>
  <c r="AT433" i="2"/>
  <c r="AT686" i="2"/>
  <c r="AT163" i="2"/>
  <c r="AT42" i="2"/>
  <c r="AT524" i="2"/>
  <c r="AS280" i="2"/>
  <c r="AS692" i="2"/>
  <c r="AS26" i="2"/>
  <c r="AS425" i="2"/>
  <c r="AS306" i="2"/>
  <c r="AS20" i="2"/>
  <c r="AS448" i="2"/>
  <c r="AS718" i="2"/>
  <c r="AS558" i="2"/>
  <c r="AS415" i="2"/>
  <c r="AS496" i="2"/>
  <c r="AS265" i="2"/>
  <c r="AS625" i="2"/>
  <c r="AS611" i="2"/>
  <c r="AT279" i="2"/>
  <c r="AT627" i="2"/>
  <c r="AT499" i="2"/>
  <c r="AT4" i="2"/>
  <c r="AT32" i="2"/>
  <c r="AT420" i="2"/>
  <c r="AS552" i="2"/>
  <c r="AS685" i="2"/>
  <c r="AS627" i="2"/>
  <c r="AS247" i="2"/>
  <c r="AS269" i="2"/>
  <c r="AS441" i="2"/>
  <c r="AS32" i="2"/>
  <c r="AS321" i="2"/>
  <c r="AT607" i="2"/>
  <c r="AT124" i="2"/>
  <c r="AS684" i="2"/>
  <c r="AS520" i="2"/>
  <c r="AS130" i="2"/>
  <c r="AS277" i="2"/>
  <c r="AS649" i="2"/>
  <c r="AS383" i="2"/>
  <c r="AS193" i="2"/>
  <c r="AS612" i="2"/>
  <c r="AS680" i="2"/>
  <c r="AS352" i="2"/>
  <c r="AS613" i="2"/>
  <c r="AS221" i="2"/>
  <c r="AS535" i="2"/>
  <c r="AS705" i="2"/>
  <c r="AS250" i="2"/>
  <c r="AS549" i="2"/>
  <c r="AS143" i="2"/>
  <c r="AS400" i="2"/>
  <c r="AS133" i="2"/>
  <c r="AS38" i="2"/>
  <c r="AS344" i="2"/>
  <c r="AS103" i="2"/>
  <c r="AS190" i="2"/>
  <c r="AS267" i="2"/>
  <c r="AS282" i="2"/>
  <c r="AS417" i="2"/>
  <c r="AS147" i="2"/>
  <c r="AS19" i="2"/>
  <c r="AS384" i="2"/>
  <c r="AS603" i="2"/>
  <c r="AS464" i="2"/>
  <c r="AS123" i="2"/>
  <c r="AS646" i="2"/>
  <c r="AS109" i="2"/>
  <c r="AS374" i="2"/>
  <c r="AS34" i="2"/>
  <c r="AS662" i="2"/>
  <c r="AS573" i="2"/>
  <c r="AS17" i="2"/>
  <c r="AS41" i="2"/>
  <c r="AS146" i="2"/>
  <c r="AS243" i="2"/>
  <c r="AS519" i="2"/>
  <c r="AS278" i="2"/>
  <c r="AS528" i="2"/>
  <c r="AS469" i="2"/>
  <c r="AS658" i="2"/>
  <c r="AS563" i="2"/>
  <c r="AS413" i="2"/>
  <c r="AS477" i="2"/>
  <c r="AS419" i="2"/>
  <c r="AS184" i="2"/>
  <c r="AS7" i="2"/>
  <c r="AS270" i="2"/>
  <c r="AS239" i="2"/>
  <c r="AS135" i="2"/>
  <c r="AS423" i="2"/>
  <c r="AS706" i="2"/>
  <c r="AS618" i="2"/>
  <c r="AS10" i="2"/>
  <c r="AS77" i="2"/>
  <c r="AS275" i="2"/>
  <c r="AS104" i="2"/>
  <c r="AS255" i="2"/>
  <c r="AS488" i="2"/>
  <c r="AS87" i="2"/>
  <c r="AS260" i="2"/>
  <c r="AS112" i="2"/>
  <c r="AS517" i="2"/>
  <c r="AU261" i="2"/>
  <c r="AU100" i="2"/>
  <c r="AT668" i="2"/>
  <c r="AT671" i="2"/>
  <c r="AT687" i="2"/>
  <c r="AT446" i="2"/>
  <c r="AT389" i="2"/>
  <c r="AT347" i="2"/>
  <c r="AT187" i="2"/>
  <c r="AT661" i="2"/>
  <c r="AT69" i="2"/>
  <c r="AT380" i="2"/>
  <c r="AT615" i="2"/>
  <c r="AT235" i="2"/>
  <c r="AT134" i="2"/>
  <c r="AT665" i="2"/>
  <c r="AT478" i="2"/>
  <c r="AT509" i="2"/>
  <c r="AT439" i="2"/>
  <c r="AT401" i="2"/>
  <c r="AT591" i="2"/>
  <c r="AT635" i="2"/>
  <c r="AT398" i="2"/>
  <c r="AT698" i="2"/>
  <c r="AT601" i="2"/>
  <c r="AT379" i="2"/>
  <c r="AT529" i="2"/>
  <c r="AT505" i="2"/>
  <c r="AT214" i="2"/>
  <c r="AT79" i="2"/>
  <c r="AT56" i="2"/>
  <c r="AT125" i="2"/>
  <c r="AT578" i="2"/>
  <c r="AT372" i="2"/>
  <c r="AT669" i="2"/>
  <c r="AT226" i="2"/>
  <c r="AT182" i="2"/>
  <c r="AT80" i="2"/>
  <c r="AT653" i="2"/>
  <c r="AT108" i="2"/>
  <c r="AT474" i="2"/>
  <c r="AT525" i="2"/>
  <c r="AT345" i="2"/>
  <c r="AT399" i="2"/>
  <c r="AT142" i="2"/>
  <c r="AT362" i="2"/>
  <c r="AT242" i="2"/>
  <c r="AT462" i="2"/>
  <c r="AT655" i="2"/>
  <c r="AT513" i="2"/>
  <c r="AT449" i="2"/>
  <c r="AT356" i="2"/>
  <c r="AT48" i="2"/>
  <c r="AT459" i="2"/>
  <c r="AT326" i="2"/>
  <c r="AT223" i="2"/>
  <c r="AT381" i="2"/>
  <c r="AT377" i="2"/>
  <c r="AT455" i="2"/>
  <c r="AT339" i="2"/>
  <c r="AT3" i="2"/>
  <c r="AT360" i="2"/>
  <c r="AT516" i="2"/>
  <c r="AR23" i="2"/>
  <c r="AR348" i="2"/>
  <c r="AR180" i="2"/>
  <c r="AR42" i="2"/>
  <c r="AR98" i="2"/>
  <c r="AR299" i="2"/>
  <c r="AR491" i="2"/>
  <c r="AR27" i="2"/>
  <c r="AR208" i="2"/>
  <c r="AR251" i="2"/>
  <c r="AR332" i="2"/>
  <c r="AR196" i="2"/>
  <c r="AU668" i="2"/>
  <c r="AU671" i="2"/>
  <c r="AU687" i="2"/>
  <c r="AU446" i="2"/>
  <c r="AU389" i="2"/>
  <c r="AU347" i="2"/>
  <c r="AU187" i="2"/>
  <c r="AU661" i="2"/>
  <c r="AU69" i="2"/>
  <c r="AU380" i="2"/>
  <c r="AU615" i="2"/>
  <c r="AU235" i="2"/>
  <c r="AU134" i="2"/>
  <c r="AU665" i="2"/>
  <c r="AU478" i="2"/>
  <c r="AU509" i="2"/>
  <c r="AU439" i="2"/>
  <c r="AU401" i="2"/>
  <c r="AU591" i="2"/>
  <c r="AU635" i="2"/>
  <c r="AU398" i="2"/>
  <c r="AU698" i="2"/>
  <c r="AU601" i="2"/>
  <c r="AU379" i="2"/>
  <c r="AU529" i="2"/>
  <c r="AU505" i="2"/>
  <c r="AU214" i="2"/>
  <c r="AU79" i="2"/>
  <c r="AU56" i="2"/>
  <c r="AU125" i="2"/>
  <c r="AU578" i="2"/>
  <c r="AU372" i="2"/>
  <c r="AU669" i="2"/>
  <c r="AU226" i="2"/>
  <c r="AU182" i="2"/>
  <c r="AU80" i="2"/>
  <c r="AU653" i="2"/>
  <c r="AU108" i="2"/>
  <c r="AU474" i="2"/>
  <c r="AU525" i="2"/>
  <c r="AU345" i="2"/>
  <c r="AU399" i="2"/>
  <c r="AU142" i="2"/>
  <c r="AU362" i="2"/>
  <c r="AU242" i="2"/>
  <c r="AU462" i="2"/>
  <c r="AU655" i="2"/>
  <c r="AU513" i="2"/>
  <c r="AU449" i="2"/>
  <c r="AU356" i="2"/>
  <c r="AU48" i="2"/>
  <c r="AU459" i="2"/>
  <c r="AU326" i="2"/>
  <c r="AU223" i="2"/>
  <c r="AU381" i="2"/>
  <c r="AU377" i="2"/>
  <c r="AU455" i="2"/>
  <c r="AU339" i="2"/>
  <c r="AU3" i="2"/>
  <c r="AU360" i="2"/>
  <c r="AU516" i="2"/>
  <c r="AT728" i="2"/>
  <c r="AT622" i="2"/>
  <c r="AT726" i="2"/>
  <c r="AT560" i="2"/>
  <c r="AT483" i="2"/>
  <c r="AT457" i="2"/>
  <c r="AT514" i="2"/>
  <c r="AT637" i="2"/>
  <c r="AT170" i="2"/>
  <c r="AT350" i="2"/>
  <c r="AT241" i="2"/>
  <c r="AT258" i="2"/>
  <c r="AT710" i="2"/>
  <c r="AT442" i="2"/>
  <c r="AT416" i="2"/>
  <c r="AT526" i="2"/>
  <c r="AT714" i="2"/>
  <c r="AT65" i="2"/>
  <c r="AT285" i="2"/>
  <c r="AT709" i="2"/>
  <c r="AT195" i="2"/>
  <c r="AT721" i="2"/>
  <c r="AT300" i="2"/>
  <c r="AT74" i="2"/>
  <c r="AT246" i="2"/>
  <c r="AT22" i="2"/>
  <c r="AT149" i="2"/>
  <c r="AT177" i="2"/>
  <c r="AT238" i="2"/>
  <c r="AT424" i="2"/>
  <c r="AT693" i="2"/>
  <c r="AT62" i="2"/>
  <c r="AT351" i="2"/>
  <c r="AT67" i="2"/>
  <c r="AT271" i="2"/>
  <c r="AT358" i="2"/>
  <c r="AT371" i="2"/>
  <c r="AT545" i="2"/>
  <c r="AT382" i="2"/>
  <c r="AT12" i="2"/>
  <c r="AT116" i="2"/>
  <c r="AT85" i="2"/>
  <c r="AT194" i="2"/>
  <c r="AT507" i="2"/>
  <c r="AT541" i="2"/>
  <c r="AT647" i="2"/>
  <c r="AT566" i="2"/>
  <c r="AT11" i="2"/>
  <c r="AT645" i="2"/>
  <c r="AT268" i="2"/>
  <c r="AT369" i="2"/>
  <c r="AT14" i="2"/>
  <c r="AT57" i="2"/>
  <c r="AT461" i="2"/>
  <c r="AT107" i="2"/>
  <c r="AT158" i="2"/>
  <c r="AT561" i="2"/>
  <c r="AT308" i="2"/>
  <c r="AR175" i="2"/>
  <c r="AR431" i="2"/>
  <c r="AR311" i="2"/>
  <c r="AR315" i="2"/>
  <c r="AR2" i="2"/>
  <c r="AR118" i="2"/>
  <c r="AR176" i="2"/>
  <c r="AR4" i="2"/>
  <c r="AR54" i="2"/>
  <c r="AR441" i="2"/>
  <c r="AR71" i="2"/>
  <c r="AR97" i="2"/>
  <c r="AR473" i="2"/>
  <c r="AR140" i="2"/>
  <c r="AR233" i="2"/>
  <c r="AU728" i="2"/>
  <c r="AU622" i="2"/>
  <c r="AU726" i="2"/>
  <c r="AU560" i="2"/>
  <c r="AU483" i="2"/>
  <c r="AU457" i="2"/>
  <c r="AU514" i="2"/>
  <c r="AU637" i="2"/>
  <c r="AU170" i="2"/>
  <c r="AU350" i="2"/>
  <c r="AU241" i="2"/>
  <c r="AU258" i="2"/>
  <c r="AU710" i="2"/>
  <c r="AU442" i="2"/>
  <c r="AU416" i="2"/>
  <c r="AU526" i="2"/>
  <c r="AU714" i="2"/>
  <c r="AU65" i="2"/>
  <c r="AU285" i="2"/>
  <c r="AU709" i="2"/>
  <c r="AU195" i="2"/>
  <c r="AU721" i="2"/>
  <c r="AU300" i="2"/>
  <c r="AU74" i="2"/>
  <c r="AU246" i="2"/>
  <c r="AU22" i="2"/>
  <c r="AU149" i="2"/>
  <c r="AU177" i="2"/>
  <c r="AU238" i="2"/>
  <c r="AU424" i="2"/>
  <c r="AU693" i="2"/>
  <c r="AU62" i="2"/>
  <c r="AU351" i="2"/>
  <c r="AU67" i="2"/>
  <c r="AU271" i="2"/>
  <c r="AU358" i="2"/>
  <c r="AU371" i="2"/>
  <c r="AU545" i="2"/>
  <c r="AU382" i="2"/>
  <c r="AU12" i="2"/>
  <c r="AU116" i="2"/>
  <c r="AU85" i="2"/>
  <c r="AU194" i="2"/>
  <c r="AU507" i="2"/>
  <c r="AU541" i="2"/>
  <c r="AU598" i="2"/>
  <c r="AU647" i="2"/>
  <c r="AU566" i="2"/>
  <c r="AU11" i="2"/>
  <c r="AU645" i="2"/>
  <c r="AU268" i="2"/>
  <c r="AU369" i="2"/>
  <c r="AU14" i="2"/>
  <c r="AU57" i="2"/>
  <c r="AU461" i="2"/>
  <c r="AU428" i="2"/>
  <c r="AU107" i="2"/>
  <c r="AU158" i="2"/>
  <c r="AU561" i="2"/>
  <c r="AU46" i="2"/>
  <c r="AU308" i="2"/>
  <c r="AT724" i="2"/>
  <c r="AT531" i="2"/>
  <c r="AT437" i="2"/>
  <c r="AT162" i="2"/>
  <c r="AT266" i="2"/>
  <c r="AT636" i="2"/>
  <c r="AT497" i="2"/>
  <c r="AT281" i="2"/>
  <c r="AT694" i="2"/>
  <c r="AT729" i="2"/>
  <c r="AT293" i="2"/>
  <c r="AT370" i="2"/>
  <c r="AT445" i="2"/>
  <c r="AT307" i="2"/>
  <c r="AT96" i="2"/>
  <c r="AT577" i="2"/>
  <c r="AT553" i="2"/>
  <c r="AT43" i="2"/>
  <c r="AT544" i="2"/>
  <c r="AT29" i="2"/>
  <c r="AT354" i="2"/>
  <c r="AT340" i="2"/>
  <c r="AT66" i="2"/>
  <c r="AT490" i="2"/>
  <c r="AT313" i="2"/>
  <c r="AT219" i="2"/>
  <c r="AT16" i="2"/>
  <c r="AT608" i="2"/>
  <c r="AT119" i="2"/>
  <c r="AT8" i="2"/>
  <c r="AT173" i="2"/>
  <c r="AT548" i="2"/>
  <c r="AT5" i="2"/>
  <c r="AT357" i="2"/>
  <c r="AT590" i="2"/>
  <c r="AT171" i="2"/>
  <c r="AT70" i="2"/>
  <c r="AT314" i="2"/>
  <c r="AT127" i="2"/>
  <c r="AT353" i="2"/>
  <c r="AT414" i="2"/>
  <c r="AT465" i="2"/>
  <c r="AT291" i="2"/>
  <c r="AT55" i="2"/>
  <c r="AT595" i="2"/>
  <c r="AT61" i="2"/>
  <c r="AT562" i="2"/>
  <c r="AT336" i="2"/>
  <c r="AT335" i="2"/>
  <c r="AT227" i="2"/>
  <c r="AT224" i="2"/>
  <c r="AT83" i="2"/>
  <c r="AT167" i="2"/>
  <c r="AT121" i="2"/>
  <c r="AT404" i="2"/>
  <c r="AT391" i="2"/>
  <c r="AT600" i="2"/>
  <c r="AT604" i="2"/>
  <c r="AT366" i="2"/>
  <c r="AR386" i="2"/>
  <c r="AR295" i="2"/>
  <c r="AR124" i="2"/>
  <c r="AR30" i="2"/>
  <c r="AR6" i="2"/>
  <c r="AR21" i="2"/>
  <c r="AR145" i="2"/>
  <c r="AR244" i="2"/>
  <c r="AR220" i="2"/>
  <c r="AR367" i="2"/>
  <c r="AR342" i="2"/>
  <c r="AR49" i="2"/>
  <c r="AR460" i="2"/>
  <c r="AU724" i="2"/>
  <c r="AU531" i="2"/>
  <c r="AU437" i="2"/>
  <c r="AU162" i="2"/>
  <c r="AU266" i="2"/>
  <c r="AU636" i="2"/>
  <c r="AU497" i="2"/>
  <c r="AU281" i="2"/>
  <c r="AU694" i="2"/>
  <c r="AU729" i="2"/>
  <c r="AU293" i="2"/>
  <c r="AU445" i="2"/>
  <c r="AU307" i="2"/>
  <c r="AU96" i="2"/>
  <c r="AU577" i="2"/>
  <c r="AU553" i="2"/>
  <c r="AU43" i="2"/>
  <c r="AU544" i="2"/>
  <c r="AU29" i="2"/>
  <c r="AU354" i="2"/>
  <c r="AU340" i="2"/>
  <c r="AU66" i="2"/>
  <c r="AU313" i="2"/>
  <c r="AU219" i="2"/>
  <c r="AU16" i="2"/>
  <c r="AU608" i="2"/>
  <c r="AU119" i="2"/>
  <c r="AU8" i="2"/>
  <c r="AU173" i="2"/>
  <c r="AU548" i="2"/>
  <c r="AU5" i="2"/>
  <c r="AU357" i="2"/>
  <c r="AU590" i="2"/>
  <c r="AU70" i="2"/>
  <c r="AU314" i="2"/>
  <c r="AU127" i="2"/>
  <c r="AU353" i="2"/>
  <c r="AU414" i="2"/>
  <c r="AU465" i="2"/>
  <c r="AU291" i="2"/>
  <c r="AU55" i="2"/>
  <c r="AU595" i="2"/>
  <c r="AU61" i="2"/>
  <c r="AU562" i="2"/>
  <c r="AU225" i="2"/>
  <c r="AU178" i="2"/>
  <c r="AU336" i="2"/>
  <c r="AU335" i="2"/>
  <c r="AU227" i="2"/>
  <c r="AU224" i="2"/>
  <c r="AU83" i="2"/>
  <c r="AU167" i="2"/>
  <c r="AU121" i="2"/>
  <c r="AU404" i="2"/>
  <c r="AU391" i="2"/>
  <c r="AU600" i="2"/>
  <c r="AU604" i="2"/>
  <c r="AU366" i="2"/>
  <c r="AT704" i="2"/>
  <c r="AT557" i="2"/>
  <c r="AT599" i="2"/>
  <c r="AT510" i="2"/>
  <c r="AT715" i="2"/>
  <c r="AT527" i="2"/>
  <c r="AT192" i="2"/>
  <c r="AT564" i="2"/>
  <c r="AT502" i="2"/>
  <c r="AT597" i="2"/>
  <c r="AT605" i="2"/>
  <c r="AT602" i="2"/>
  <c r="AT368" i="2"/>
  <c r="AT222" i="2"/>
  <c r="AT720" i="2"/>
  <c r="AT86" i="2"/>
  <c r="AT585" i="2"/>
  <c r="AT538" i="2"/>
  <c r="AT13" i="2"/>
  <c r="AT165" i="2"/>
  <c r="AT537" i="2"/>
  <c r="AT713" i="2"/>
  <c r="AT234" i="2"/>
  <c r="AT188" i="2"/>
  <c r="AT621" i="2"/>
  <c r="AT343" i="2"/>
  <c r="AT323" i="2"/>
  <c r="AT166" i="2"/>
  <c r="AT94" i="2"/>
  <c r="AT453" i="2"/>
  <c r="AT619" i="2"/>
  <c r="AT639" i="2"/>
  <c r="AT290" i="2"/>
  <c r="AT723" i="2"/>
  <c r="AT289" i="2"/>
  <c r="AT670" i="2"/>
  <c r="AT89" i="2"/>
  <c r="AT443" i="2"/>
  <c r="AT110" i="2"/>
  <c r="AT229" i="2"/>
  <c r="AT50" i="2"/>
  <c r="AT82" i="2"/>
  <c r="AT284" i="2"/>
  <c r="AT186" i="2"/>
  <c r="AT412" i="2"/>
  <c r="AT540" i="2"/>
  <c r="AT296" i="2"/>
  <c r="AR43" i="2"/>
  <c r="AR66" i="2"/>
  <c r="AR219" i="2"/>
  <c r="AR8" i="2"/>
  <c r="AR173" i="2"/>
  <c r="AR5" i="2"/>
  <c r="AR171" i="2"/>
  <c r="AR70" i="2"/>
  <c r="AR353" i="2"/>
  <c r="AR55" i="2"/>
  <c r="AR61" i="2"/>
  <c r="AR178" i="2"/>
  <c r="AR224" i="2"/>
  <c r="AR167" i="2"/>
  <c r="AR366" i="2"/>
  <c r="AU704" i="2"/>
  <c r="AU683" i="2"/>
  <c r="AU557" i="2"/>
  <c r="AU599" i="2"/>
  <c r="AU283" i="2"/>
  <c r="AU510" i="2"/>
  <c r="AU715" i="2"/>
  <c r="AU570" i="2"/>
  <c r="AU527" i="2"/>
  <c r="AU192" i="2"/>
  <c r="AU628" i="2"/>
  <c r="AU564" i="2"/>
  <c r="AU502" i="2"/>
  <c r="AU654" i="2"/>
  <c r="AU597" i="2"/>
  <c r="AU605" i="2"/>
  <c r="AU583" i="2"/>
  <c r="AU602" i="2"/>
  <c r="AU368" i="2"/>
  <c r="AU183" i="2"/>
  <c r="AU222" i="2"/>
  <c r="AU720" i="2"/>
  <c r="AU641" i="2"/>
  <c r="AU86" i="2"/>
  <c r="AU585" i="2"/>
  <c r="AU482" i="2"/>
  <c r="AU538" i="2"/>
  <c r="AU13" i="2"/>
  <c r="AU310" i="2"/>
  <c r="AU165" i="2"/>
  <c r="AU537" i="2"/>
  <c r="AU610" i="2"/>
  <c r="AU713" i="2"/>
  <c r="AU234" i="2"/>
  <c r="AU567" i="2"/>
  <c r="AU188" i="2"/>
  <c r="AU621" i="2"/>
  <c r="AU476" i="2"/>
  <c r="AU343" i="2"/>
  <c r="AU323" i="2"/>
  <c r="AU45" i="2"/>
  <c r="AU166" i="2"/>
  <c r="AU94" i="2"/>
  <c r="AU453" i="2"/>
  <c r="AU619" i="2"/>
  <c r="AU639" i="2"/>
  <c r="AU290" i="2"/>
  <c r="AU723" i="2"/>
  <c r="AU289" i="2"/>
  <c r="AU670" i="2"/>
  <c r="AU89" i="2"/>
  <c r="AU443" i="2"/>
  <c r="AU110" i="2"/>
  <c r="AU229" i="2"/>
  <c r="AU50" i="2"/>
  <c r="AU82" i="2"/>
  <c r="AU284" i="2"/>
  <c r="AU186" i="2"/>
  <c r="AU412" i="2"/>
  <c r="AU540" i="2"/>
  <c r="AU296" i="2"/>
  <c r="AT684" i="2"/>
  <c r="AT648" i="2"/>
  <c r="AT520" i="2"/>
  <c r="AT302" i="2"/>
  <c r="AT130" i="2"/>
  <c r="AT678" i="2"/>
  <c r="AT277" i="2"/>
  <c r="AT33" i="2"/>
  <c r="AT649" i="2"/>
  <c r="AT722" i="2"/>
  <c r="AT383" i="2"/>
  <c r="AT72" i="2"/>
  <c r="AT444" i="2"/>
  <c r="AT193" i="2"/>
  <c r="AT554" i="2"/>
  <c r="AT612" i="2"/>
  <c r="AT320" i="2"/>
  <c r="AT155" i="2"/>
  <c r="AT410" i="2"/>
  <c r="AT547" i="2"/>
  <c r="AT185" i="2"/>
  <c r="AT696" i="2"/>
  <c r="AT581" i="2"/>
  <c r="AT132" i="2"/>
  <c r="AT172" i="2"/>
  <c r="AT701" i="2"/>
  <c r="AT305" i="2"/>
  <c r="AT102" i="2"/>
  <c r="AT450" i="2"/>
  <c r="AT191" i="2"/>
  <c r="AT35" i="2"/>
  <c r="AT18" i="2"/>
  <c r="AT126" i="2"/>
  <c r="AT394" i="2"/>
  <c r="AT498" i="2"/>
  <c r="AT467" i="2"/>
  <c r="AT202" i="2"/>
  <c r="AT365" i="2"/>
  <c r="AT511" i="2"/>
  <c r="AT388" i="2"/>
  <c r="AT406" i="2"/>
  <c r="AT24" i="2"/>
  <c r="AT574" i="2"/>
  <c r="AT51" i="2"/>
  <c r="AT232" i="2"/>
  <c r="AT512" i="2"/>
  <c r="AT329" i="2"/>
  <c r="AT316" i="2"/>
  <c r="AT341" i="2"/>
  <c r="AT159" i="2"/>
  <c r="AT44" i="2"/>
  <c r="AT47" i="2"/>
  <c r="AT236" i="2"/>
  <c r="AT346" i="2"/>
  <c r="AT259" i="2"/>
  <c r="AT660" i="2"/>
  <c r="AT286" i="2"/>
  <c r="AT447" i="2"/>
  <c r="AT60" i="2"/>
  <c r="AR192" i="2"/>
  <c r="AR86" i="2"/>
  <c r="AR13" i="2"/>
  <c r="AR188" i="2"/>
  <c r="AU684" i="2"/>
  <c r="AU648" i="2"/>
  <c r="AU520" i="2"/>
  <c r="AU302" i="2"/>
  <c r="AU130" i="2"/>
  <c r="AU678" i="2"/>
  <c r="AU277" i="2"/>
  <c r="AU33" i="2"/>
  <c r="AU649" i="2"/>
  <c r="AU722" i="2"/>
  <c r="AU383" i="2"/>
  <c r="AU72" i="2"/>
  <c r="AU444" i="2"/>
  <c r="AU193" i="2"/>
  <c r="AU554" i="2"/>
  <c r="AU612" i="2"/>
  <c r="AU320" i="2"/>
  <c r="AU155" i="2"/>
  <c r="AU410" i="2"/>
  <c r="AU547" i="2"/>
  <c r="AU185" i="2"/>
  <c r="AU696" i="2"/>
  <c r="AU581" i="2"/>
  <c r="AU132" i="2"/>
  <c r="AU172" i="2"/>
  <c r="AU701" i="2"/>
  <c r="AU305" i="2"/>
  <c r="AU102" i="2"/>
  <c r="AU450" i="2"/>
  <c r="AU191" i="2"/>
  <c r="AU35" i="2"/>
  <c r="AU18" i="2"/>
  <c r="AU126" i="2"/>
  <c r="AU394" i="2"/>
  <c r="AU498" i="2"/>
  <c r="AU467" i="2"/>
  <c r="AU202" i="2"/>
  <c r="AU365" i="2"/>
  <c r="AU511" i="2"/>
  <c r="AU388" i="2"/>
  <c r="AU406" i="2"/>
  <c r="AU24" i="2"/>
  <c r="AU574" i="2"/>
  <c r="AU51" i="2"/>
  <c r="AU309" i="2"/>
  <c r="AU232" i="2"/>
  <c r="AU512" i="2"/>
  <c r="AU329" i="2"/>
  <c r="AU316" i="2"/>
  <c r="AU341" i="2"/>
  <c r="AU159" i="2"/>
  <c r="AU44" i="2"/>
  <c r="AU47" i="2"/>
  <c r="AU236" i="2"/>
  <c r="AU346" i="2"/>
  <c r="AU276" i="2"/>
  <c r="AU259" i="2"/>
  <c r="AU660" i="2"/>
  <c r="AU286" i="2"/>
  <c r="AU447" i="2"/>
  <c r="AU60" i="2"/>
  <c r="AT680" i="2"/>
  <c r="AT352" i="2"/>
  <c r="AT221" i="2"/>
  <c r="AT535" i="2"/>
  <c r="AT250" i="2"/>
  <c r="AT549" i="2"/>
  <c r="AT400" i="2"/>
  <c r="AT133" i="2"/>
  <c r="AT344" i="2"/>
  <c r="AT103" i="2"/>
  <c r="AT267" i="2"/>
  <c r="AT282" i="2"/>
  <c r="AT147" i="2"/>
  <c r="AT19" i="2"/>
  <c r="AT603" i="2"/>
  <c r="AT464" i="2"/>
  <c r="AT646" i="2"/>
  <c r="AT109" i="2"/>
  <c r="AT34" i="2"/>
  <c r="AT662" i="2"/>
  <c r="AT17" i="2"/>
  <c r="AT41" i="2"/>
  <c r="AT243" i="2"/>
  <c r="AT519" i="2"/>
  <c r="AT528" i="2"/>
  <c r="AT469" i="2"/>
  <c r="AT563" i="2"/>
  <c r="AT413" i="2"/>
  <c r="AT419" i="2"/>
  <c r="AT184" i="2"/>
  <c r="AT7" i="2"/>
  <c r="AT270" i="2"/>
  <c r="AT239" i="2"/>
  <c r="AT135" i="2"/>
  <c r="AT423" i="2"/>
  <c r="AT706" i="2"/>
  <c r="AT618" i="2"/>
  <c r="AT10" i="2"/>
  <c r="AT77" i="2"/>
  <c r="AT275" i="2"/>
  <c r="AT104" i="2"/>
  <c r="AT255" i="2"/>
  <c r="AT488" i="2"/>
  <c r="AT87" i="2"/>
  <c r="AT260" i="2"/>
  <c r="AT112" i="2"/>
  <c r="AT517" i="2"/>
  <c r="AR130" i="2"/>
  <c r="AR277" i="2"/>
  <c r="AR185" i="2"/>
  <c r="AR172" i="2"/>
  <c r="AR305" i="2"/>
  <c r="AR102" i="2"/>
  <c r="AR191" i="2"/>
  <c r="AR18" i="2"/>
  <c r="AR467" i="2"/>
  <c r="AR388" i="2"/>
  <c r="AR406" i="2"/>
  <c r="AR24" i="2"/>
  <c r="AR51" i="2"/>
  <c r="AR232" i="2"/>
  <c r="AR329" i="2"/>
  <c r="AR341" i="2"/>
  <c r="AR159" i="2"/>
  <c r="AR44" i="2"/>
  <c r="AR47" i="2"/>
  <c r="AR276" i="2"/>
  <c r="AR60" i="2"/>
  <c r="AU680" i="2"/>
  <c r="AU352" i="2"/>
  <c r="AU613" i="2"/>
  <c r="AU221" i="2"/>
  <c r="AU535" i="2"/>
  <c r="AU705" i="2"/>
  <c r="AU549" i="2"/>
  <c r="AU143" i="2"/>
  <c r="AU400" i="2"/>
  <c r="AU133" i="2"/>
  <c r="AU38" i="2"/>
  <c r="AU344" i="2"/>
  <c r="AU103" i="2"/>
  <c r="AU190" i="2"/>
  <c r="AU267" i="2"/>
  <c r="AU282" i="2"/>
  <c r="AU417" i="2"/>
  <c r="AU19" i="2"/>
  <c r="AU384" i="2"/>
  <c r="AU603" i="2"/>
  <c r="AU464" i="2"/>
  <c r="AU123" i="2"/>
  <c r="AU646" i="2"/>
  <c r="AU109" i="2"/>
  <c r="AU374" i="2"/>
  <c r="AU34" i="2"/>
  <c r="AU662" i="2"/>
  <c r="AU573" i="2"/>
  <c r="AU41" i="2"/>
  <c r="AU146" i="2"/>
  <c r="AU243" i="2"/>
  <c r="AU519" i="2"/>
  <c r="AU278" i="2"/>
  <c r="AU528" i="2"/>
  <c r="AU469" i="2"/>
  <c r="AU658" i="2"/>
  <c r="AU563" i="2"/>
  <c r="AU413" i="2"/>
  <c r="AU477" i="2"/>
  <c r="AU419" i="2"/>
  <c r="AU184" i="2"/>
  <c r="AU7" i="2"/>
  <c r="AU270" i="2"/>
  <c r="AU239" i="2"/>
  <c r="AU135" i="2"/>
  <c r="AU423" i="2"/>
  <c r="AU706" i="2"/>
  <c r="AU618" i="2"/>
  <c r="AU10" i="2"/>
  <c r="AU77" i="2"/>
  <c r="AU275" i="2"/>
  <c r="AU104" i="2"/>
  <c r="AU255" i="2"/>
  <c r="AU488" i="2"/>
  <c r="AU87" i="2"/>
  <c r="AU260" i="2"/>
  <c r="AU112" i="2"/>
  <c r="AU517" i="2"/>
  <c r="AT322" i="2"/>
  <c r="AT263" i="2"/>
  <c r="AT230" i="2"/>
  <c r="AT64" i="2"/>
  <c r="AT673" i="2"/>
  <c r="AT584" i="2"/>
  <c r="AT252" i="2"/>
  <c r="AT58" i="2"/>
  <c r="AT161" i="2"/>
  <c r="AT663" i="2"/>
  <c r="AT333" i="2"/>
  <c r="AT364" i="2"/>
  <c r="AT539" i="2"/>
  <c r="AT324" i="2"/>
  <c r="AT716" i="2"/>
  <c r="AT532" i="2"/>
  <c r="AT644" i="2"/>
  <c r="AT481" i="2"/>
  <c r="AT203" i="2"/>
  <c r="AT393" i="2"/>
  <c r="AT63" i="2"/>
  <c r="AT542" i="2"/>
  <c r="AT218" i="2"/>
  <c r="AT586" i="2"/>
  <c r="AT575" i="2"/>
  <c r="AT138" i="2"/>
  <c r="AT199" i="2"/>
  <c r="AT37" i="2"/>
  <c r="AT228" i="2"/>
  <c r="AT487" i="2"/>
  <c r="AT630" i="2"/>
  <c r="AT68" i="2"/>
  <c r="AT201" i="2"/>
  <c r="AT418" i="2"/>
  <c r="AT25" i="2"/>
  <c r="AT452" i="2"/>
  <c r="AT522" i="2"/>
  <c r="AT174" i="2"/>
  <c r="AT438" i="2"/>
  <c r="AT456" i="2"/>
  <c r="AT209" i="2"/>
  <c r="AT609" i="2"/>
  <c r="AT249" i="2"/>
  <c r="AT556" i="2"/>
  <c r="AT536" i="2"/>
  <c r="AT303" i="2"/>
  <c r="AT727" i="2"/>
  <c r="AT334" i="2"/>
  <c r="AT492" i="2"/>
  <c r="AT91" i="2"/>
  <c r="AT105" i="2"/>
  <c r="AT494" i="2"/>
  <c r="AT319" i="2"/>
  <c r="AT189" i="2"/>
  <c r="AT99" i="2"/>
  <c r="AT640" i="2"/>
  <c r="AT518" i="2"/>
  <c r="AR221" i="2"/>
  <c r="AR250" i="2"/>
  <c r="AR38" i="2"/>
  <c r="AR103" i="2"/>
  <c r="AR190" i="2"/>
  <c r="AR282" i="2"/>
  <c r="AR147" i="2"/>
  <c r="AR123" i="2"/>
  <c r="AR34" i="2"/>
  <c r="AR17" i="2"/>
  <c r="AR146" i="2"/>
  <c r="AR528" i="2"/>
  <c r="AR413" i="2"/>
  <c r="AR7" i="2"/>
  <c r="AR423" i="2"/>
  <c r="AR275" i="2"/>
  <c r="AR104" i="2"/>
  <c r="AR488" i="2"/>
  <c r="AR87" i="2"/>
  <c r="AR112" i="2"/>
  <c r="AR517" i="2"/>
  <c r="AU572" i="2"/>
  <c r="AU702" i="2"/>
  <c r="AU495" i="2"/>
  <c r="AU331" i="2"/>
  <c r="AU322" i="2"/>
  <c r="AU263" i="2"/>
  <c r="AU230" i="2"/>
  <c r="AU64" i="2"/>
  <c r="AU673" i="2"/>
  <c r="AU584" i="2"/>
  <c r="AU252" i="2"/>
  <c r="AU58" i="2"/>
  <c r="AU161" i="2"/>
  <c r="AU663" i="2"/>
  <c r="AU333" i="2"/>
  <c r="AU364" i="2"/>
  <c r="AU539" i="2"/>
  <c r="AU324" i="2"/>
  <c r="AU716" i="2"/>
  <c r="AU532" i="2"/>
  <c r="AU644" i="2"/>
  <c r="AU481" i="2"/>
  <c r="AU203" i="2"/>
  <c r="AU393" i="2"/>
  <c r="AU63" i="2"/>
  <c r="AU542" i="2"/>
  <c r="AU218" i="2"/>
  <c r="AU586" i="2"/>
  <c r="AU575" i="2"/>
  <c r="AU138" i="2"/>
  <c r="AU199" i="2"/>
  <c r="AU37" i="2"/>
  <c r="AU228" i="2"/>
  <c r="AU487" i="2"/>
  <c r="AU630" i="2"/>
  <c r="AU68" i="2"/>
  <c r="AU201" i="2"/>
  <c r="AU418" i="2"/>
  <c r="AU25" i="2"/>
  <c r="AU452" i="2"/>
  <c r="AU522" i="2"/>
  <c r="AU174" i="2"/>
  <c r="AU438" i="2"/>
  <c r="AU456" i="2"/>
  <c r="AU209" i="2"/>
  <c r="AU609" i="2"/>
  <c r="AU249" i="2"/>
  <c r="AU556" i="2"/>
  <c r="AU536" i="2"/>
  <c r="AU303" i="2"/>
  <c r="AU727" i="2"/>
  <c r="AU334" i="2"/>
  <c r="AU492" i="2"/>
  <c r="AU91" i="2"/>
  <c r="AU105" i="2"/>
  <c r="AU494" i="2"/>
  <c r="AU319" i="2"/>
  <c r="AU189" i="2"/>
  <c r="AU99" i="2"/>
  <c r="AU518" i="2"/>
  <c r="AT719" i="2"/>
  <c r="AT664" i="2"/>
  <c r="AT666" i="2"/>
  <c r="AT650" i="2"/>
  <c r="AT422" i="2"/>
  <c r="AT629" i="2"/>
  <c r="AT78" i="2"/>
  <c r="AT254" i="2"/>
  <c r="AT681" i="2"/>
  <c r="AT432" i="2"/>
  <c r="AT682" i="2"/>
  <c r="AT623" i="2"/>
  <c r="AT689" i="2"/>
  <c r="AT206" i="2"/>
  <c r="AT454" i="2"/>
  <c r="AT550" i="2"/>
  <c r="AT106" i="2"/>
  <c r="AT402" i="2"/>
  <c r="AT521" i="2"/>
  <c r="AT672" i="2"/>
  <c r="AT144" i="2"/>
  <c r="AT409" i="2"/>
  <c r="AT634" i="2"/>
  <c r="AT297" i="2"/>
  <c r="AT273" i="2"/>
  <c r="AT378" i="2"/>
  <c r="AT156" i="2"/>
  <c r="AT136" i="2"/>
  <c r="AT298" i="2"/>
  <c r="AT160" i="2"/>
  <c r="AT39" i="2"/>
  <c r="AT154" i="2"/>
  <c r="AT288" i="2"/>
  <c r="AT151" i="2"/>
  <c r="AT396" i="2"/>
  <c r="AT217" i="2"/>
  <c r="AT237" i="2"/>
  <c r="AT408" i="2"/>
  <c r="AT725" i="2"/>
  <c r="AT390" i="2"/>
  <c r="AT426" i="2"/>
  <c r="AT652" i="2"/>
  <c r="AT73" i="2"/>
  <c r="AT373" i="2"/>
  <c r="AT493" i="2"/>
  <c r="AT31" i="2"/>
  <c r="AT501" i="2"/>
  <c r="AT256" i="2"/>
  <c r="AT76" i="2"/>
  <c r="AT9" i="2"/>
  <c r="AT261" i="2"/>
  <c r="AT484" i="2"/>
  <c r="AT376" i="2"/>
  <c r="AT463" i="2"/>
  <c r="AT90" i="2"/>
  <c r="AT328" i="2"/>
  <c r="AT216" i="2"/>
  <c r="AT397" i="2"/>
  <c r="AT571" i="2"/>
  <c r="AT84" i="2"/>
  <c r="AT606" i="2"/>
  <c r="AR263" i="2"/>
  <c r="AR64" i="2"/>
  <c r="AR539" i="2"/>
  <c r="AR63" i="2"/>
  <c r="AR218" i="2"/>
  <c r="AR575" i="2"/>
  <c r="AR68" i="2"/>
  <c r="AR209" i="2"/>
  <c r="AR91" i="2"/>
  <c r="AR105" i="2"/>
  <c r="AU719" i="2"/>
  <c r="AU664" i="2"/>
  <c r="AU666" i="2"/>
  <c r="AU650" i="2"/>
  <c r="AU422" i="2"/>
  <c r="AU629" i="2"/>
  <c r="AU78" i="2"/>
  <c r="AU254" i="2"/>
  <c r="AU681" i="2"/>
  <c r="AU432" i="2"/>
  <c r="AU682" i="2"/>
  <c r="AU623" i="2"/>
  <c r="AU689" i="2"/>
  <c r="AU206" i="2"/>
  <c r="AU454" i="2"/>
  <c r="AU550" i="2"/>
  <c r="AU106" i="2"/>
  <c r="AU402" i="2"/>
  <c r="AU521" i="2"/>
  <c r="AU672" i="2"/>
  <c r="AU144" i="2"/>
  <c r="AU409" i="2"/>
  <c r="AU634" i="2"/>
  <c r="AU297" i="2"/>
  <c r="AU273" i="2"/>
  <c r="AU378" i="2"/>
  <c r="AU156" i="2"/>
  <c r="AU136" i="2"/>
  <c r="AU298" i="2"/>
  <c r="AU160" i="2"/>
  <c r="AU39" i="2"/>
  <c r="AU154" i="2"/>
  <c r="AU288" i="2"/>
  <c r="AU151" i="2"/>
  <c r="AU396" i="2"/>
  <c r="AU217" i="2"/>
  <c r="AU237" i="2"/>
  <c r="AU408" i="2"/>
  <c r="AU725" i="2"/>
  <c r="AU390" i="2"/>
  <c r="AU426" i="2"/>
  <c r="AU652" i="2"/>
  <c r="AU73" i="2"/>
  <c r="AU373" i="2"/>
  <c r="AU493" i="2"/>
  <c r="AU31" i="2"/>
  <c r="AU501" i="2"/>
  <c r="AU256" i="2"/>
  <c r="AU76" i="2"/>
  <c r="AU9" i="2"/>
  <c r="AU484" i="2"/>
  <c r="AU376" i="2"/>
  <c r="AU463" i="2"/>
  <c r="AU90" i="2"/>
  <c r="AU328" i="2"/>
  <c r="AU216" i="2"/>
  <c r="AU397" i="2"/>
  <c r="AU571" i="2"/>
  <c r="AU84" i="2"/>
  <c r="AU606" i="2"/>
  <c r="AT703" i="2"/>
  <c r="AT699" i="2"/>
  <c r="AT688" i="2"/>
  <c r="AT711" i="2"/>
  <c r="AT198" i="2"/>
  <c r="AT164" i="2"/>
  <c r="AT280" i="2"/>
  <c r="AT317" i="2"/>
  <c r="AT213" i="2"/>
  <c r="AT656" i="2"/>
  <c r="AT506" i="2"/>
  <c r="AT120" i="2"/>
  <c r="AT451" i="2"/>
  <c r="AT551" i="2"/>
  <c r="AT708" i="2"/>
  <c r="AT692" i="2"/>
  <c r="AT312" i="2"/>
  <c r="AT318" i="2"/>
  <c r="AT546" i="2"/>
  <c r="AT427" i="2"/>
  <c r="AT92" i="2"/>
  <c r="AT675" i="2"/>
  <c r="AT28" i="2"/>
  <c r="AT141" i="2"/>
  <c r="AT26" i="2"/>
  <c r="AT633" i="2"/>
  <c r="AT337" i="2"/>
  <c r="AT274" i="2"/>
  <c r="AT470" i="2"/>
  <c r="AT330" i="2"/>
  <c r="AT620" i="2"/>
  <c r="AT81" i="2"/>
  <c r="AT169" i="2"/>
  <c r="AT425" i="2"/>
  <c r="AT631" i="2"/>
  <c r="AT101" i="2"/>
  <c r="AT212" i="2"/>
  <c r="AT435" i="2"/>
  <c r="AT257" i="2"/>
  <c r="AT117" i="2"/>
  <c r="AT677" i="2"/>
  <c r="AT306" i="2"/>
  <c r="AT131" i="2"/>
  <c r="AT179" i="2"/>
  <c r="AT592" i="2"/>
  <c r="AT122" i="2"/>
  <c r="AT168" i="2"/>
  <c r="AT500" i="2"/>
  <c r="AT231" i="2"/>
  <c r="AT100" i="2"/>
  <c r="AT20" i="2"/>
  <c r="AT114" i="2"/>
  <c r="AT579" i="2"/>
  <c r="AT304" i="2"/>
  <c r="AT264" i="2"/>
  <c r="AT113" i="2"/>
  <c r="AT197" i="2"/>
  <c r="AT75" i="2"/>
  <c r="AT207" i="2"/>
  <c r="AT448" i="2"/>
  <c r="AR144" i="2"/>
  <c r="AR297" i="2"/>
  <c r="AR136" i="2"/>
  <c r="AR39" i="2"/>
  <c r="AR154" i="2"/>
  <c r="AR237" i="2"/>
  <c r="AR408" i="2"/>
  <c r="AR390" i="2"/>
  <c r="AR73" i="2"/>
  <c r="AR31" i="2"/>
  <c r="AR76" i="2"/>
  <c r="AR9" i="2"/>
  <c r="AR261" i="2"/>
  <c r="AR397" i="2"/>
  <c r="AR84" i="2"/>
  <c r="AU703" i="2"/>
  <c r="AU699" i="2"/>
  <c r="AU688" i="2"/>
  <c r="AU711" i="2"/>
  <c r="AU198" i="2"/>
  <c r="AU164" i="2"/>
  <c r="AU280" i="2"/>
  <c r="AU317" i="2"/>
  <c r="AU213" i="2"/>
  <c r="AU656" i="2"/>
  <c r="AU506" i="2"/>
  <c r="AU120" i="2"/>
  <c r="AU451" i="2"/>
  <c r="AU551" i="2"/>
  <c r="AU708" i="2"/>
  <c r="AU692" i="2"/>
  <c r="AU312" i="2"/>
  <c r="AU318" i="2"/>
  <c r="AU546" i="2"/>
  <c r="AU427" i="2"/>
  <c r="AU92" i="2"/>
  <c r="AU675" i="2"/>
  <c r="AU28" i="2"/>
  <c r="AU141" i="2"/>
  <c r="AU26" i="2"/>
  <c r="AU633" i="2"/>
  <c r="AU337" i="2"/>
  <c r="AU274" i="2"/>
  <c r="AU470" i="2"/>
  <c r="AU330" i="2"/>
  <c r="AU620" i="2"/>
  <c r="AU81" i="2"/>
  <c r="AU169" i="2"/>
  <c r="AU425" i="2"/>
  <c r="AU631" i="2"/>
  <c r="AU101" i="2"/>
  <c r="AU212" i="2"/>
  <c r="AU435" i="2"/>
  <c r="AU257" i="2"/>
  <c r="AU117" i="2"/>
  <c r="AU677" i="2"/>
  <c r="AU306" i="2"/>
  <c r="AU131" i="2"/>
  <c r="AU179" i="2"/>
  <c r="AU592" i="2"/>
  <c r="AU122" i="2"/>
  <c r="AU168" i="2"/>
  <c r="AU500" i="2"/>
  <c r="AU231" i="2"/>
  <c r="AU20" i="2"/>
  <c r="AU114" i="2"/>
  <c r="AU579" i="2"/>
  <c r="AU304" i="2"/>
  <c r="AU264" i="2"/>
  <c r="AU113" i="2"/>
  <c r="AU197" i="2"/>
  <c r="AU75" i="2"/>
  <c r="AU207" i="2"/>
  <c r="AU448" i="2"/>
  <c r="Y115" i="3" l="1"/>
  <c r="AV626" i="2"/>
  <c r="Y59" i="3"/>
  <c r="W9" i="3"/>
  <c r="W87" i="3"/>
  <c r="AV115" i="2"/>
  <c r="Y79" i="3"/>
  <c r="W4" i="3"/>
  <c r="AV272" i="2"/>
  <c r="AV436" i="2"/>
  <c r="W59" i="3"/>
  <c r="W123" i="3"/>
  <c r="W3" i="3"/>
  <c r="W108" i="3"/>
  <c r="W43" i="3"/>
  <c r="W40" i="3"/>
  <c r="W113" i="3"/>
  <c r="Y84" i="3"/>
  <c r="W12" i="3"/>
  <c r="Y60" i="3"/>
  <c r="W58" i="3"/>
  <c r="W7" i="3"/>
  <c r="W100" i="3"/>
  <c r="W13" i="3"/>
  <c r="Y29" i="3"/>
  <c r="W84" i="3"/>
  <c r="W67" i="3"/>
  <c r="Y57" i="3"/>
  <c r="W118" i="3"/>
  <c r="W63" i="3"/>
  <c r="Y30" i="3"/>
  <c r="W110" i="3"/>
  <c r="Y14" i="3"/>
  <c r="Y37" i="3"/>
  <c r="W121" i="3"/>
  <c r="W29" i="3"/>
  <c r="Y99" i="3"/>
  <c r="Y114" i="3"/>
  <c r="W31" i="3"/>
  <c r="Y41" i="3"/>
  <c r="Y40" i="3"/>
  <c r="Y69" i="3"/>
  <c r="W50" i="3"/>
  <c r="W57" i="3"/>
  <c r="Y56" i="3"/>
  <c r="W36" i="3"/>
  <c r="Y61" i="3"/>
  <c r="W104" i="3"/>
  <c r="Y87" i="3"/>
  <c r="W23" i="3"/>
  <c r="Y21" i="3"/>
  <c r="W41" i="3"/>
  <c r="Y8" i="3"/>
  <c r="W85" i="3"/>
  <c r="Y97" i="3"/>
  <c r="W56" i="3"/>
  <c r="Y10" i="3"/>
  <c r="W6" i="3"/>
  <c r="Y91" i="3"/>
  <c r="W19" i="3"/>
  <c r="Y46" i="3"/>
  <c r="W93" i="3"/>
  <c r="Y92" i="3"/>
  <c r="Y26" i="3"/>
  <c r="Y88" i="3"/>
  <c r="W37" i="3"/>
  <c r="W55" i="3"/>
  <c r="W117" i="3"/>
  <c r="Y3" i="3"/>
  <c r="W82" i="3"/>
  <c r="Y32" i="3"/>
  <c r="W97" i="3"/>
  <c r="W27" i="3"/>
  <c r="Y75" i="3"/>
  <c r="Y76" i="3"/>
  <c r="Y50" i="3"/>
  <c r="W119" i="3"/>
  <c r="W10" i="3"/>
  <c r="Y67" i="3"/>
  <c r="W53" i="3"/>
  <c r="W24" i="3"/>
  <c r="W68" i="3"/>
  <c r="Y54" i="3"/>
  <c r="Y45" i="3"/>
  <c r="W47" i="3"/>
  <c r="W28" i="3"/>
  <c r="Y55" i="3"/>
  <c r="W96" i="3"/>
  <c r="W78" i="3"/>
  <c r="Y44" i="3"/>
  <c r="Y64" i="3"/>
  <c r="Y47" i="3"/>
  <c r="W34" i="3"/>
  <c r="Y82" i="3"/>
  <c r="W18" i="3"/>
  <c r="W64" i="3"/>
  <c r="Y108" i="3"/>
  <c r="Y11" i="3"/>
  <c r="Y13" i="3"/>
  <c r="W102" i="3"/>
  <c r="Y28" i="3"/>
  <c r="W38" i="3"/>
  <c r="W45" i="3"/>
  <c r="W61" i="3"/>
  <c r="W44" i="3"/>
  <c r="Y20" i="3"/>
  <c r="Y86" i="3"/>
  <c r="W54" i="3"/>
  <c r="W94" i="3"/>
  <c r="Y18" i="3"/>
  <c r="Y95" i="3"/>
  <c r="W116" i="3"/>
  <c r="Y38" i="3"/>
  <c r="W107" i="3"/>
  <c r="Y102" i="3"/>
  <c r="Y111" i="3"/>
  <c r="W49" i="3"/>
  <c r="W73" i="3"/>
  <c r="Y90" i="3"/>
  <c r="Y36" i="3"/>
  <c r="W20" i="3"/>
  <c r="Y33" i="3"/>
  <c r="W15" i="3"/>
  <c r="W122" i="3"/>
  <c r="W32" i="3"/>
  <c r="W70" i="3"/>
  <c r="Y85" i="3"/>
  <c r="Y27" i="3"/>
  <c r="Y123" i="3"/>
  <c r="W62" i="3"/>
  <c r="W103" i="3"/>
  <c r="Y39" i="3"/>
  <c r="Y70" i="3"/>
  <c r="W125" i="3"/>
  <c r="Y65" i="3"/>
  <c r="W80" i="3"/>
  <c r="Y68" i="3"/>
  <c r="Y22" i="3"/>
  <c r="W101" i="3"/>
  <c r="Y23" i="3"/>
  <c r="Y118" i="3"/>
  <c r="W65" i="3"/>
  <c r="W106" i="3"/>
  <c r="Y101" i="3"/>
  <c r="W77" i="3"/>
  <c r="Y49" i="3"/>
  <c r="W79" i="3"/>
  <c r="Y83" i="3"/>
  <c r="W21" i="3"/>
  <c r="Y51" i="3"/>
  <c r="W76" i="3"/>
  <c r="W109" i="3"/>
  <c r="W98" i="3"/>
  <c r="Y81" i="3"/>
  <c r="W72" i="3"/>
  <c r="W89" i="3"/>
  <c r="Y62" i="3"/>
  <c r="Y89" i="3"/>
  <c r="Y66" i="3"/>
  <c r="Y34" i="3"/>
  <c r="W51" i="3"/>
  <c r="Y120" i="3"/>
  <c r="Y53" i="3"/>
  <c r="W25" i="3"/>
  <c r="W90" i="3"/>
  <c r="Y106" i="3"/>
  <c r="W5" i="3"/>
  <c r="Y48" i="3"/>
  <c r="Y78" i="3"/>
  <c r="Y42" i="3"/>
  <c r="W81" i="3"/>
  <c r="Y113" i="3"/>
  <c r="W60" i="3"/>
  <c r="Y7" i="3"/>
  <c r="W35" i="3"/>
  <c r="Y4" i="3"/>
  <c r="Y43" i="3"/>
  <c r="Y16" i="3"/>
  <c r="Y35" i="3"/>
  <c r="W74" i="3"/>
  <c r="W115" i="3"/>
  <c r="Y9" i="3"/>
  <c r="Y116" i="3"/>
  <c r="W26" i="3"/>
  <c r="Y12" i="3"/>
  <c r="Y52" i="3"/>
  <c r="Y93" i="3"/>
  <c r="Y94" i="3"/>
  <c r="Y110" i="3"/>
  <c r="W66" i="3"/>
  <c r="Y103" i="3"/>
  <c r="W75" i="3"/>
  <c r="Y119" i="3"/>
  <c r="W92" i="3"/>
  <c r="Y17" i="3"/>
  <c r="W95" i="3"/>
  <c r="Y72" i="3"/>
  <c r="W83" i="3"/>
  <c r="Y121" i="3"/>
  <c r="W11" i="3"/>
  <c r="Y5" i="3"/>
  <c r="Y15" i="3"/>
  <c r="W114" i="3"/>
  <c r="Y98" i="3"/>
  <c r="W71" i="3"/>
  <c r="W124" i="3"/>
  <c r="W111" i="3"/>
  <c r="Y109" i="3"/>
  <c r="Y125" i="3"/>
  <c r="W22" i="3"/>
  <c r="Y31" i="3"/>
  <c r="Y71" i="3"/>
  <c r="W17" i="3"/>
  <c r="Y74" i="3"/>
  <c r="Y107" i="3"/>
  <c r="W69" i="3"/>
  <c r="W99" i="3"/>
  <c r="Y104" i="3"/>
  <c r="W112" i="3"/>
  <c r="Y73" i="3"/>
  <c r="W120" i="3"/>
  <c r="W52" i="3"/>
  <c r="Y25" i="3"/>
  <c r="W91" i="3"/>
  <c r="Y77" i="3"/>
  <c r="Y122" i="3"/>
  <c r="W105" i="3"/>
  <c r="W39" i="3"/>
  <c r="Y96" i="3"/>
  <c r="W14" i="3"/>
  <c r="W30" i="3"/>
  <c r="Y58" i="3"/>
  <c r="Y117" i="3"/>
  <c r="W2" i="3"/>
  <c r="W33" i="3"/>
  <c r="W46" i="3"/>
  <c r="W16" i="3"/>
  <c r="Y112" i="3"/>
  <c r="W88" i="3"/>
  <c r="Y100" i="3"/>
  <c r="Y63" i="3"/>
  <c r="Y2" i="3"/>
  <c r="W86" i="3"/>
  <c r="Y124" i="3"/>
  <c r="W42" i="3"/>
  <c r="Y19" i="3"/>
  <c r="Y24" i="3"/>
  <c r="Y80" i="3"/>
  <c r="W48" i="3"/>
  <c r="Y6" i="3"/>
  <c r="Y105" i="3"/>
  <c r="AV593" i="2"/>
  <c r="AV196" i="2"/>
  <c r="AV515" i="2"/>
  <c r="AV27" i="2"/>
  <c r="AV624" i="2"/>
  <c r="AV468" i="2"/>
  <c r="AV269" i="2"/>
  <c r="AV625" i="2"/>
  <c r="AV253" i="2"/>
  <c r="AV181" i="2"/>
  <c r="AV685" i="2"/>
  <c r="AV718" i="2"/>
  <c r="AV97" i="2"/>
  <c r="AV594" i="2"/>
  <c r="AV617" i="2"/>
  <c r="AV440" i="2"/>
  <c r="AV338" i="2"/>
  <c r="AV327" i="2"/>
  <c r="AV589" i="2"/>
  <c r="AV251" i="2"/>
  <c r="AV137" i="2"/>
  <c r="AV707" i="2"/>
  <c r="AV508" i="2"/>
  <c r="AV139" i="2"/>
  <c r="AV458" i="2"/>
  <c r="AV587" i="2"/>
  <c r="AV473" i="2"/>
  <c r="AV157" i="2"/>
  <c r="AV732" i="2"/>
  <c r="AV15" i="2"/>
  <c r="AV565" i="2"/>
  <c r="AV64" i="2"/>
  <c r="AV350" i="2"/>
  <c r="AV618" i="2"/>
  <c r="AV374" i="2"/>
  <c r="AV190" i="2"/>
  <c r="AV217" i="2"/>
  <c r="AV309" i="2"/>
  <c r="AV648" i="2"/>
  <c r="AV644" i="2"/>
  <c r="AV632" i="2"/>
  <c r="AV118" i="2"/>
  <c r="AV576" i="2"/>
  <c r="AV205" i="2"/>
  <c r="AV657" i="2"/>
  <c r="AV162" i="2"/>
  <c r="AV311" i="2"/>
  <c r="AV203" i="2"/>
  <c r="AV177" i="2"/>
  <c r="AV702" i="2"/>
  <c r="AV485" i="2"/>
  <c r="AV180" i="2"/>
  <c r="AV651" i="2"/>
  <c r="AV638" i="2"/>
  <c r="AV424" i="2"/>
  <c r="AV348" i="2"/>
  <c r="AV471" i="2"/>
  <c r="AV107" i="2"/>
  <c r="AV285" i="2"/>
  <c r="AV441" i="2"/>
  <c r="AV534" i="2"/>
  <c r="AV248" i="2"/>
  <c r="AV461" i="2"/>
  <c r="AV65" i="2"/>
  <c r="AV331" i="2"/>
  <c r="AV700" i="2"/>
  <c r="AV247" i="2"/>
  <c r="AV265" i="2"/>
  <c r="AV495" i="2"/>
  <c r="AV395" i="2"/>
  <c r="AV361" i="2"/>
  <c r="AV125" i="2"/>
  <c r="AV263" i="2"/>
  <c r="AV382" i="2"/>
  <c r="AV149" i="2"/>
  <c r="AV726" i="2"/>
  <c r="AV572" i="2"/>
  <c r="AV504" i="2"/>
  <c r="AV93" i="2"/>
  <c r="AV616" i="2"/>
  <c r="AV128" i="2"/>
  <c r="AV355" i="2"/>
  <c r="AV101" i="2"/>
  <c r="AV308" i="2"/>
  <c r="AV194" i="2"/>
  <c r="AV246" i="2"/>
  <c r="AV514" i="2"/>
  <c r="AV579" i="2"/>
  <c r="AV216" i="2"/>
  <c r="AV481" i="2"/>
  <c r="AV40" i="2"/>
  <c r="AV262" i="2"/>
  <c r="AV725" i="2"/>
  <c r="AV667" i="2"/>
  <c r="AV249" i="2"/>
  <c r="AV170" i="2"/>
  <c r="AV401" i="2"/>
  <c r="AV322" i="2"/>
  <c r="AV335" i="2"/>
  <c r="AV127" i="2"/>
  <c r="AV16" i="2"/>
  <c r="AV96" i="2"/>
  <c r="AV724" i="2"/>
  <c r="AV117" i="2"/>
  <c r="AV396" i="2"/>
  <c r="AV301" i="2"/>
  <c r="AV434" i="2"/>
  <c r="AV6" i="2"/>
  <c r="AV459" i="2"/>
  <c r="AV525" i="2"/>
  <c r="AV79" i="2"/>
  <c r="AV509" i="2"/>
  <c r="AV446" i="2"/>
  <c r="AV500" i="2"/>
  <c r="AV373" i="2"/>
  <c r="AV541" i="2"/>
  <c r="AV230" i="2"/>
  <c r="AV627" i="2"/>
  <c r="AV399" i="2"/>
  <c r="AV371" i="2"/>
  <c r="AV466" i="2"/>
  <c r="AV476" i="2"/>
  <c r="AV482" i="2"/>
  <c r="AV654" i="2"/>
  <c r="AV683" i="2"/>
  <c r="AV663" i="2"/>
  <c r="AV421" i="2"/>
  <c r="AV211" i="2"/>
  <c r="AV200" i="2"/>
  <c r="AV679" i="2"/>
  <c r="AV176" i="2"/>
  <c r="AV546" i="2"/>
  <c r="AV144" i="2"/>
  <c r="AV116" i="2"/>
  <c r="AV483" i="2"/>
  <c r="AV150" i="2"/>
  <c r="AV631" i="2"/>
  <c r="AV237" i="2"/>
  <c r="AV131" i="2"/>
  <c r="AV531" i="2"/>
  <c r="AV358" i="2"/>
  <c r="AV258" i="2"/>
  <c r="AV77" i="2"/>
  <c r="AV413" i="2"/>
  <c r="AV662" i="2"/>
  <c r="AV282" i="2"/>
  <c r="AV535" i="2"/>
  <c r="AV684" i="2"/>
  <c r="AV448" i="2"/>
  <c r="AV328" i="2"/>
  <c r="AV512" i="2"/>
  <c r="AV498" i="2"/>
  <c r="AV581" i="2"/>
  <c r="AV690" i="2"/>
  <c r="AV452" i="2"/>
  <c r="AV71" i="2"/>
  <c r="AV313" i="2"/>
  <c r="AV445" i="2"/>
  <c r="AV4" i="2"/>
  <c r="AV675" i="2"/>
  <c r="AV588" i="2"/>
  <c r="AV386" i="2"/>
  <c r="AV598" i="2"/>
  <c r="AV472" i="2"/>
  <c r="AV223" i="2"/>
  <c r="AV347" i="2"/>
  <c r="AV566" i="2"/>
  <c r="AV86" i="2"/>
  <c r="AV564" i="2"/>
  <c r="AV168" i="2"/>
  <c r="AV256" i="2"/>
  <c r="AV555" i="2"/>
  <c r="AV332" i="2"/>
  <c r="AV204" i="2"/>
  <c r="AV333" i="2"/>
  <c r="AV708" i="2"/>
  <c r="AV666" i="2"/>
  <c r="AV522" i="2"/>
  <c r="AV10" i="2"/>
  <c r="AV563" i="2"/>
  <c r="AV34" i="2"/>
  <c r="AV267" i="2"/>
  <c r="AV221" i="2"/>
  <c r="AV20" i="2"/>
  <c r="AV31" i="2"/>
  <c r="AV660" i="2"/>
  <c r="AV232" i="2"/>
  <c r="AV394" i="2"/>
  <c r="AV696" i="2"/>
  <c r="AV302" i="2"/>
  <c r="AV53" i="2"/>
  <c r="AV199" i="2"/>
  <c r="AV296" i="2"/>
  <c r="AV289" i="2"/>
  <c r="AV621" i="2"/>
  <c r="AV585" i="2"/>
  <c r="AV502" i="2"/>
  <c r="AV704" i="2"/>
  <c r="AV197" i="2"/>
  <c r="AV397" i="2"/>
  <c r="AV336" i="2"/>
  <c r="AV314" i="2"/>
  <c r="AV219" i="2"/>
  <c r="AV307" i="2"/>
  <c r="AV475" i="2"/>
  <c r="AV620" i="2"/>
  <c r="AV273" i="2"/>
  <c r="AV59" i="2"/>
  <c r="AV215" i="2"/>
  <c r="AV240" i="2"/>
  <c r="AV337" i="2"/>
  <c r="AV39" i="2"/>
  <c r="AV46" i="2"/>
  <c r="AV85" i="2"/>
  <c r="AV74" i="2"/>
  <c r="AV457" i="2"/>
  <c r="AV179" i="2"/>
  <c r="AV501" i="2"/>
  <c r="AV58" i="2"/>
  <c r="AV114" i="2"/>
  <c r="AV298" i="2"/>
  <c r="AV326" i="2"/>
  <c r="AV345" i="2"/>
  <c r="AV56" i="2"/>
  <c r="AV439" i="2"/>
  <c r="AV389" i="2"/>
  <c r="AV113" i="2"/>
  <c r="AV376" i="2"/>
  <c r="AV164" i="2"/>
  <c r="AV494" i="2"/>
  <c r="AV228" i="2"/>
  <c r="AV426" i="2"/>
  <c r="AV561" i="2"/>
  <c r="AV706" i="2"/>
  <c r="AV469" i="2"/>
  <c r="AV109" i="2"/>
  <c r="AV103" i="2"/>
  <c r="AV352" i="2"/>
  <c r="AV321" i="2"/>
  <c r="AV425" i="2"/>
  <c r="AV378" i="2"/>
  <c r="AV276" i="2"/>
  <c r="AV51" i="2"/>
  <c r="AV18" i="2"/>
  <c r="AV547" i="2"/>
  <c r="AV533" i="2"/>
  <c r="AV304" i="2"/>
  <c r="AV606" i="2"/>
  <c r="AV252" i="2"/>
  <c r="AV412" i="2"/>
  <c r="AV290" i="2"/>
  <c r="AV567" i="2"/>
  <c r="AV641" i="2"/>
  <c r="AV628" i="2"/>
  <c r="AV643" i="2"/>
  <c r="AV435" i="2"/>
  <c r="AV408" i="2"/>
  <c r="AV604" i="2"/>
  <c r="AV225" i="2"/>
  <c r="AV171" i="2"/>
  <c r="AV490" i="2"/>
  <c r="AV370" i="2"/>
  <c r="AV551" i="2"/>
  <c r="AV422" i="2"/>
  <c r="AV325" i="2"/>
  <c r="AV580" i="2"/>
  <c r="AV245" i="2"/>
  <c r="AV387" i="2"/>
  <c r="AV506" i="2"/>
  <c r="AV682" i="2"/>
  <c r="AV158" i="2"/>
  <c r="AV12" i="2"/>
  <c r="AV721" i="2"/>
  <c r="AV560" i="2"/>
  <c r="AV633" i="2"/>
  <c r="AV156" i="2"/>
  <c r="AV169" i="2"/>
  <c r="AV629" i="2"/>
  <c r="AV48" i="2"/>
  <c r="AV474" i="2"/>
  <c r="AV214" i="2"/>
  <c r="AV478" i="2"/>
  <c r="AV687" i="2"/>
  <c r="AV257" i="2"/>
  <c r="AV151" i="2"/>
  <c r="AV148" i="2"/>
  <c r="AV68" i="2"/>
  <c r="AV161" i="2"/>
  <c r="AV517" i="2"/>
  <c r="AV423" i="2"/>
  <c r="AV528" i="2"/>
  <c r="AV646" i="2"/>
  <c r="AV344" i="2"/>
  <c r="AV680" i="2"/>
  <c r="AV32" i="2"/>
  <c r="AV26" i="2"/>
  <c r="AV550" i="2"/>
  <c r="AV346" i="2"/>
  <c r="AV574" i="2"/>
  <c r="AV35" i="2"/>
  <c r="AV410" i="2"/>
  <c r="AV122" i="2"/>
  <c r="AV261" i="2"/>
  <c r="AV186" i="2"/>
  <c r="AV639" i="2"/>
  <c r="AV234" i="2"/>
  <c r="AV720" i="2"/>
  <c r="AV192" i="2"/>
  <c r="AV431" i="2"/>
  <c r="AV299" i="2"/>
  <c r="AV470" i="2"/>
  <c r="AV136" i="2"/>
  <c r="AV600" i="2"/>
  <c r="AV562" i="2"/>
  <c r="AV590" i="2"/>
  <c r="AV66" i="2"/>
  <c r="AV293" i="2"/>
  <c r="AV315" i="2"/>
  <c r="AV198" i="2"/>
  <c r="AV105" i="2"/>
  <c r="AV543" i="2"/>
  <c r="AV405" i="2"/>
  <c r="AV430" i="2"/>
  <c r="AV491" i="2"/>
  <c r="AV699" i="2"/>
  <c r="AV719" i="2"/>
  <c r="AV428" i="2"/>
  <c r="AV545" i="2"/>
  <c r="AV709" i="2"/>
  <c r="AV728" i="2"/>
  <c r="AV407" i="2"/>
  <c r="AV312" i="2"/>
  <c r="AV106" i="2"/>
  <c r="AV141" i="2"/>
  <c r="AV319" i="2"/>
  <c r="AV356" i="2"/>
  <c r="AV108" i="2"/>
  <c r="AV505" i="2"/>
  <c r="AV665" i="2"/>
  <c r="AV671" i="2"/>
  <c r="AV330" i="2"/>
  <c r="AV297" i="2"/>
  <c r="AV569" i="2"/>
  <c r="AV542" i="2"/>
  <c r="AV571" i="2"/>
  <c r="AV658" i="2"/>
  <c r="AV540" i="2"/>
  <c r="AV300" i="2"/>
  <c r="AV402" i="2"/>
  <c r="AV112" i="2"/>
  <c r="AV135" i="2"/>
  <c r="AV278" i="2"/>
  <c r="AV123" i="2"/>
  <c r="AV38" i="2"/>
  <c r="AV612" i="2"/>
  <c r="AV611" i="2"/>
  <c r="AV692" i="2"/>
  <c r="AV78" i="2"/>
  <c r="AV236" i="2"/>
  <c r="AV24" i="2"/>
  <c r="AV191" i="2"/>
  <c r="AV155" i="2"/>
  <c r="AV375" i="2"/>
  <c r="AV212" i="2"/>
  <c r="AV652" i="2"/>
  <c r="AV284" i="2"/>
  <c r="AV619" i="2"/>
  <c r="AV713" i="2"/>
  <c r="AV222" i="2"/>
  <c r="AV527" i="2"/>
  <c r="AV674" i="2"/>
  <c r="AV427" i="2"/>
  <c r="AV521" i="2"/>
  <c r="AV391" i="2"/>
  <c r="AV61" i="2"/>
  <c r="AV357" i="2"/>
  <c r="AV340" i="2"/>
  <c r="AV729" i="2"/>
  <c r="AV129" i="2"/>
  <c r="AV609" i="2"/>
  <c r="AV460" i="2"/>
  <c r="AV30" i="2"/>
  <c r="AV479" i="2"/>
  <c r="AV99" i="2"/>
  <c r="AV14" i="2"/>
  <c r="AV271" i="2"/>
  <c r="AV714" i="2"/>
  <c r="AV317" i="2"/>
  <c r="AV254" i="2"/>
  <c r="AV213" i="2"/>
  <c r="AV438" i="2"/>
  <c r="AV516" i="2"/>
  <c r="AV449" i="2"/>
  <c r="AV653" i="2"/>
  <c r="AV529" i="2"/>
  <c r="AV134" i="2"/>
  <c r="AV668" i="2"/>
  <c r="AV208" i="2"/>
  <c r="AV92" i="2"/>
  <c r="AV206" i="2"/>
  <c r="AV731" i="2"/>
  <c r="AV364" i="2"/>
  <c r="AV76" i="2"/>
  <c r="AV259" i="2"/>
  <c r="AV614" i="2"/>
  <c r="AV260" i="2"/>
  <c r="AV239" i="2"/>
  <c r="AV519" i="2"/>
  <c r="AV464" i="2"/>
  <c r="AV133" i="2"/>
  <c r="AV193" i="2"/>
  <c r="AV280" i="2"/>
  <c r="AV303" i="2"/>
  <c r="AV47" i="2"/>
  <c r="AV406" i="2"/>
  <c r="AV450" i="2"/>
  <c r="AV320" i="2"/>
  <c r="AV274" i="2"/>
  <c r="AV154" i="2"/>
  <c r="AV82" i="2"/>
  <c r="AV453" i="2"/>
  <c r="AV610" i="2"/>
  <c r="AV183" i="2"/>
  <c r="AV570" i="2"/>
  <c r="AV120" i="2"/>
  <c r="AV681" i="2"/>
  <c r="AV404" i="2"/>
  <c r="AV595" i="2"/>
  <c r="AV5" i="2"/>
  <c r="AV354" i="2"/>
  <c r="AV694" i="2"/>
  <c r="AV279" i="2"/>
  <c r="AV676" i="2"/>
  <c r="AV201" i="2"/>
  <c r="AV49" i="2"/>
  <c r="AV717" i="2"/>
  <c r="AV556" i="2"/>
  <c r="AV369" i="2"/>
  <c r="AV67" i="2"/>
  <c r="AV526" i="2"/>
  <c r="AV730" i="2"/>
  <c r="AV596" i="2"/>
  <c r="AV575" i="2"/>
  <c r="AV360" i="2"/>
  <c r="AV513" i="2"/>
  <c r="AV80" i="2"/>
  <c r="AV379" i="2"/>
  <c r="AV235" i="2"/>
  <c r="AV98" i="2"/>
  <c r="AV451" i="2"/>
  <c r="AV650" i="2"/>
  <c r="AV691" i="2"/>
  <c r="AV390" i="2"/>
  <c r="AV286" i="2"/>
  <c r="AV613" i="2"/>
  <c r="AV70" i="2"/>
  <c r="AV87" i="2"/>
  <c r="AV270" i="2"/>
  <c r="AV243" i="2"/>
  <c r="AV603" i="2"/>
  <c r="AV400" i="2"/>
  <c r="AV383" i="2"/>
  <c r="AV418" i="2"/>
  <c r="AV44" i="2"/>
  <c r="AV388" i="2"/>
  <c r="AV102" i="2"/>
  <c r="AV554" i="2"/>
  <c r="AV318" i="2"/>
  <c r="AV409" i="2"/>
  <c r="AV50" i="2"/>
  <c r="AV94" i="2"/>
  <c r="AV537" i="2"/>
  <c r="AV368" i="2"/>
  <c r="AV715" i="2"/>
  <c r="AV480" i="2"/>
  <c r="AV688" i="2"/>
  <c r="AV57" i="2"/>
  <c r="AV121" i="2"/>
  <c r="AV55" i="2"/>
  <c r="AV548" i="2"/>
  <c r="AV29" i="2"/>
  <c r="AV281" i="2"/>
  <c r="AV363" i="2"/>
  <c r="AV686" i="2"/>
  <c r="AV218" i="2"/>
  <c r="AV36" i="2"/>
  <c r="AV582" i="2"/>
  <c r="AV124" i="2"/>
  <c r="AV607" i="2"/>
  <c r="AV23" i="2"/>
  <c r="AV25" i="2"/>
  <c r="AV268" i="2"/>
  <c r="AV351" i="2"/>
  <c r="AV416" i="2"/>
  <c r="AV175" i="2"/>
  <c r="AV659" i="2"/>
  <c r="AV716" i="2"/>
  <c r="AV3" i="2"/>
  <c r="AV655" i="2"/>
  <c r="AV182" i="2"/>
  <c r="AV601" i="2"/>
  <c r="AV615" i="2"/>
  <c r="AV349" i="2"/>
  <c r="AV711" i="2"/>
  <c r="AV207" i="2"/>
  <c r="AV484" i="2"/>
  <c r="AV160" i="2"/>
  <c r="AV670" i="2"/>
  <c r="AV178" i="2"/>
  <c r="AV488" i="2"/>
  <c r="AV7" i="2"/>
  <c r="AV146" i="2"/>
  <c r="AV384" i="2"/>
  <c r="AV143" i="2"/>
  <c r="AV649" i="2"/>
  <c r="AV496" i="2"/>
  <c r="AV586" i="2"/>
  <c r="AV159" i="2"/>
  <c r="AV511" i="2"/>
  <c r="AV305" i="2"/>
  <c r="AV444" i="2"/>
  <c r="AV499" i="2"/>
  <c r="AV656" i="2"/>
  <c r="AV623" i="2"/>
  <c r="AV229" i="2"/>
  <c r="AV166" i="2"/>
  <c r="AV165" i="2"/>
  <c r="AV602" i="2"/>
  <c r="AV510" i="2"/>
  <c r="AV697" i="2"/>
  <c r="AV91" i="2"/>
  <c r="AV167" i="2"/>
  <c r="AV291" i="2"/>
  <c r="AV173" i="2"/>
  <c r="AV544" i="2"/>
  <c r="AV497" i="2"/>
  <c r="AV433" i="2"/>
  <c r="AV539" i="2"/>
  <c r="AV342" i="2"/>
  <c r="AV52" i="2"/>
  <c r="AV489" i="2"/>
  <c r="AV138" i="2"/>
  <c r="AV645" i="2"/>
  <c r="AV62" i="2"/>
  <c r="AV442" i="2"/>
  <c r="AV523" i="2"/>
  <c r="AV163" i="2"/>
  <c r="AV640" i="2"/>
  <c r="AV152" i="2"/>
  <c r="AV524" i="2"/>
  <c r="AV339" i="2"/>
  <c r="AV462" i="2"/>
  <c r="AV226" i="2"/>
  <c r="AV698" i="2"/>
  <c r="AV380" i="2"/>
  <c r="AV429" i="2"/>
  <c r="AV492" i="2"/>
  <c r="AV100" i="2"/>
  <c r="AV73" i="2"/>
  <c r="AV672" i="2"/>
  <c r="AV306" i="2"/>
  <c r="AV255" i="2"/>
  <c r="AV184" i="2"/>
  <c r="AV41" i="2"/>
  <c r="AV19" i="2"/>
  <c r="AV549" i="2"/>
  <c r="AV277" i="2"/>
  <c r="AV415" i="2"/>
  <c r="AV324" i="2"/>
  <c r="AV341" i="2"/>
  <c r="AV365" i="2"/>
  <c r="AV701" i="2"/>
  <c r="AV72" i="2"/>
  <c r="AV95" i="2"/>
  <c r="AV703" i="2"/>
  <c r="AV664" i="2"/>
  <c r="AV110" i="2"/>
  <c r="AV45" i="2"/>
  <c r="AV310" i="2"/>
  <c r="AV583" i="2"/>
  <c r="AV283" i="2"/>
  <c r="AV209" i="2"/>
  <c r="AV83" i="2"/>
  <c r="AV465" i="2"/>
  <c r="AV8" i="2"/>
  <c r="AV43" i="2"/>
  <c r="AV636" i="2"/>
  <c r="AV367" i="2"/>
  <c r="AV294" i="2"/>
  <c r="AV145" i="2"/>
  <c r="AV568" i="2"/>
  <c r="AV532" i="2"/>
  <c r="AV11" i="2"/>
  <c r="AV693" i="2"/>
  <c r="AV710" i="2"/>
  <c r="AV287" i="2"/>
  <c r="AV385" i="2"/>
  <c r="AV727" i="2"/>
  <c r="AV54" i="2"/>
  <c r="AV42" i="2"/>
  <c r="AV455" i="2"/>
  <c r="AV242" i="2"/>
  <c r="AV669" i="2"/>
  <c r="AV398" i="2"/>
  <c r="AV69" i="2"/>
  <c r="AV111" i="2"/>
  <c r="AV456" i="2"/>
  <c r="AV677" i="2"/>
  <c r="AV288" i="2"/>
  <c r="AV432" i="2"/>
  <c r="AV678" i="2"/>
  <c r="AV185" i="2"/>
  <c r="AV188" i="2"/>
  <c r="AV366" i="2"/>
  <c r="AV454" i="2"/>
  <c r="AV104" i="2"/>
  <c r="AV419" i="2"/>
  <c r="AV17" i="2"/>
  <c r="AV147" i="2"/>
  <c r="AV250" i="2"/>
  <c r="AV130" i="2"/>
  <c r="AV552" i="2"/>
  <c r="AV558" i="2"/>
  <c r="AV673" i="2"/>
  <c r="AV60" i="2"/>
  <c r="AV316" i="2"/>
  <c r="AV202" i="2"/>
  <c r="AV172" i="2"/>
  <c r="AV722" i="2"/>
  <c r="AV486" i="2"/>
  <c r="AV189" i="2"/>
  <c r="AV443" i="2"/>
  <c r="AV323" i="2"/>
  <c r="AV13" i="2"/>
  <c r="AV605" i="2"/>
  <c r="AV599" i="2"/>
  <c r="AV420" i="2"/>
  <c r="AV630" i="2"/>
  <c r="AV224" i="2"/>
  <c r="AV414" i="2"/>
  <c r="AV119" i="2"/>
  <c r="AV553" i="2"/>
  <c r="AV266" i="2"/>
  <c r="AV75" i="2"/>
  <c r="AV463" i="2"/>
  <c r="AV403" i="2"/>
  <c r="AV359" i="2"/>
  <c r="AV695" i="2"/>
  <c r="AV503" i="2"/>
  <c r="AV712" i="2"/>
  <c r="AV264" i="2"/>
  <c r="AV84" i="2"/>
  <c r="AV584" i="2"/>
  <c r="AV647" i="2"/>
  <c r="AV238" i="2"/>
  <c r="AV241" i="2"/>
  <c r="AV174" i="2"/>
  <c r="AV2" i="2"/>
  <c r="AV292" i="2"/>
  <c r="AV377" i="2"/>
  <c r="AV362" i="2"/>
  <c r="AV372" i="2"/>
  <c r="AV635" i="2"/>
  <c r="AV661" i="2"/>
  <c r="AV559" i="2"/>
  <c r="AV487" i="2"/>
  <c r="AV81" i="2"/>
  <c r="AV634" i="2"/>
  <c r="AV518" i="2"/>
  <c r="AV126" i="2"/>
  <c r="AV723" i="2"/>
  <c r="AV275" i="2"/>
  <c r="AV477" i="2"/>
  <c r="AV573" i="2"/>
  <c r="AV417" i="2"/>
  <c r="AV705" i="2"/>
  <c r="AV520" i="2"/>
  <c r="AV447" i="2"/>
  <c r="AV329" i="2"/>
  <c r="AV467" i="2"/>
  <c r="AV132" i="2"/>
  <c r="AV33" i="2"/>
  <c r="AV536" i="2"/>
  <c r="AV89" i="2"/>
  <c r="AV343" i="2"/>
  <c r="AV538" i="2"/>
  <c r="AV597" i="2"/>
  <c r="AV557" i="2"/>
  <c r="AV140" i="2"/>
  <c r="AV63" i="2"/>
  <c r="AV227" i="2"/>
  <c r="AV353" i="2"/>
  <c r="AV608" i="2"/>
  <c r="AV577" i="2"/>
  <c r="AV437" i="2"/>
  <c r="AV530" i="2"/>
  <c r="AV231" i="2"/>
  <c r="AV493" i="2"/>
  <c r="AV411" i="2"/>
  <c r="AV220" i="2"/>
  <c r="AV244" i="2"/>
  <c r="AV21" i="2"/>
  <c r="AV295" i="2"/>
  <c r="AV622" i="2"/>
  <c r="AV233" i="2"/>
  <c r="AV592" i="2"/>
  <c r="AV9" i="2"/>
  <c r="AV507" i="2"/>
  <c r="AV22" i="2"/>
  <c r="AV637" i="2"/>
  <c r="AV37" i="2"/>
  <c r="AV90" i="2"/>
  <c r="AV381" i="2"/>
  <c r="AV142" i="2"/>
  <c r="AV578" i="2"/>
  <c r="AV591" i="2"/>
  <c r="AV187" i="2"/>
  <c r="AV195" i="2"/>
  <c r="AV393" i="2"/>
  <c r="AV28" i="2"/>
  <c r="AV689" i="2"/>
  <c r="AV334" i="2"/>
  <c r="X9" i="3" l="1"/>
  <c r="Z34" i="3"/>
  <c r="X86" i="3"/>
  <c r="X26" i="3"/>
  <c r="Z83" i="3"/>
  <c r="X41" i="3"/>
  <c r="Z41" i="3"/>
  <c r="Z57" i="3"/>
  <c r="X40" i="3"/>
  <c r="Z2" i="3"/>
  <c r="X14" i="3"/>
  <c r="Z104" i="3"/>
  <c r="X111" i="3"/>
  <c r="Z17" i="3"/>
  <c r="Z116" i="3"/>
  <c r="X81" i="3"/>
  <c r="Z66" i="3"/>
  <c r="X79" i="3"/>
  <c r="Z65" i="3"/>
  <c r="X15" i="3"/>
  <c r="Z95" i="3"/>
  <c r="Z13" i="3"/>
  <c r="Z55" i="3"/>
  <c r="Z76" i="3"/>
  <c r="Z92" i="3"/>
  <c r="Z21" i="3"/>
  <c r="X31" i="3"/>
  <c r="X67" i="3"/>
  <c r="X43" i="3"/>
  <c r="X95" i="3"/>
  <c r="Z26" i="3"/>
  <c r="Z42" i="3"/>
  <c r="X84" i="3"/>
  <c r="Z100" i="3"/>
  <c r="X39" i="3"/>
  <c r="X69" i="3"/>
  <c r="X71" i="3"/>
  <c r="Z119" i="3"/>
  <c r="X115" i="3"/>
  <c r="Z78" i="3"/>
  <c r="Z62" i="3"/>
  <c r="X77" i="3"/>
  <c r="Z70" i="3"/>
  <c r="X20" i="3"/>
  <c r="X94" i="3"/>
  <c r="Z108" i="3"/>
  <c r="X47" i="3"/>
  <c r="X27" i="3"/>
  <c r="Z46" i="3"/>
  <c r="Z87" i="3"/>
  <c r="Z99" i="3"/>
  <c r="Z29" i="3"/>
  <c r="X3" i="3"/>
  <c r="Z113" i="3"/>
  <c r="X99" i="3"/>
  <c r="X108" i="3"/>
  <c r="Z105" i="3"/>
  <c r="X88" i="3"/>
  <c r="X105" i="3"/>
  <c r="Z107" i="3"/>
  <c r="Z98" i="3"/>
  <c r="X75" i="3"/>
  <c r="X74" i="3"/>
  <c r="Z48" i="3"/>
  <c r="X89" i="3"/>
  <c r="Z101" i="3"/>
  <c r="Z39" i="3"/>
  <c r="Z36" i="3"/>
  <c r="X54" i="3"/>
  <c r="X64" i="3"/>
  <c r="Z45" i="3"/>
  <c r="X97" i="3"/>
  <c r="X19" i="3"/>
  <c r="X104" i="3"/>
  <c r="X29" i="3"/>
  <c r="X13" i="3"/>
  <c r="X123" i="3"/>
  <c r="X122" i="3"/>
  <c r="X92" i="3"/>
  <c r="X23" i="3"/>
  <c r="Z6" i="3"/>
  <c r="Z112" i="3"/>
  <c r="Z122" i="3"/>
  <c r="X8" i="3"/>
  <c r="X114" i="3"/>
  <c r="Z103" i="3"/>
  <c r="Z35" i="3"/>
  <c r="X5" i="3"/>
  <c r="X72" i="3"/>
  <c r="X106" i="3"/>
  <c r="X103" i="3"/>
  <c r="Z90" i="3"/>
  <c r="Z86" i="3"/>
  <c r="X18" i="3"/>
  <c r="Z54" i="3"/>
  <c r="Z32" i="3"/>
  <c r="Z91" i="3"/>
  <c r="Z61" i="3"/>
  <c r="X121" i="3"/>
  <c r="X100" i="3"/>
  <c r="Z79" i="3"/>
  <c r="X93" i="3"/>
  <c r="X48" i="3"/>
  <c r="X16" i="3"/>
  <c r="Z77" i="3"/>
  <c r="Z74" i="3"/>
  <c r="Z15" i="3"/>
  <c r="X66" i="3"/>
  <c r="Z16" i="3"/>
  <c r="Z106" i="3"/>
  <c r="Z81" i="3"/>
  <c r="X65" i="3"/>
  <c r="X62" i="3"/>
  <c r="X73" i="3"/>
  <c r="Z20" i="3"/>
  <c r="Z82" i="3"/>
  <c r="X68" i="3"/>
  <c r="X82" i="3"/>
  <c r="X6" i="3"/>
  <c r="X36" i="3"/>
  <c r="Z37" i="3"/>
  <c r="X7" i="3"/>
  <c r="X4" i="3"/>
  <c r="Z109" i="3"/>
  <c r="Z50" i="3"/>
  <c r="X125" i="3"/>
  <c r="Z75" i="3"/>
  <c r="Z80" i="3"/>
  <c r="X46" i="3"/>
  <c r="X91" i="3"/>
  <c r="X17" i="3"/>
  <c r="Z5" i="3"/>
  <c r="Z110" i="3"/>
  <c r="Z43" i="3"/>
  <c r="X90" i="3"/>
  <c r="X98" i="3"/>
  <c r="Z118" i="3"/>
  <c r="Z123" i="3"/>
  <c r="X49" i="3"/>
  <c r="X44" i="3"/>
  <c r="X34" i="3"/>
  <c r="X24" i="3"/>
  <c r="Z3" i="3"/>
  <c r="Z10" i="3"/>
  <c r="Z56" i="3"/>
  <c r="Z14" i="3"/>
  <c r="X58" i="3"/>
  <c r="X87" i="3"/>
  <c r="X102" i="3"/>
  <c r="Z96" i="3"/>
  <c r="Z89" i="3"/>
  <c r="Z18" i="3"/>
  <c r="Z24" i="3"/>
  <c r="X33" i="3"/>
  <c r="Z25" i="3"/>
  <c r="Z71" i="3"/>
  <c r="X11" i="3"/>
  <c r="Z94" i="3"/>
  <c r="Z4" i="3"/>
  <c r="X25" i="3"/>
  <c r="X109" i="3"/>
  <c r="Z23" i="3"/>
  <c r="Z27" i="3"/>
  <c r="Z111" i="3"/>
  <c r="X61" i="3"/>
  <c r="Z47" i="3"/>
  <c r="X53" i="3"/>
  <c r="X117" i="3"/>
  <c r="X56" i="3"/>
  <c r="X57" i="3"/>
  <c r="X110" i="3"/>
  <c r="Z60" i="3"/>
  <c r="X30" i="3"/>
  <c r="X80" i="3"/>
  <c r="X124" i="3"/>
  <c r="Z33" i="3"/>
  <c r="Z11" i="3"/>
  <c r="Z19" i="3"/>
  <c r="X2" i="3"/>
  <c r="X52" i="3"/>
  <c r="Z31" i="3"/>
  <c r="Z121" i="3"/>
  <c r="Z93" i="3"/>
  <c r="X35" i="3"/>
  <c r="Z53" i="3"/>
  <c r="X76" i="3"/>
  <c r="X101" i="3"/>
  <c r="Z85" i="3"/>
  <c r="Z102" i="3"/>
  <c r="X45" i="3"/>
  <c r="Z64" i="3"/>
  <c r="Z67" i="3"/>
  <c r="X55" i="3"/>
  <c r="Z97" i="3"/>
  <c r="X50" i="3"/>
  <c r="Z30" i="3"/>
  <c r="X12" i="3"/>
  <c r="Z59" i="3"/>
  <c r="X116" i="3"/>
  <c r="Z63" i="3"/>
  <c r="Z49" i="3"/>
  <c r="Z114" i="3"/>
  <c r="X42" i="3"/>
  <c r="Z117" i="3"/>
  <c r="X120" i="3"/>
  <c r="X22" i="3"/>
  <c r="X83" i="3"/>
  <c r="Z52" i="3"/>
  <c r="Z7" i="3"/>
  <c r="Z120" i="3"/>
  <c r="Z51" i="3"/>
  <c r="Z22" i="3"/>
  <c r="X70" i="3"/>
  <c r="X107" i="3"/>
  <c r="X38" i="3"/>
  <c r="Z44" i="3"/>
  <c r="X10" i="3"/>
  <c r="X37" i="3"/>
  <c r="X85" i="3"/>
  <c r="Z69" i="3"/>
  <c r="X63" i="3"/>
  <c r="Z84" i="3"/>
  <c r="Z115" i="3"/>
  <c r="X112" i="3"/>
  <c r="X96" i="3"/>
  <c r="Z9" i="3"/>
  <c r="X28" i="3"/>
  <c r="Z124" i="3"/>
  <c r="Z58" i="3"/>
  <c r="Z73" i="3"/>
  <c r="Z125" i="3"/>
  <c r="Z72" i="3"/>
  <c r="Z12" i="3"/>
  <c r="X60" i="3"/>
  <c r="X51" i="3"/>
  <c r="X21" i="3"/>
  <c r="Z68" i="3"/>
  <c r="X32" i="3"/>
  <c r="Z38" i="3"/>
  <c r="Z28" i="3"/>
  <c r="X78" i="3"/>
  <c r="X119" i="3"/>
  <c r="Z88" i="3"/>
  <c r="Z8" i="3"/>
  <c r="Z40" i="3"/>
  <c r="X118" i="3"/>
  <c r="X113" i="3"/>
  <c r="X59" i="3"/>
</calcChain>
</file>

<file path=xl/sharedStrings.xml><?xml version="1.0" encoding="utf-8"?>
<sst xmlns="http://schemas.openxmlformats.org/spreadsheetml/2006/main" count="10416" uniqueCount="3159">
  <si>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</si>
  <si>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</si>
  <si>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</si>
  <si>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</si>
  <si>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</si>
  <si>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</si>
  <si>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</si>
  <si>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</si>
  <si>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</si>
  <si>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</si>
  <si>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</si>
  <si>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</si>
  <si>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</si>
  <si>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</si>
  <si>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</si>
  <si>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</si>
  <si>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</si>
  <si>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</si>
  <si>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</si>
  <si>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</si>
  <si>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</si>
  <si>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</si>
  <si>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</si>
  <si>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</si>
  <si>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</si>
  <si>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</si>
  <si>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</si>
  <si>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</si>
  <si>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</si>
  <si>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</si>
  <si>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</si>
  <si>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</si>
  <si>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</si>
  <si>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</si>
  <si>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</si>
  <si>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ITC Ltd</t>
  </si>
  <si>
    <t>ITC</t>
  </si>
  <si>
    <t>FMCG - Tobacco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</si>
  <si>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</si>
  <si>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</si>
  <si>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</si>
  <si>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</si>
  <si>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</si>
  <si>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</si>
  <si>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</si>
  <si>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</si>
  <si>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</si>
  <si>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</si>
  <si>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</si>
  <si>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</si>
  <si>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</si>
  <si>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</si>
  <si>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</si>
  <si>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</si>
  <si>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</si>
  <si>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</si>
  <si>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</si>
  <si>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</si>
  <si>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Axis Bank Ltd</t>
  </si>
  <si>
    <t>AXISBANK</t>
  </si>
  <si>
    <t>Maruti Suzuki India Ltd</t>
  </si>
  <si>
    <t>MARUTI</t>
  </si>
  <si>
    <t>Four Wheelers</t>
  </si>
  <si>
    <t>Kotak Mahindra Bank Ltd</t>
  </si>
  <si>
    <t>KOTAKBANK</t>
  </si>
  <si>
    <t>Oil and Natural Gas Corporation Ltd</t>
  </si>
  <si>
    <t>ONGC</t>
  </si>
  <si>
    <t>Oil &amp; Gas - Exploration &amp; Production</t>
  </si>
  <si>
    <t>Mahindra and Mahindra Ltd</t>
  </si>
  <si>
    <t>M&amp;M</t>
  </si>
  <si>
    <t>Tata Motors Ltd</t>
  </si>
  <si>
    <t>TATAMOTORS</t>
  </si>
  <si>
    <t>UltraTech Cement Ltd</t>
  </si>
  <si>
    <t>ULTRACEMCO</t>
  </si>
  <si>
    <t>Cement</t>
  </si>
  <si>
    <t>Adani Enterprises Ltd</t>
  </si>
  <si>
    <t>ADANIENT</t>
  </si>
  <si>
    <t>Commodities Trading</t>
  </si>
  <si>
    <t>Power Grid Corporation of India Ltd</t>
  </si>
  <si>
    <t>POWERGRID</t>
  </si>
  <si>
    <t>Power Transmission &amp; Distribution</t>
  </si>
  <si>
    <t>Titan Company Ltd</t>
  </si>
  <si>
    <t>TITAN</t>
  </si>
  <si>
    <t>Precious Metals, Jewellery &amp; Watches</t>
  </si>
  <si>
    <t>Bajaj Auto Limited</t>
  </si>
  <si>
    <t>BAJAJ-AUTO</t>
  </si>
  <si>
    <t>Two Wheelers</t>
  </si>
  <si>
    <t>Adani Ports and Special Economic Zone Ltd</t>
  </si>
  <si>
    <t>ADANIPORTS</t>
  </si>
  <si>
    <t>Ports</t>
  </si>
  <si>
    <t>Coal India Ltd</t>
  </si>
  <si>
    <t>COALINDIA</t>
  </si>
  <si>
    <t>Mining - Coal</t>
  </si>
  <si>
    <t>Wipro Ltd</t>
  </si>
  <si>
    <t>WIPRO</t>
  </si>
  <si>
    <t>Asian Paints Ltd</t>
  </si>
  <si>
    <t>ASIANPAINT</t>
  </si>
  <si>
    <t>Paints</t>
  </si>
  <si>
    <t>Hindustan Aeronautics Ltd</t>
  </si>
  <si>
    <t>HAL</t>
  </si>
  <si>
    <t>Aerospace &amp; Defense Equipments</t>
  </si>
  <si>
    <t>Bajaj Finserv Ltd</t>
  </si>
  <si>
    <t>BAJAJFINSV</t>
  </si>
  <si>
    <t>Avenue Supermarts Ltd</t>
  </si>
  <si>
    <t>DMART</t>
  </si>
  <si>
    <t>Retail - Department Stores</t>
  </si>
  <si>
    <t>Trent Ltd</t>
  </si>
  <si>
    <t>TRENT</t>
  </si>
  <si>
    <t>Retail - Apparel</t>
  </si>
  <si>
    <t>Adani Green Energy Ltd</t>
  </si>
  <si>
    <t>ADANIGREEN</t>
  </si>
  <si>
    <t>Renewable Energy</t>
  </si>
  <si>
    <t>Siemens Ltd</t>
  </si>
  <si>
    <t>SIEMENS</t>
  </si>
  <si>
    <t>Conglomerates</t>
  </si>
  <si>
    <t>JSW Steel Ltd</t>
  </si>
  <si>
    <t>JSWSTEEL</t>
  </si>
  <si>
    <t>Iron &amp; Steel</t>
  </si>
  <si>
    <t>Adani Power Ltd</t>
  </si>
  <si>
    <t>ADANIPOWER</t>
  </si>
  <si>
    <t>Zomato Ltd</t>
  </si>
  <si>
    <t>ZOMATO</t>
  </si>
  <si>
    <t>Online Services</t>
  </si>
  <si>
    <t>Nestle India Ltd</t>
  </si>
  <si>
    <t>NESTLEIND</t>
  </si>
  <si>
    <t>FMCG - Foods</t>
  </si>
  <si>
    <t>Hindustan Zinc Ltd</t>
  </si>
  <si>
    <t>HINDZINC</t>
  </si>
  <si>
    <t>Mining - Diversified</t>
  </si>
  <si>
    <t>Indian Oil Corporation Ltd</t>
  </si>
  <si>
    <t>IOC</t>
  </si>
  <si>
    <t>Bharat Electronics Ltd</t>
  </si>
  <si>
    <t>BEL</t>
  </si>
  <si>
    <t>Electronic Equipments</t>
  </si>
  <si>
    <t>Varun Beverages Ltd</t>
  </si>
  <si>
    <t>VBL</t>
  </si>
  <si>
    <t>Soft Drinks</t>
  </si>
  <si>
    <t>Jio Financial Services Ltd</t>
  </si>
  <si>
    <t>JIOFIN</t>
  </si>
  <si>
    <t>DLF Ltd</t>
  </si>
  <si>
    <t>DLF</t>
  </si>
  <si>
    <t>Real Estate</t>
  </si>
  <si>
    <t>Tata Steel Ltd</t>
  </si>
  <si>
    <t>TATASTEEL</t>
  </si>
  <si>
    <t>Vedanta Ltd</t>
  </si>
  <si>
    <t>VEDL</t>
  </si>
  <si>
    <t>Metals - Diversified</t>
  </si>
  <si>
    <t>Indian Railway Finance Corp Ltd</t>
  </si>
  <si>
    <t>IRFC</t>
  </si>
  <si>
    <t>Specialized Finance</t>
  </si>
  <si>
    <t>Grasim Industries Ltd</t>
  </si>
  <si>
    <t>GRASIM</t>
  </si>
  <si>
    <t>LTIMindtree Ltd</t>
  </si>
  <si>
    <t>LTIM</t>
  </si>
  <si>
    <t>Interglobe Aviation Ltd</t>
  </si>
  <si>
    <t>INDIGO</t>
  </si>
  <si>
    <t>Airlines</t>
  </si>
  <si>
    <t>Tech Mahindra Ltd</t>
  </si>
  <si>
    <t>TECHM</t>
  </si>
  <si>
    <t>SBI Life Insurance Company Ltd</t>
  </si>
  <si>
    <t>SBILIFE</t>
  </si>
  <si>
    <t>Pidilite Industries Ltd</t>
  </si>
  <si>
    <t>PIDILITIND</t>
  </si>
  <si>
    <t>Diversified Chemicals</t>
  </si>
  <si>
    <t>ABB India Ltd</t>
  </si>
  <si>
    <t>ABB</t>
  </si>
  <si>
    <t>Heavy Electrical Equipments</t>
  </si>
  <si>
    <t>Divi's Laboratories Ltd</t>
  </si>
  <si>
    <t>DIVISLAB</t>
  </si>
  <si>
    <t>Labs &amp; Life Sciences Services</t>
  </si>
  <si>
    <t>HDFC Life Insurance Company Ltd</t>
  </si>
  <si>
    <t>HDFCLIFE</t>
  </si>
  <si>
    <t>Hyundai Motor India Ltd</t>
  </si>
  <si>
    <t>HYUNDAI</t>
  </si>
  <si>
    <t>Hindalco Industries Ltd</t>
  </si>
  <si>
    <t>HINDALCO</t>
  </si>
  <si>
    <t>Metals - Aluminium</t>
  </si>
  <si>
    <t>Power Finance Corporation Ltd</t>
  </si>
  <si>
    <t>PFC</t>
  </si>
  <si>
    <t>Britannia Industries Ltd</t>
  </si>
  <si>
    <t>BRITANNIA</t>
  </si>
  <si>
    <t>Ambuja Cements Ltd</t>
  </si>
  <si>
    <t>AMBUJACEM</t>
  </si>
  <si>
    <t>Gail (India) Ltd</t>
  </si>
  <si>
    <t>GAIL</t>
  </si>
  <si>
    <t>Gas Distribution</t>
  </si>
  <si>
    <t>Tata Power Company Ltd</t>
  </si>
  <si>
    <t>TATAPOWER</t>
  </si>
  <si>
    <t>REC Limited</t>
  </si>
  <si>
    <t>RECLTD</t>
  </si>
  <si>
    <t>Samvardhana Motherson International Ltd</t>
  </si>
  <si>
    <t>MOTHERSON</t>
  </si>
  <si>
    <t>Auto Parts</t>
  </si>
  <si>
    <t>Bharat Petroleum Corporation Ltd</t>
  </si>
  <si>
    <t>BPCL</t>
  </si>
  <si>
    <t>Godrej Consumer Products Ltd</t>
  </si>
  <si>
    <t>GODREJCP</t>
  </si>
  <si>
    <t>FMCG - Personal Products</t>
  </si>
  <si>
    <t>Eicher Motors Ltd</t>
  </si>
  <si>
    <t>EICHERMOT</t>
  </si>
  <si>
    <t>Trucks &amp; Buses</t>
  </si>
  <si>
    <t>Bank of Baroda Ltd</t>
  </si>
  <si>
    <t>BANKBARODA</t>
  </si>
  <si>
    <t>Cipla Ltd</t>
  </si>
  <si>
    <t>CIPLA</t>
  </si>
  <si>
    <t>JSW Energy Ltd</t>
  </si>
  <si>
    <t>JSWENERGY</t>
  </si>
  <si>
    <t>TVS Motor Company Ltd</t>
  </si>
  <si>
    <t>TVSMOTOR</t>
  </si>
  <si>
    <t>Shriram Finance Ltd</t>
  </si>
  <si>
    <t>SHRIRAMFIN</t>
  </si>
  <si>
    <t>Torrent Pharmaceuticals Ltd</t>
  </si>
  <si>
    <t>TORNTPHARM</t>
  </si>
  <si>
    <t>Cholamandalam Investment and Finance Company Ltd</t>
  </si>
  <si>
    <t>CHOLAFIN</t>
  </si>
  <si>
    <t>CG Power and Industrial Solutions Ltd</t>
  </si>
  <si>
    <t>CGPOWER</t>
  </si>
  <si>
    <t>Bajaj Holdings and Investment Ltd</t>
  </si>
  <si>
    <t>BAJAJHLDNG</t>
  </si>
  <si>
    <t>Asset Management</t>
  </si>
  <si>
    <t>Adani Energy Solutions Ltd</t>
  </si>
  <si>
    <t>ADANIENSOL</t>
  </si>
  <si>
    <t>Power Infrastructure</t>
  </si>
  <si>
    <t>Punjab National Bank</t>
  </si>
  <si>
    <t>PNB</t>
  </si>
  <si>
    <t>Bajaj Housing Finance Ltd</t>
  </si>
  <si>
    <t>BAJAJHFL</t>
  </si>
  <si>
    <t>Dr Reddy's Laboratories Ltd</t>
  </si>
  <si>
    <t>DRREDDY</t>
  </si>
  <si>
    <t>Macrotech Developers Ltd</t>
  </si>
  <si>
    <t>LODHA</t>
  </si>
  <si>
    <t>United Spirits Ltd</t>
  </si>
  <si>
    <t>UNITDSPR</t>
  </si>
  <si>
    <t>Alcoholic Beverages</t>
  </si>
  <si>
    <t>ICICI Prudential Life Insurance Company Ltd</t>
  </si>
  <si>
    <t>ICICIPRULI</t>
  </si>
  <si>
    <t>Havells India Ltd</t>
  </si>
  <si>
    <t>HAVELLS</t>
  </si>
  <si>
    <t>Electrical Components &amp; Equipments</t>
  </si>
  <si>
    <t>Bosch Ltd</t>
  </si>
  <si>
    <t>BOSCHLTD</t>
  </si>
  <si>
    <t>Apollo Hospitals Enterprise Ltd</t>
  </si>
  <si>
    <t>APOLLOHOSP</t>
  </si>
  <si>
    <t>Hospitals &amp; Diagnostic Centres</t>
  </si>
  <si>
    <t>Zydus Lifesciences Ltd</t>
  </si>
  <si>
    <t>ZYDUSLIFE</t>
  </si>
  <si>
    <t>Hero MotoCorp Ltd</t>
  </si>
  <si>
    <t>HEROMOTOCO</t>
  </si>
  <si>
    <t>Indian Hotels Company Ltd</t>
  </si>
  <si>
    <t>INDHOTEL</t>
  </si>
  <si>
    <t>Hotels, Resorts &amp; Cruise Lines</t>
  </si>
  <si>
    <t>Mankind Pharma Ltd</t>
  </si>
  <si>
    <t>MANKIND</t>
  </si>
  <si>
    <t>Lupin Ltd</t>
  </si>
  <si>
    <t>LUPIN</t>
  </si>
  <si>
    <t>Info Edge (India) Ltd</t>
  </si>
  <si>
    <t>NAUKRI</t>
  </si>
  <si>
    <t>Polycab India Ltd</t>
  </si>
  <si>
    <t>POLYCAB</t>
  </si>
  <si>
    <t>Tata Consumer Products Ltd</t>
  </si>
  <si>
    <t>TATACONSUM</t>
  </si>
  <si>
    <t>Tea &amp; Coffee</t>
  </si>
  <si>
    <t>Dabur India Ltd</t>
  </si>
  <si>
    <t>DABUR</t>
  </si>
  <si>
    <t>ICICI Lombard General Insurance Company Ltd</t>
  </si>
  <si>
    <t>ICICIGI</t>
  </si>
  <si>
    <t>Indian Overseas Bank</t>
  </si>
  <si>
    <t>IOB</t>
  </si>
  <si>
    <t>Solar Industries India Ltd</t>
  </si>
  <si>
    <t>SOLARINDS</t>
  </si>
  <si>
    <t>Commodity Chemicals</t>
  </si>
  <si>
    <t>Oracle Financial Services Software Ltd</t>
  </si>
  <si>
    <t>OFSS</t>
  </si>
  <si>
    <t>Software Services</t>
  </si>
  <si>
    <t>Cummins India Ltd</t>
  </si>
  <si>
    <t>CUMMINSIND</t>
  </si>
  <si>
    <t>Industrial Machinery</t>
  </si>
  <si>
    <t>HDFC Asset Management Company Ltd</t>
  </si>
  <si>
    <t>HDFCAMC</t>
  </si>
  <si>
    <t>Torrent Power Ltd</t>
  </si>
  <si>
    <t>TORNTPOWER</t>
  </si>
  <si>
    <t>Suzlon Energy Ltd</t>
  </si>
  <si>
    <t>SUZLON</t>
  </si>
  <si>
    <t>Renewable Energy Equipment &amp; Services</t>
  </si>
  <si>
    <t>Max Healthcare Institute Ltd</t>
  </si>
  <si>
    <t>MAXHEALTH</t>
  </si>
  <si>
    <t>Jindal Steel And Power Ltd</t>
  </si>
  <si>
    <t>JINDALSTEL</t>
  </si>
  <si>
    <t>Shree Cement Ltd</t>
  </si>
  <si>
    <t>SHREECEM</t>
  </si>
  <si>
    <t>Tube Investments of India Ltd</t>
  </si>
  <si>
    <t>TIINDIA</t>
  </si>
  <si>
    <t>Cycles</t>
  </si>
  <si>
    <t>IDBI Bank Ltd</t>
  </si>
  <si>
    <t>IDBI</t>
  </si>
  <si>
    <t>Private Bank</t>
  </si>
  <si>
    <t>Indus Towers Ltd</t>
  </si>
  <si>
    <t>INDUSTOWER</t>
  </si>
  <si>
    <t>Telecom Infrastructure</t>
  </si>
  <si>
    <t>Rail Vikas Nigam Ltd</t>
  </si>
  <si>
    <t>RVNL</t>
  </si>
  <si>
    <t>Persistent Systems Ltd</t>
  </si>
  <si>
    <t>PERSISTENT</t>
  </si>
  <si>
    <t>Canara Bank Ltd</t>
  </si>
  <si>
    <t>CANBK</t>
  </si>
  <si>
    <t>Colgate-Palmolive (India) Ltd</t>
  </si>
  <si>
    <t>COLPAL</t>
  </si>
  <si>
    <t>Dixon Technologies (India) Ltd</t>
  </si>
  <si>
    <t>DIXON</t>
  </si>
  <si>
    <t>Home Electronics &amp; Appliances</t>
  </si>
  <si>
    <t>GMR Airports Ltd</t>
  </si>
  <si>
    <t>GMRINFRA</t>
  </si>
  <si>
    <t>Aurobindo Pharma Ltd</t>
  </si>
  <si>
    <t>AUROPHARMA</t>
  </si>
  <si>
    <t>Marico Ltd</t>
  </si>
  <si>
    <t>MARICO</t>
  </si>
  <si>
    <t>Union Bank of India Ltd</t>
  </si>
  <si>
    <t>UNIONBANK</t>
  </si>
  <si>
    <t>Mazagon Dock Shipbuilders Ltd</t>
  </si>
  <si>
    <t>MAZDOCK</t>
  </si>
  <si>
    <t>Shipbuilding</t>
  </si>
  <si>
    <t>Godrej Properties Ltd</t>
  </si>
  <si>
    <t>GODREJPROP</t>
  </si>
  <si>
    <t>Indusind Bank Ltd</t>
  </si>
  <si>
    <t>INDUSINDBK</t>
  </si>
  <si>
    <t>Adani Total Gas Ltd</t>
  </si>
  <si>
    <t>ATGL</t>
  </si>
  <si>
    <t>Hindustan Petroleum Corp Ltd</t>
  </si>
  <si>
    <t>HINDPETRO</t>
  </si>
  <si>
    <t>Oil India Ltd</t>
  </si>
  <si>
    <t>OIL</t>
  </si>
  <si>
    <t>NHPC Ltd</t>
  </si>
  <si>
    <t>NHPC</t>
  </si>
  <si>
    <t>Muthoot Finance Ltd</t>
  </si>
  <si>
    <t>MUTHOOTFIN</t>
  </si>
  <si>
    <t>Bharat Heavy Electricals Ltd</t>
  </si>
  <si>
    <t>BHEL</t>
  </si>
  <si>
    <t>PB Fintech Ltd</t>
  </si>
  <si>
    <t>POLICYBZR</t>
  </si>
  <si>
    <t>Prestige Estates Projects Ltd</t>
  </si>
  <si>
    <t>PRESTIGE</t>
  </si>
  <si>
    <t>Bharti Hexacom Ltd</t>
  </si>
  <si>
    <t>BHARTIHEXA</t>
  </si>
  <si>
    <t>Alkem Laboratories Ltd</t>
  </si>
  <si>
    <t>ALKEM</t>
  </si>
  <si>
    <t>Oberoi Realty Ltd</t>
  </si>
  <si>
    <t>OBEROIRLTY</t>
  </si>
  <si>
    <t>Kalyan Jewellers India Ltd</t>
  </si>
  <si>
    <t>KALYANKJIL</t>
  </si>
  <si>
    <t>Indian Bank</t>
  </si>
  <si>
    <t>INDIANB</t>
  </si>
  <si>
    <t>SBI Cards and Payment Services Ltd</t>
  </si>
  <si>
    <t>SBICARD</t>
  </si>
  <si>
    <t>Payment Infrastructure</t>
  </si>
  <si>
    <t>PI Industries Ltd</t>
  </si>
  <si>
    <t>PIIND</t>
  </si>
  <si>
    <t>SRF Ltd</t>
  </si>
  <si>
    <t>SRF</t>
  </si>
  <si>
    <t>Bharat Forge Ltd</t>
  </si>
  <si>
    <t>BHARATFORG</t>
  </si>
  <si>
    <t>Linde India Ltd</t>
  </si>
  <si>
    <t>LINDEINDIA</t>
  </si>
  <si>
    <t>Indian Railway Catering and Tourism Corporation Ltd</t>
  </si>
  <si>
    <t>IRCTC</t>
  </si>
  <si>
    <t>NMDC Ltd</t>
  </si>
  <si>
    <t>NMDC</t>
  </si>
  <si>
    <t>Mining - Iron Ore</t>
  </si>
  <si>
    <t>Ashok Leyland Ltd</t>
  </si>
  <si>
    <t>ASHOKLEY</t>
  </si>
  <si>
    <t>Berger Paints India Ltd</t>
  </si>
  <si>
    <t>BERGEPAINT</t>
  </si>
  <si>
    <t>General Insurance Corporation of India</t>
  </si>
  <si>
    <t>GICRE</t>
  </si>
  <si>
    <t>Thermax Limited</t>
  </si>
  <si>
    <t>THERMAX</t>
  </si>
  <si>
    <t>Yes Bank Ltd</t>
  </si>
  <si>
    <t>YESBANK</t>
  </si>
  <si>
    <t>Abbott India Ltd</t>
  </si>
  <si>
    <t>ABBOTINDIA</t>
  </si>
  <si>
    <t>Patanjali Foods Ltd</t>
  </si>
  <si>
    <t>PATANJALI</t>
  </si>
  <si>
    <t>Packaged Foods &amp; Meats</t>
  </si>
  <si>
    <t>JSW Infrastructure Ltd</t>
  </si>
  <si>
    <t>JSWINFRA</t>
  </si>
  <si>
    <t>Voltas Ltd</t>
  </si>
  <si>
    <t>VOLTAS</t>
  </si>
  <si>
    <t>Mphasis Ltd</t>
  </si>
  <si>
    <t>MPHASIS</t>
  </si>
  <si>
    <t>Hitachi Energy India Ltd</t>
  </si>
  <si>
    <t>POWERINDIA</t>
  </si>
  <si>
    <t>Schaeffler India Ltd</t>
  </si>
  <si>
    <t>SCHAEFFLER</t>
  </si>
  <si>
    <t>Balkrishna Industries Ltd</t>
  </si>
  <si>
    <t>BALKRISIND</t>
  </si>
  <si>
    <t>Tires &amp; Rubber</t>
  </si>
  <si>
    <t>BSE Ltd</t>
  </si>
  <si>
    <t>BSE</t>
  </si>
  <si>
    <t>Stock Exchanges &amp; Ratings</t>
  </si>
  <si>
    <t>L&amp;T Technology Services Ltd</t>
  </si>
  <si>
    <t>LTTS</t>
  </si>
  <si>
    <t>Jindal Stainless Ltd</t>
  </si>
  <si>
    <t>JSL</t>
  </si>
  <si>
    <t>Supreme Industries Ltd</t>
  </si>
  <si>
    <t>SUPREMEIND</t>
  </si>
  <si>
    <t>Plastic Products</t>
  </si>
  <si>
    <t>UNO Minda Ltd</t>
  </si>
  <si>
    <t>UNOMINDA</t>
  </si>
  <si>
    <t>Sundaram Finance Ltd</t>
  </si>
  <si>
    <t>SUNDARMFIN</t>
  </si>
  <si>
    <t>Vodafone Idea Ltd</t>
  </si>
  <si>
    <t>IDEA</t>
  </si>
  <si>
    <t>Phoenix Mills Ltd</t>
  </si>
  <si>
    <t>PHOENIXLTD</t>
  </si>
  <si>
    <t>Lloyds Metals And Energy Ltd</t>
  </si>
  <si>
    <t>LLOYDSME</t>
  </si>
  <si>
    <t>United Breweries Ltd</t>
  </si>
  <si>
    <t>UBL</t>
  </si>
  <si>
    <t>Motilal Oswal Financial Services Ltd</t>
  </si>
  <si>
    <t>MOTILALOFS</t>
  </si>
  <si>
    <t>Diversified Financials</t>
  </si>
  <si>
    <t>MRF Ltd</t>
  </si>
  <si>
    <t>MRF</t>
  </si>
  <si>
    <t>Procter &amp; Gamble Hygiene and Health Care Ltd</t>
  </si>
  <si>
    <t>PGHH</t>
  </si>
  <si>
    <t>Coforge Ltd</t>
  </si>
  <si>
    <t>COFORGE</t>
  </si>
  <si>
    <t>UCO Bank</t>
  </si>
  <si>
    <t>UCOBANK</t>
  </si>
  <si>
    <t>Indian Renewable Energy Development Agency Ltd</t>
  </si>
  <si>
    <t>IREDA</t>
  </si>
  <si>
    <t>Fertilisers And Chemicals Travancore Ltd</t>
  </si>
  <si>
    <t>FACT</t>
  </si>
  <si>
    <t>Fertilizers &amp; Agro Chemicals</t>
  </si>
  <si>
    <t>Tata Communications Ltd</t>
  </si>
  <si>
    <t>TATACOMM</t>
  </si>
  <si>
    <t>Petronet LNG Ltd</t>
  </si>
  <si>
    <t>PETRONET</t>
  </si>
  <si>
    <t>Oil &amp; Gas - Storage &amp; Transportation</t>
  </si>
  <si>
    <t>Fsn E-Commerce Ventures Ltd</t>
  </si>
  <si>
    <t>NYKAA</t>
  </si>
  <si>
    <t>Wellness Services</t>
  </si>
  <si>
    <t>Container Corporation of India Ltd</t>
  </si>
  <si>
    <t>CONCOR</t>
  </si>
  <si>
    <t>Logistics</t>
  </si>
  <si>
    <t>Astral Ltd</t>
  </si>
  <si>
    <t>ASTRAL</t>
  </si>
  <si>
    <t>Building Products - Pipes</t>
  </si>
  <si>
    <t>Page Industries Ltd</t>
  </si>
  <si>
    <t>PAGEIND</t>
  </si>
  <si>
    <t>Apparel &amp; Accessories</t>
  </si>
  <si>
    <t>IDFC First Bank Ltd</t>
  </si>
  <si>
    <t>IDFCFIRSTB</t>
  </si>
  <si>
    <t>One 97 Communications Ltd</t>
  </si>
  <si>
    <t>PAYTM</t>
  </si>
  <si>
    <t>Business Support Services</t>
  </si>
  <si>
    <t>Coromandel International Ltd</t>
  </si>
  <si>
    <t>COROMANDEL</t>
  </si>
  <si>
    <t>Glenmark Pharmaceuticals Ltd</t>
  </si>
  <si>
    <t>GLENMARK</t>
  </si>
  <si>
    <t>Steel Authority of India Ltd</t>
  </si>
  <si>
    <t>SAIL</t>
  </si>
  <si>
    <t>Federal Bank Ltd</t>
  </si>
  <si>
    <t>FEDERALBNK</t>
  </si>
  <si>
    <t>Gujarat Fluorochemicals Ltd</t>
  </si>
  <si>
    <t>FLUOROCHEM</t>
  </si>
  <si>
    <t>Specialty Chemicals</t>
  </si>
  <si>
    <t>AU Small Finance Bank Ltd</t>
  </si>
  <si>
    <t>AUBANK</t>
  </si>
  <si>
    <t>Fortis Healthcare Ltd</t>
  </si>
  <si>
    <t>FORTIS</t>
  </si>
  <si>
    <t>Max Financial Services Ltd</t>
  </si>
  <si>
    <t>MFSL</t>
  </si>
  <si>
    <t>Bank of India Ltd</t>
  </si>
  <si>
    <t>BANKINDIA</t>
  </si>
  <si>
    <t>GlaxoSmithKline Pharmaceuticals Ltd</t>
  </si>
  <si>
    <t>GLAXO</t>
  </si>
  <si>
    <t>Honeywell Automation India Ltd</t>
  </si>
  <si>
    <t>HONAUT</t>
  </si>
  <si>
    <t>Central Bank of India Ltd</t>
  </si>
  <si>
    <t>CENTRALBK</t>
  </si>
  <si>
    <t>Tata Elxsi Ltd</t>
  </si>
  <si>
    <t>TATAELXSI</t>
  </si>
  <si>
    <t>Sona BLW Precision Forgings Ltd</t>
  </si>
  <si>
    <t>SONACOMS</t>
  </si>
  <si>
    <t>Nippon Life India Asset Management Ltd</t>
  </si>
  <si>
    <t>NAM-INDIA</t>
  </si>
  <si>
    <t>GE Vernova T&amp;D India Ltd</t>
  </si>
  <si>
    <t>GET&amp;D</t>
  </si>
  <si>
    <t>Premier Energies Ltd</t>
  </si>
  <si>
    <t>PREMIERENE</t>
  </si>
  <si>
    <t>SJVN Ltd</t>
  </si>
  <si>
    <t>SJVN</t>
  </si>
  <si>
    <t>Adani Wilmar Ltd</t>
  </si>
  <si>
    <t>AWL</t>
  </si>
  <si>
    <t>ACC Ltd</t>
  </si>
  <si>
    <t>ACC</t>
  </si>
  <si>
    <t>Tata Technologies Ltd</t>
  </si>
  <si>
    <t>TATATECH</t>
  </si>
  <si>
    <t>APL Apollo Tubes Ltd</t>
  </si>
  <si>
    <t>APLAPOLLO</t>
  </si>
  <si>
    <t>National Aluminium Co Ltd</t>
  </si>
  <si>
    <t>NATIONALUM</t>
  </si>
  <si>
    <t>IPCA Laboratories Ltd</t>
  </si>
  <si>
    <t>IPCALAB</t>
  </si>
  <si>
    <t>UPL Ltd</t>
  </si>
  <si>
    <t>UPL</t>
  </si>
  <si>
    <t>Housing and Urban Development Corporation Ltd</t>
  </si>
  <si>
    <t>HUDCO</t>
  </si>
  <si>
    <t>Escorts Kubota Ltd</t>
  </si>
  <si>
    <t>ESCORTS</t>
  </si>
  <si>
    <t>Tractors</t>
  </si>
  <si>
    <t>Jubilant Foodworks Ltd</t>
  </si>
  <si>
    <t>JUBLFOOD</t>
  </si>
  <si>
    <t>Restaurants &amp; Cafes</t>
  </si>
  <si>
    <t>Exide Industries Ltd</t>
  </si>
  <si>
    <t>EXIDEIND</t>
  </si>
  <si>
    <t>Batteries</t>
  </si>
  <si>
    <t>Blue Star Ltd</t>
  </si>
  <si>
    <t>BLUESTARCO</t>
  </si>
  <si>
    <t>3M India Ltd</t>
  </si>
  <si>
    <t>3MINDIA</t>
  </si>
  <si>
    <t>Stationery</t>
  </si>
  <si>
    <t>Apar Industries Ltd</t>
  </si>
  <si>
    <t>APARINDS</t>
  </si>
  <si>
    <t>Bharat Dynamics Ltd</t>
  </si>
  <si>
    <t>BDL</t>
  </si>
  <si>
    <t>Bank of Maharashtra Ltd</t>
  </si>
  <si>
    <t>MAHABANK</t>
  </si>
  <si>
    <t>Biocon Ltd</t>
  </si>
  <si>
    <t>BIOCON</t>
  </si>
  <si>
    <t>Biotechnology</t>
  </si>
  <si>
    <t>KPIT Technologies Ltd</t>
  </si>
  <si>
    <t>KPITTECH</t>
  </si>
  <si>
    <t>CRISIL Ltd</t>
  </si>
  <si>
    <t>CRISIL</t>
  </si>
  <si>
    <t>Ajanta Pharma Ltd</t>
  </si>
  <si>
    <t>AJANTPHARM</t>
  </si>
  <si>
    <t>360 One Wam Ltd</t>
  </si>
  <si>
    <t>360ONE</t>
  </si>
  <si>
    <t>Investment Banking &amp; Brokerage</t>
  </si>
  <si>
    <t>Deepak Nitrite Ltd</t>
  </si>
  <si>
    <t>DEEPAKNTR</t>
  </si>
  <si>
    <t>AIA Engineering Ltd</t>
  </si>
  <si>
    <t>AIAENG</t>
  </si>
  <si>
    <t>Gujarat Gas Ltd</t>
  </si>
  <si>
    <t>GUJGASLTD</t>
  </si>
  <si>
    <t>Cochin Shipyard Ltd</t>
  </si>
  <si>
    <t>COCHINSHIP</t>
  </si>
  <si>
    <t>Syngene International Ltd</t>
  </si>
  <si>
    <t>SYNGENE</t>
  </si>
  <si>
    <t>L&amp;T Finance Ltd</t>
  </si>
  <si>
    <t>LTF</t>
  </si>
  <si>
    <t>KEI Industries Ltd</t>
  </si>
  <si>
    <t>KEI</t>
  </si>
  <si>
    <t>Cables</t>
  </si>
  <si>
    <t>Godrej Industries Ltd</t>
  </si>
  <si>
    <t>GODREJIND</t>
  </si>
  <si>
    <t>Kaynes Technology India Ltd</t>
  </si>
  <si>
    <t>KAYNES</t>
  </si>
  <si>
    <t>Cholamandalam Financial Holdings Ltd</t>
  </si>
  <si>
    <t>CHOLAHLDNG</t>
  </si>
  <si>
    <t>Endurance Technologies Ltd</t>
  </si>
  <si>
    <t>ENDURANCE</t>
  </si>
  <si>
    <t>Dalmia Bharat Ltd</t>
  </si>
  <si>
    <t>DALBHARAT</t>
  </si>
  <si>
    <t>NLC India Ltd</t>
  </si>
  <si>
    <t>NLCINDIA</t>
  </si>
  <si>
    <t>Mahindra and Mahindra Financial Services Ltd</t>
  </si>
  <si>
    <t>M&amp;MFIN</t>
  </si>
  <si>
    <t>Multi Commodity Exchange of India Ltd</t>
  </si>
  <si>
    <t>MCX</t>
  </si>
  <si>
    <t>Tata Investment Corporation Ltd</t>
  </si>
  <si>
    <t>TATAINVEST</t>
  </si>
  <si>
    <t>LIC Housing Finance Ltd</t>
  </si>
  <si>
    <t>LICHSGFIN</t>
  </si>
  <si>
    <t>Home Financing</t>
  </si>
  <si>
    <t>Godfrey Phillips India Ltd</t>
  </si>
  <si>
    <t>GODFRYPHLP</t>
  </si>
  <si>
    <t>Punjab &amp; Sind Bank</t>
  </si>
  <si>
    <t>PSB</t>
  </si>
  <si>
    <t>Piramal Pharma Ltd</t>
  </si>
  <si>
    <t>PPLPHARMA</t>
  </si>
  <si>
    <t>Ola Electric Mobility Ltd</t>
  </si>
  <si>
    <t>OLAELEC</t>
  </si>
  <si>
    <t>Embassy Office Parks REIT</t>
  </si>
  <si>
    <t>EMBASSY</t>
  </si>
  <si>
    <t>Brainbees Solutions Ltd</t>
  </si>
  <si>
    <t>FIRSTCRY</t>
  </si>
  <si>
    <t>Aditya Birla Fashion and Retail Ltd</t>
  </si>
  <si>
    <t>ABFRL</t>
  </si>
  <si>
    <t>Metro Brands Ltd</t>
  </si>
  <si>
    <t>METROBRAND</t>
  </si>
  <si>
    <t>Footwear</t>
  </si>
  <si>
    <t>Suven Pharmaceuticals Ltd</t>
  </si>
  <si>
    <t>SUVENPHAR</t>
  </si>
  <si>
    <t>Star Health and Allied Insurance Company Ltd</t>
  </si>
  <si>
    <t>STARHEALTH</t>
  </si>
  <si>
    <t>J K Cement Ltd</t>
  </si>
  <si>
    <t>JKCEMENT</t>
  </si>
  <si>
    <t>New India Assurance Company Ltd</t>
  </si>
  <si>
    <t>NIACL</t>
  </si>
  <si>
    <t>KPR Mill Ltd</t>
  </si>
  <si>
    <t>KPRMILL</t>
  </si>
  <si>
    <t>Textiles</t>
  </si>
  <si>
    <t>Vedant Fashions Ltd</t>
  </si>
  <si>
    <t>MANYAVAR</t>
  </si>
  <si>
    <t>BASF India Ltd</t>
  </si>
  <si>
    <t>BASF</t>
  </si>
  <si>
    <t>IRB Infrastructure Developers Ltd</t>
  </si>
  <si>
    <t>IRB</t>
  </si>
  <si>
    <t>Apollo Tyres Ltd</t>
  </si>
  <si>
    <t>APOLLOTYRE</t>
  </si>
  <si>
    <t>Radico Khaitan Ltd</t>
  </si>
  <si>
    <t>RADICO</t>
  </si>
  <si>
    <t>Central Depository Services (India) Ltd</t>
  </si>
  <si>
    <t>CDSL</t>
  </si>
  <si>
    <t>Go Digit General Insurance Ltd</t>
  </si>
  <si>
    <t>GODIGIT</t>
  </si>
  <si>
    <t>J B Chemicals and Pharmaceuticals Ltd</t>
  </si>
  <si>
    <t>JBCHEPHARM</t>
  </si>
  <si>
    <t>Aditya Birla Real Estate Ltd</t>
  </si>
  <si>
    <t>ABREL</t>
  </si>
  <si>
    <t>Indraprastha Gas Ltd</t>
  </si>
  <si>
    <t>IGL</t>
  </si>
  <si>
    <t>Brigade Enterprises Ltd</t>
  </si>
  <si>
    <t>BRIGADE</t>
  </si>
  <si>
    <t>Sundram Fasteners Ltd</t>
  </si>
  <si>
    <t>SUNDRMFAST</t>
  </si>
  <si>
    <t>Sun Tv Network Ltd</t>
  </si>
  <si>
    <t>SUNTV</t>
  </si>
  <si>
    <t>TV Channels &amp; Broadcasters</t>
  </si>
  <si>
    <t>Global Health Ltd</t>
  </si>
  <si>
    <t>MEDANTA</t>
  </si>
  <si>
    <t>Bayer Cropscience Ltd</t>
  </si>
  <si>
    <t>BAYERCROP</t>
  </si>
  <si>
    <t>Emami Ltd</t>
  </si>
  <si>
    <t>EMAMILTD</t>
  </si>
  <si>
    <t>Whirlpool of India Ltd</t>
  </si>
  <si>
    <t>WHIRLPOOL</t>
  </si>
  <si>
    <t>Motherson Sumi Wiring India Ltd</t>
  </si>
  <si>
    <t>MSUMI</t>
  </si>
  <si>
    <t>Authum Investment &amp; Infrastructure Ltd</t>
  </si>
  <si>
    <t>AIIL</t>
  </si>
  <si>
    <t>TVS Holdings Ltd</t>
  </si>
  <si>
    <t>TVSHLTD</t>
  </si>
  <si>
    <t>Himadri Speciality Chemical Ltd</t>
  </si>
  <si>
    <t>HSCL</t>
  </si>
  <si>
    <t>ICICI Securities Ltd</t>
  </si>
  <si>
    <t>ISEC</t>
  </si>
  <si>
    <t>Tata Chemicals Ltd</t>
  </si>
  <si>
    <t>TATACHEM</t>
  </si>
  <si>
    <t>Bandhan Bank Ltd</t>
  </si>
  <si>
    <t>BANDHANBNK</t>
  </si>
  <si>
    <t>Gillette India Ltd</t>
  </si>
  <si>
    <t>GILLETTE</t>
  </si>
  <si>
    <t>Delhivery Ltd</t>
  </si>
  <si>
    <t>DELHIVERY</t>
  </si>
  <si>
    <t>Inox Wind Ltd</t>
  </si>
  <si>
    <t>INOXWIND</t>
  </si>
  <si>
    <t>Gland Pharma Ltd</t>
  </si>
  <si>
    <t>GLAND</t>
  </si>
  <si>
    <t>ZF Commercial Vehicle Control Systems India Ltd</t>
  </si>
  <si>
    <t>ZFCVINDIA</t>
  </si>
  <si>
    <t>Hindustan Copper Ltd</t>
  </si>
  <si>
    <t>HINDCOPPER</t>
  </si>
  <si>
    <t>Mining - Copper</t>
  </si>
  <si>
    <t>Aegis Logistics Ltd</t>
  </si>
  <si>
    <t>AEGISLOG</t>
  </si>
  <si>
    <t>Carborundum Universal Ltd</t>
  </si>
  <si>
    <t>CARBORUNIV</t>
  </si>
  <si>
    <t>Dr. Lal PathLabs Ltd</t>
  </si>
  <si>
    <t>LALPATHLAB</t>
  </si>
  <si>
    <t>Emcure Pharmaceuticals Ltd</t>
  </si>
  <si>
    <t>EMCURE</t>
  </si>
  <si>
    <t>Poly Medicure Ltd</t>
  </si>
  <si>
    <t>POLYMED</t>
  </si>
  <si>
    <t>Health Care Equipment &amp; Supplies</t>
  </si>
  <si>
    <t>Mangalore Refinery and Petrochemicals Ltd</t>
  </si>
  <si>
    <t>MRPL</t>
  </si>
  <si>
    <t>Timken India Ltd</t>
  </si>
  <si>
    <t>TIMKEN</t>
  </si>
  <si>
    <t>Five-Star Business Finance Ltd</t>
  </si>
  <si>
    <t>FIVESTAR</t>
  </si>
  <si>
    <t>Angel One Ltd</t>
  </si>
  <si>
    <t>ANGELONE</t>
  </si>
  <si>
    <t>Crompton Greaves Consumer Electricals Ltd</t>
  </si>
  <si>
    <t>CROMPTON</t>
  </si>
  <si>
    <t>SKF India Ltd</t>
  </si>
  <si>
    <t>SKFINDIA</t>
  </si>
  <si>
    <t>Narayana Hrudayalaya Ltd</t>
  </si>
  <si>
    <t>NH</t>
  </si>
  <si>
    <t>Laurus Labs Ltd</t>
  </si>
  <si>
    <t>LAURUSLABS</t>
  </si>
  <si>
    <t>Sumitomo Chemical India Ltd</t>
  </si>
  <si>
    <t>SUMICHEM</t>
  </si>
  <si>
    <t>PNB Housing Finance Ltd</t>
  </si>
  <si>
    <t>PNBHOUSING</t>
  </si>
  <si>
    <t>Grindwell Norton Ltd</t>
  </si>
  <si>
    <t>GRINDWELL</t>
  </si>
  <si>
    <t>Pfizer Ltd</t>
  </si>
  <si>
    <t>PFIZER</t>
  </si>
  <si>
    <t>CESC Ltd</t>
  </si>
  <si>
    <t>CESC</t>
  </si>
  <si>
    <t>Ratnamani Metals and Tubes Ltd</t>
  </si>
  <si>
    <t>RATNAMANI</t>
  </si>
  <si>
    <t>Nuvama Wealth Management Ltd</t>
  </si>
  <si>
    <t>NUVAMA</t>
  </si>
  <si>
    <t>KEC International Ltd</t>
  </si>
  <si>
    <t>KEC</t>
  </si>
  <si>
    <t>NBCC (India) Ltd</t>
  </si>
  <si>
    <t>NBCC</t>
  </si>
  <si>
    <t>Hatsun Agro Product Ltd</t>
  </si>
  <si>
    <t>HATSUN</t>
  </si>
  <si>
    <t>Piramal Enterprises Ltd</t>
  </si>
  <si>
    <t>PEL</t>
  </si>
  <si>
    <t>Natco Pharma Ltd</t>
  </si>
  <si>
    <t>NATCOPHARM</t>
  </si>
  <si>
    <t>Poonawalla Fincorp Ltd</t>
  </si>
  <si>
    <t>POONAWALLA</t>
  </si>
  <si>
    <t>CPSE ETF</t>
  </si>
  <si>
    <t>CPSEETF</t>
  </si>
  <si>
    <t>Equity</t>
  </si>
  <si>
    <t>Firstsource Solutions Ltd</t>
  </si>
  <si>
    <t>FSL</t>
  </si>
  <si>
    <t>Outsourced services</t>
  </si>
  <si>
    <t>Amara Raja Energy &amp; Mobility Ltd</t>
  </si>
  <si>
    <t>ARE&amp;M</t>
  </si>
  <si>
    <t>EIH Ltd</t>
  </si>
  <si>
    <t>EIHOTEL</t>
  </si>
  <si>
    <t>Anant Raj Ltd</t>
  </si>
  <si>
    <t>ANANTRAJ</t>
  </si>
  <si>
    <t>Jyoti CNC Automation Ltd</t>
  </si>
  <si>
    <t>JYOTICNC</t>
  </si>
  <si>
    <t>Computer Hardware</t>
  </si>
  <si>
    <t>Kansai Nerolac Paints Ltd</t>
  </si>
  <si>
    <t>KANSAINER</t>
  </si>
  <si>
    <t>Aster DM Healthcare Ltd</t>
  </si>
  <si>
    <t>ASTERDM</t>
  </si>
  <si>
    <t>Shyam Metalics and Energy Ltd</t>
  </si>
  <si>
    <t>SHYAMMETL</t>
  </si>
  <si>
    <t>Tejas Networks Ltd</t>
  </si>
  <si>
    <t>TEJASNET</t>
  </si>
  <si>
    <t>Telecom Equipments</t>
  </si>
  <si>
    <t>Triveni Turbine Ltd</t>
  </si>
  <si>
    <t>TRITURBINE</t>
  </si>
  <si>
    <t>Gujarat State Petronet Ltd</t>
  </si>
  <si>
    <t>GSPL</t>
  </si>
  <si>
    <t>Atul Ltd</t>
  </si>
  <si>
    <t>ATUL</t>
  </si>
  <si>
    <t>Bikaji Foods International Ltd</t>
  </si>
  <si>
    <t>BIKAJI</t>
  </si>
  <si>
    <t>Computer Age Management Services Ltd</t>
  </si>
  <si>
    <t>CAMS</t>
  </si>
  <si>
    <t>Aditya Birla Sun Life Amc Ltd</t>
  </si>
  <si>
    <t>ABSLAMC</t>
  </si>
  <si>
    <t>Alembic Pharmaceuticals Ltd</t>
  </si>
  <si>
    <t>APLLTD</t>
  </si>
  <si>
    <t>Krishna Institute of Medical Sciences Ltd</t>
  </si>
  <si>
    <t>KIMS</t>
  </si>
  <si>
    <t>Amber Enterprises India Ltd</t>
  </si>
  <si>
    <t>AMBER</t>
  </si>
  <si>
    <t>Affle (India) Ltd</t>
  </si>
  <si>
    <t>AFFLE</t>
  </si>
  <si>
    <t>Advertising</t>
  </si>
  <si>
    <t>ITI Ltd</t>
  </si>
  <si>
    <t>ITI</t>
  </si>
  <si>
    <t>Castrol India Ltd</t>
  </si>
  <si>
    <t>CASTROLIND</t>
  </si>
  <si>
    <t>Nexus Select Trust</t>
  </si>
  <si>
    <t>NXST</t>
  </si>
  <si>
    <t>Ramco Cements Limited</t>
  </si>
  <si>
    <t>RAMCOCEM</t>
  </si>
  <si>
    <t>Mindspace Business Parks REIT</t>
  </si>
  <si>
    <t>MINDSPACE</t>
  </si>
  <si>
    <t>Vinati Organics Ltd</t>
  </si>
  <si>
    <t>VINATIORGA</t>
  </si>
  <si>
    <t>Cyient Ltd</t>
  </si>
  <si>
    <t>CYIENT</t>
  </si>
  <si>
    <t>Devyani International Ltd</t>
  </si>
  <si>
    <t>DEVYANI</t>
  </si>
  <si>
    <t>Kajaria Ceramics Ltd</t>
  </si>
  <si>
    <t>KAJARIACER</t>
  </si>
  <si>
    <t>Building Products - Ceramics</t>
  </si>
  <si>
    <t>Jupiter Wagons Ltd</t>
  </si>
  <si>
    <t>JWL</t>
  </si>
  <si>
    <t>Rail</t>
  </si>
  <si>
    <t>KIOCL Ltd</t>
  </si>
  <si>
    <t>KIOCL</t>
  </si>
  <si>
    <t>Signatureglobal (India) Ltd</t>
  </si>
  <si>
    <t>SIGNATURE</t>
  </si>
  <si>
    <t>Kalpataru Projects International Ltd</t>
  </si>
  <si>
    <t>KPIL</t>
  </si>
  <si>
    <t>Jindal SAW Ltd</t>
  </si>
  <si>
    <t>JINDALSAW</t>
  </si>
  <si>
    <t>Concord Biotech Ltd</t>
  </si>
  <si>
    <t>CONCORDBIO</t>
  </si>
  <si>
    <t>Elgi Equipments Ltd</t>
  </si>
  <si>
    <t>ELGIEQUIP</t>
  </si>
  <si>
    <t>PTC Industries Ltd</t>
  </si>
  <si>
    <t>PTCIL</t>
  </si>
  <si>
    <t>CIE Automotive India Ltd</t>
  </si>
  <si>
    <t>CIEINDIA</t>
  </si>
  <si>
    <t>Century Plyboards (India) Ltd</t>
  </si>
  <si>
    <t>CENTURYPLY</t>
  </si>
  <si>
    <t>Wood Products</t>
  </si>
  <si>
    <t>JBM Auto Ltd</t>
  </si>
  <si>
    <t>JBMA</t>
  </si>
  <si>
    <t>Chalet Hotels Ltd</t>
  </si>
  <si>
    <t>CHALET</t>
  </si>
  <si>
    <t>Relaxo Footwears Ltd</t>
  </si>
  <si>
    <t>RELAXO</t>
  </si>
  <si>
    <t>Bombay Burmah Trading Corporation</t>
  </si>
  <si>
    <t xml:space="preserve"> Ltd</t>
  </si>
  <si>
    <t>BBTC</t>
  </si>
  <si>
    <t>Chambal Fertilisers and Chemicals Ltd</t>
  </si>
  <si>
    <t>CHAMBLFERT</t>
  </si>
  <si>
    <t>Blue Dart Express Ltd</t>
  </si>
  <si>
    <t>BLUEDART</t>
  </si>
  <si>
    <t>Welspun Corp Ltd</t>
  </si>
  <si>
    <t>WELCORP</t>
  </si>
  <si>
    <t>Cello World Ltd</t>
  </si>
  <si>
    <t>CELLO</t>
  </si>
  <si>
    <t>Finolex Cables Ltd</t>
  </si>
  <si>
    <t>FINCABLES</t>
  </si>
  <si>
    <t>Ircon International Ltd</t>
  </si>
  <si>
    <t>IRCON</t>
  </si>
  <si>
    <t>Jai Balaji Industries Ltd</t>
  </si>
  <si>
    <t>JAIBALAJI</t>
  </si>
  <si>
    <t>Aadhar Housing Finance Ltd</t>
  </si>
  <si>
    <t>AADHARHFC</t>
  </si>
  <si>
    <t>V Guard Industries Ltd</t>
  </si>
  <si>
    <t>VGUARD</t>
  </si>
  <si>
    <t>Jyothy Labs Ltd</t>
  </si>
  <si>
    <t>JYOTHYLAB</t>
  </si>
  <si>
    <t>Astrazeneca Pharma India Ltd</t>
  </si>
  <si>
    <t>ASTRAZEN</t>
  </si>
  <si>
    <t>Great Eastern Shipping Company Ltd</t>
  </si>
  <si>
    <t>GESHIP</t>
  </si>
  <si>
    <t>Aarti Industries Ltd</t>
  </si>
  <si>
    <t>AARTIIND</t>
  </si>
  <si>
    <t>Neuland Laboratories Ltd</t>
  </si>
  <si>
    <t>NEULANDLAB</t>
  </si>
  <si>
    <t>Eris Lifesciences Ltd</t>
  </si>
  <si>
    <t>ERIS</t>
  </si>
  <si>
    <t>Finolex Industries Ltd</t>
  </si>
  <si>
    <t>FINPIPE</t>
  </si>
  <si>
    <t>Sobha Ltd</t>
  </si>
  <si>
    <t>SOBHA</t>
  </si>
  <si>
    <t>Bata India Ltd</t>
  </si>
  <si>
    <t>BATAINDIA</t>
  </si>
  <si>
    <t>Schneider Electric Infrastructure Ltd</t>
  </si>
  <si>
    <t>SCHNEIDER</t>
  </si>
  <si>
    <t>NCC Ltd</t>
  </si>
  <si>
    <t>NCC</t>
  </si>
  <si>
    <t>Reliance Power Ltd</t>
  </si>
  <si>
    <t>RPOWER</t>
  </si>
  <si>
    <t>Karur Vysya Bank Ltd</t>
  </si>
  <si>
    <t>KARURVYSYA</t>
  </si>
  <si>
    <t>Garden Reach Shipbuilders &amp; Engineers Ltd</t>
  </si>
  <si>
    <t>GRSE</t>
  </si>
  <si>
    <t>Newgen Software Technologies Ltd</t>
  </si>
  <si>
    <t>NEWGEN</t>
  </si>
  <si>
    <t>Techno Electric &amp; Engineering Company Ltd</t>
  </si>
  <si>
    <t>TECHNOE</t>
  </si>
  <si>
    <t>R R Kabel Ltd</t>
  </si>
  <si>
    <t>RRKABEL</t>
  </si>
  <si>
    <t>Tbo Tek Ltd</t>
  </si>
  <si>
    <t>TBOTEK</t>
  </si>
  <si>
    <t>Tour &amp; Travel Services</t>
  </si>
  <si>
    <t>Akzo Nobel India Ltd</t>
  </si>
  <si>
    <t>AKZOINDIA</t>
  </si>
  <si>
    <t>Aptus Value Housing Finance India Ltd</t>
  </si>
  <si>
    <t>APTUS</t>
  </si>
  <si>
    <t>IIFL Finance Ltd</t>
  </si>
  <si>
    <t>IIFL</t>
  </si>
  <si>
    <t>LMW Ltd</t>
  </si>
  <si>
    <t>LMW</t>
  </si>
  <si>
    <t>Jubilant Pharmova Ltd</t>
  </si>
  <si>
    <t>JUBLPHARMA</t>
  </si>
  <si>
    <t>Anand Rathi Wealth Ltd</t>
  </si>
  <si>
    <t>ANANDRATHI</t>
  </si>
  <si>
    <t>Asahi India Glass Ltd</t>
  </si>
  <si>
    <t>ASAHIINDIA</t>
  </si>
  <si>
    <t>Ramkrishna Forgings Ltd</t>
  </si>
  <si>
    <t>RKFORGE</t>
  </si>
  <si>
    <t>Navin Fluorine International Ltd</t>
  </si>
  <si>
    <t>NAVINFLUOR</t>
  </si>
  <si>
    <t>Wockhardt Ltd</t>
  </si>
  <si>
    <t>WOCKPHARMA</t>
  </si>
  <si>
    <t>HFCL Ltd</t>
  </si>
  <si>
    <t>HFCL</t>
  </si>
  <si>
    <t>Sarda Energy &amp; Minerals Ltd</t>
  </si>
  <si>
    <t>SARDAEN</t>
  </si>
  <si>
    <t>PCBL Ltd</t>
  </si>
  <si>
    <t>PCBL</t>
  </si>
  <si>
    <t>Sonata Software Ltd</t>
  </si>
  <si>
    <t>SONATSOFTW</t>
  </si>
  <si>
    <t>Kfin Technologies Ltd</t>
  </si>
  <si>
    <t>KFINTECH</t>
  </si>
  <si>
    <t>Indegene Ltd</t>
  </si>
  <si>
    <t>INDGN</t>
  </si>
  <si>
    <t>Indian Energy Exchange Ltd</t>
  </si>
  <si>
    <t>IEX</t>
  </si>
  <si>
    <t>Power Trading &amp; Consultancy</t>
  </si>
  <si>
    <t>Trident Ltd</t>
  </si>
  <si>
    <t>TRIDENT</t>
  </si>
  <si>
    <t>Clean Science and Technology Ltd</t>
  </si>
  <si>
    <t>CLEAN</t>
  </si>
  <si>
    <t>Birlasoft Ltd</t>
  </si>
  <si>
    <t>BSOFT</t>
  </si>
  <si>
    <t>CreditAccess Grameen Ltd</t>
  </si>
  <si>
    <t>CREDITACC</t>
  </si>
  <si>
    <t>Zensar Technologies Ltd</t>
  </si>
  <si>
    <t>ZENSARTECH</t>
  </si>
  <si>
    <t>BEML Ltd</t>
  </si>
  <si>
    <t>BEML</t>
  </si>
  <si>
    <t>Waaree Renewable Technologies Ltd</t>
  </si>
  <si>
    <t>WAAREERTL</t>
  </si>
  <si>
    <t>UTI S&amp;P BSE Sensex ETF</t>
  </si>
  <si>
    <t>UTISENSETF</t>
  </si>
  <si>
    <t>Titagarh Rail Systems Ltd</t>
  </si>
  <si>
    <t>TITAGARH</t>
  </si>
  <si>
    <t>DCM Shriram Ltd</t>
  </si>
  <si>
    <t>DCMSHRIRAM</t>
  </si>
  <si>
    <t>Doms Industries Ltd</t>
  </si>
  <si>
    <t>DOMS</t>
  </si>
  <si>
    <t>Office Supplies</t>
  </si>
  <si>
    <t>Bls International Services Ltd</t>
  </si>
  <si>
    <t>BLS</t>
  </si>
  <si>
    <t>Zen Technologies Ltd</t>
  </si>
  <si>
    <t>ZENTEC</t>
  </si>
  <si>
    <t>Capri Global Capital Ltd</t>
  </si>
  <si>
    <t>CGCL</t>
  </si>
  <si>
    <t>Mahanagar Gas Ltd</t>
  </si>
  <si>
    <t>MGL</t>
  </si>
  <si>
    <t>PG Electroplast Ltd</t>
  </si>
  <si>
    <t>PGEL</t>
  </si>
  <si>
    <t>Kirloskar Oil Engines Ltd</t>
  </si>
  <si>
    <t>KIRLOSENG</t>
  </si>
  <si>
    <t>Sanofi India Ltd</t>
  </si>
  <si>
    <t>SANOFI</t>
  </si>
  <si>
    <t>G R Infraprojects Ltd</t>
  </si>
  <si>
    <t>GRINFRA</t>
  </si>
  <si>
    <t>UTI Asset Management Company Ltd</t>
  </si>
  <si>
    <t>UTIAMC</t>
  </si>
  <si>
    <t>PVR INOX Ltd</t>
  </si>
  <si>
    <t>PVRINOX</t>
  </si>
  <si>
    <t>Theatres</t>
  </si>
  <si>
    <t>Indiamart Intermesh Ltd</t>
  </si>
  <si>
    <t>INDIAMART</t>
  </si>
  <si>
    <t>Swan Energy Ltd</t>
  </si>
  <si>
    <t>SWANENERGY</t>
  </si>
  <si>
    <t>Action Construction Equipment Ltd</t>
  </si>
  <si>
    <t>ACE</t>
  </si>
  <si>
    <t>Heavy Machinery</t>
  </si>
  <si>
    <t>HBL Power Systems Ltd</t>
  </si>
  <si>
    <t>HBLPOWER</t>
  </si>
  <si>
    <t>KSB Ltd</t>
  </si>
  <si>
    <t>KSB</t>
  </si>
  <si>
    <t>Rainbow Children's Medicare Ltd</t>
  </si>
  <si>
    <t>RAINBOW</t>
  </si>
  <si>
    <t>Supreme Petrochem Ltd</t>
  </si>
  <si>
    <t>SPLPETRO</t>
  </si>
  <si>
    <t>Deepak Fertilisers and Petrochemicals Corp Ltd</t>
  </si>
  <si>
    <t>DEEPAKFERT</t>
  </si>
  <si>
    <t>Fine Organic Industries Ltd</t>
  </si>
  <si>
    <t>FINEORG</t>
  </si>
  <si>
    <t>Godrej Agrovet Ltd</t>
  </si>
  <si>
    <t>GODREJAGRO</t>
  </si>
  <si>
    <t>Agro Products</t>
  </si>
  <si>
    <t>Netweb Technologies India Ltd</t>
  </si>
  <si>
    <t>NETWEB</t>
  </si>
  <si>
    <t>Welspun Living Ltd</t>
  </si>
  <si>
    <t>WELSPUNLIV</t>
  </si>
  <si>
    <t>Strides Pharma Science Ltd</t>
  </si>
  <si>
    <t>STAR</t>
  </si>
  <si>
    <t>Caplin Point Laboratories Ltd</t>
  </si>
  <si>
    <t>CAPLIPOINT</t>
  </si>
  <si>
    <t>Gravita India Ltd</t>
  </si>
  <si>
    <t>GRAVITA</t>
  </si>
  <si>
    <t>Metals - Lead</t>
  </si>
  <si>
    <t>Tata Teleservices (Maharashtra) Ltd</t>
  </si>
  <si>
    <t>TTML</t>
  </si>
  <si>
    <t>E I D-Parry (India) Ltd</t>
  </si>
  <si>
    <t>EIDPARRY</t>
  </si>
  <si>
    <t>Sugar</t>
  </si>
  <si>
    <t>Ingersoll-Rand (India) Ltd</t>
  </si>
  <si>
    <t>INGERRAND</t>
  </si>
  <si>
    <t>Raymond Lifestyle Ltd</t>
  </si>
  <si>
    <t>RAYMONDLSL</t>
  </si>
  <si>
    <t>RITES Ltd</t>
  </si>
  <si>
    <t>RITES</t>
  </si>
  <si>
    <t>Akums Drugs and Pharmaceuticals Ltd</t>
  </si>
  <si>
    <t>AKUMS</t>
  </si>
  <si>
    <t>IFCI Ltd</t>
  </si>
  <si>
    <t>IFCI</t>
  </si>
  <si>
    <t>Aavas Financiers Ltd</t>
  </si>
  <si>
    <t>AAVAS</t>
  </si>
  <si>
    <t>Inox Wind Energy Ltd</t>
  </si>
  <si>
    <t>IWEL</t>
  </si>
  <si>
    <t>Olectra Greentech Ltd</t>
  </si>
  <si>
    <t>OLECTRA</t>
  </si>
  <si>
    <t>Granules India Ltd</t>
  </si>
  <si>
    <t>GRANULES</t>
  </si>
  <si>
    <t>Praj Industries Ltd</t>
  </si>
  <si>
    <t>PRAJIND</t>
  </si>
  <si>
    <t>Sterling and Wilson Renewable Energy Ltd</t>
  </si>
  <si>
    <t>SWSOLAR</t>
  </si>
  <si>
    <t>eClerx Services Limited</t>
  </si>
  <si>
    <t>ECLERX</t>
  </si>
  <si>
    <t>Honasa Consumer Ltd</t>
  </si>
  <si>
    <t>HONASA</t>
  </si>
  <si>
    <t>Nava Limited</t>
  </si>
  <si>
    <t>NAVA</t>
  </si>
  <si>
    <t>Kirloskar Brothers Ltd</t>
  </si>
  <si>
    <t>KIRLOSBROS</t>
  </si>
  <si>
    <t>Cube Highways Trust</t>
  </si>
  <si>
    <t>CUBEINVIT</t>
  </si>
  <si>
    <t>Roads</t>
  </si>
  <si>
    <t>JM Financial Ltd</t>
  </si>
  <si>
    <t>JMFINANCIL</t>
  </si>
  <si>
    <t>NMDC Steel Ltd</t>
  </si>
  <si>
    <t>NSLNISP</t>
  </si>
  <si>
    <t>Railtel Corporation of India Ltd</t>
  </si>
  <si>
    <t>RAILTEL</t>
  </si>
  <si>
    <t>Communication &amp; Networking</t>
  </si>
  <si>
    <t>City Union Bank Ltd</t>
  </si>
  <si>
    <t>CUB</t>
  </si>
  <si>
    <t>Redington Ltd</t>
  </si>
  <si>
    <t>REDINGTON</t>
  </si>
  <si>
    <t>Technology Hardware</t>
  </si>
  <si>
    <t>Transformers and Rectifiers (India) Ltd</t>
  </si>
  <si>
    <t>TARIL</t>
  </si>
  <si>
    <t>Craftsman Automation Ltd</t>
  </si>
  <si>
    <t>CRAFTSMAN</t>
  </si>
  <si>
    <t>Maharashtra Scooters Ltd</t>
  </si>
  <si>
    <t>MAHSCOOTER</t>
  </si>
  <si>
    <t>Vardhman Textiles Ltd</t>
  </si>
  <si>
    <t>VTL</t>
  </si>
  <si>
    <t>Voltamp Transformers Ltd</t>
  </si>
  <si>
    <t>VOLTAMP</t>
  </si>
  <si>
    <t>Manappuram Finance Ltd</t>
  </si>
  <si>
    <t>MANAPPURAM</t>
  </si>
  <si>
    <t>Aditya Birla Capital Ltd</t>
  </si>
  <si>
    <t>ABCAPITAL</t>
  </si>
  <si>
    <t>Jaiprakash Power Ventures Ltd</t>
  </si>
  <si>
    <t>JPPOWER</t>
  </si>
  <si>
    <t>Balrampur Chini Mills Ltd</t>
  </si>
  <si>
    <t>BALRAMCHIN</t>
  </si>
  <si>
    <t>LT Foods Ltd</t>
  </si>
  <si>
    <t>LTFOODS</t>
  </si>
  <si>
    <t>Elecon Engineering Company Ltd</t>
  </si>
  <si>
    <t>ELECON</t>
  </si>
  <si>
    <t>Data Patterns (India) Ltd</t>
  </si>
  <si>
    <t>DATAPATTNS</t>
  </si>
  <si>
    <t>Westlife Foodworld Ltd</t>
  </si>
  <si>
    <t>WESTLIFE</t>
  </si>
  <si>
    <t>Marksans Pharma Ltd</t>
  </si>
  <si>
    <t>MARKSANS</t>
  </si>
  <si>
    <t>RedTape</t>
  </si>
  <si>
    <t>REDTAPE</t>
  </si>
  <si>
    <t>Tega Industries Ltd</t>
  </si>
  <si>
    <t>TEGA</t>
  </si>
  <si>
    <t>Genus Power Infrastructures Ltd</t>
  </si>
  <si>
    <t>GENUSPOWER</t>
  </si>
  <si>
    <t>Nuvoco Vistas Corporation Ltd</t>
  </si>
  <si>
    <t>NUVOCO</t>
  </si>
  <si>
    <t>Usha Martin Ltd</t>
  </si>
  <si>
    <t>USHAMART</t>
  </si>
  <si>
    <t>RHI Magnesita India Ltd</t>
  </si>
  <si>
    <t>RHIM</t>
  </si>
  <si>
    <t>Godawari Power and Ispat Ltd</t>
  </si>
  <si>
    <t>GPIL</t>
  </si>
  <si>
    <t>Powergrid Infrastructure Investment Trust</t>
  </si>
  <si>
    <t>PGINVIT</t>
  </si>
  <si>
    <t>Happiest Minds Technologies Ltd</t>
  </si>
  <si>
    <t>HAPPSTMNDS</t>
  </si>
  <si>
    <t>Glenmark Life Sciences Ltd</t>
  </si>
  <si>
    <t>GLS</t>
  </si>
  <si>
    <t>Zee Entertainment Enterprises Ltd</t>
  </si>
  <si>
    <t>ZEEL</t>
  </si>
  <si>
    <t>Zydus Wellness Ltd</t>
  </si>
  <si>
    <t>ZYDUSWELL</t>
  </si>
  <si>
    <t>TTK Prestige Ltd</t>
  </si>
  <si>
    <t>TTKPRESTIG</t>
  </si>
  <si>
    <t>Can Fin Homes Ltd</t>
  </si>
  <si>
    <t>CANFINHOME</t>
  </si>
  <si>
    <t>Minda Corporation Ltd</t>
  </si>
  <si>
    <t>MINDACORP</t>
  </si>
  <si>
    <t>Bengal &amp; Assam Company Ltd</t>
  </si>
  <si>
    <t>BENGALASM</t>
  </si>
  <si>
    <t>CEAT Ltd</t>
  </si>
  <si>
    <t>CEATLTD</t>
  </si>
  <si>
    <t>MMTC Ltd</t>
  </si>
  <si>
    <t>MMTC</t>
  </si>
  <si>
    <t>Symphony Ltd</t>
  </si>
  <si>
    <t>SYMPHONY</t>
  </si>
  <si>
    <t>India Cements Ltd</t>
  </si>
  <si>
    <t>INDIACEM</t>
  </si>
  <si>
    <t>Reliance Infrastructure Ltd</t>
  </si>
  <si>
    <t>RELINFRA</t>
  </si>
  <si>
    <t>Sanofi Consumer Healthcare India Ltd</t>
  </si>
  <si>
    <t>SANOFICONR</t>
  </si>
  <si>
    <t>Gujarat Mineral Development Corporation Ltd</t>
  </si>
  <si>
    <t>GMDCLTD</t>
  </si>
  <si>
    <t>IIFL Securities Ltd</t>
  </si>
  <si>
    <t>IIFLSEC</t>
  </si>
  <si>
    <t>Vesuvius India Ltd</t>
  </si>
  <si>
    <t>VESUVIUS</t>
  </si>
  <si>
    <t>Safari Industries (India) Ltd</t>
  </si>
  <si>
    <t>SAFARI</t>
  </si>
  <si>
    <t>Metropolis Healthcare Ltd</t>
  </si>
  <si>
    <t>METROPOLIS</t>
  </si>
  <si>
    <t>Jammu and Kashmir Bank Ltd</t>
  </si>
  <si>
    <t>J&amp;KBANK</t>
  </si>
  <si>
    <t>Bharat 22 ETF</t>
  </si>
  <si>
    <t>ICICIB22</t>
  </si>
  <si>
    <t>Nippon India ETF Nifty Bank BeES</t>
  </si>
  <si>
    <t>BANKBEES</t>
  </si>
  <si>
    <t>Prudent Corporate Advisory Services Ltd</t>
  </si>
  <si>
    <t>PRUDENT</t>
  </si>
  <si>
    <t>JSW Holdings Ltd</t>
  </si>
  <si>
    <t>JSWHL</t>
  </si>
  <si>
    <t>Intellect Design Arena Ltd</t>
  </si>
  <si>
    <t>INTELLECT</t>
  </si>
  <si>
    <t>Electrosteel Castings Ltd</t>
  </si>
  <si>
    <t>ELECTCAST</t>
  </si>
  <si>
    <t>Chennai Petroleum Corporation Ltd</t>
  </si>
  <si>
    <t>CHENNPETRO</t>
  </si>
  <si>
    <t>CE Info Systems Ltd</t>
  </si>
  <si>
    <t>MAPMYINDIA</t>
  </si>
  <si>
    <t>Aether Industries Ltd</t>
  </si>
  <si>
    <t>AETHER</t>
  </si>
  <si>
    <t>Mrs. Bectors Food Specialities Ltd</t>
  </si>
  <si>
    <t>BECTORFOOD</t>
  </si>
  <si>
    <t>Raymond Ltd</t>
  </si>
  <si>
    <t>RAYMOND</t>
  </si>
  <si>
    <t>Jubilant Ingrevia Ltd</t>
  </si>
  <si>
    <t>JUBLINGREA</t>
  </si>
  <si>
    <t>Sapphire Foods India Ltd</t>
  </si>
  <si>
    <t>SAPPHIRE</t>
  </si>
  <si>
    <t>ELANTAS Beck India Ltd</t>
  </si>
  <si>
    <t>ELANTAS</t>
  </si>
  <si>
    <t>Alok Industries Ltd</t>
  </si>
  <si>
    <t>ALOKINDS</t>
  </si>
  <si>
    <t>JK Tyre &amp; Industries Ltd</t>
  </si>
  <si>
    <t>JKTYRE</t>
  </si>
  <si>
    <t>Galaxy Surfactants Ltd</t>
  </si>
  <si>
    <t>GALAXYSURF</t>
  </si>
  <si>
    <t>Alkyl Amines Chemicals Ltd</t>
  </si>
  <si>
    <t>ALKYLAMINE</t>
  </si>
  <si>
    <t>Tips Music Ltd</t>
  </si>
  <si>
    <t>TIPSMUSIC</t>
  </si>
  <si>
    <t>Movies &amp; TV Serials</t>
  </si>
  <si>
    <t>Quess Corp Ltd</t>
  </si>
  <si>
    <t>QUESS</t>
  </si>
  <si>
    <t>Employment Services</t>
  </si>
  <si>
    <t>Happy Forgings Ltd</t>
  </si>
  <si>
    <t>HAPPYFORGE</t>
  </si>
  <si>
    <t>Auto, Truck &amp; Motorcycle Parts</t>
  </si>
  <si>
    <t>KPI Green Energy Ltd</t>
  </si>
  <si>
    <t>KPIGREEN</t>
  </si>
  <si>
    <t>INOX India Ltd</t>
  </si>
  <si>
    <t>INOXINDIA</t>
  </si>
  <si>
    <t>Sea-Borne Tankers</t>
  </si>
  <si>
    <t>Sammaan Capital Ltd</t>
  </si>
  <si>
    <t>SAMMAANCAP</t>
  </si>
  <si>
    <t>RBL Bank Ltd</t>
  </si>
  <si>
    <t>RBLBANK</t>
  </si>
  <si>
    <t>Home First Finance Company India Ltd</t>
  </si>
  <si>
    <t>HOMEFIRST</t>
  </si>
  <si>
    <t>Va Tech Wabag Ltd</t>
  </si>
  <si>
    <t>WABAG</t>
  </si>
  <si>
    <t>Water Management</t>
  </si>
  <si>
    <t>Tanla Platforms Ltd</t>
  </si>
  <si>
    <t>TANLA</t>
  </si>
  <si>
    <t>Engineers India Ltd</t>
  </si>
  <si>
    <t>ENGINERSIN</t>
  </si>
  <si>
    <t>Bajaj Electricals Ltd</t>
  </si>
  <si>
    <t>BAJAJELEC</t>
  </si>
  <si>
    <t>Brookfield India Real Estate Trust</t>
  </si>
  <si>
    <t>BIRET</t>
  </si>
  <si>
    <t>Graphite India Ltd</t>
  </si>
  <si>
    <t>GRAPHITE</t>
  </si>
  <si>
    <t>Prism Johnson Ltd</t>
  </si>
  <si>
    <t>PRSMJOHNSN</t>
  </si>
  <si>
    <t>India Grid Trust</t>
  </si>
  <si>
    <t>INDIGRID</t>
  </si>
  <si>
    <t>Edelweiss Financial Services Ltd</t>
  </si>
  <si>
    <t>EDELWEISS</t>
  </si>
  <si>
    <t>Kirloskar Pneumatic Company Ltd</t>
  </si>
  <si>
    <t>KIRLPNU</t>
  </si>
  <si>
    <t>Kirloskar Ferrous Industries Ltd</t>
  </si>
  <si>
    <t>KIRLFER</t>
  </si>
  <si>
    <t>Route Mobile Ltd</t>
  </si>
  <si>
    <t>ROUTE</t>
  </si>
  <si>
    <t>P N Gadgil Jewellers Ltd</t>
  </si>
  <si>
    <t>PNGJL</t>
  </si>
  <si>
    <t>shipping corporation of India Ltd</t>
  </si>
  <si>
    <t>SCI</t>
  </si>
  <si>
    <t>Eureka Forbes Ltd</t>
  </si>
  <si>
    <t>EUREKAFORB</t>
  </si>
  <si>
    <t>Household Appliances</t>
  </si>
  <si>
    <t>CMS Info Systems Ltd</t>
  </si>
  <si>
    <t>CMSINFO</t>
  </si>
  <si>
    <t>Senco Gold Ltd</t>
  </si>
  <si>
    <t>SENCO</t>
  </si>
  <si>
    <t>ESAB India Ltd</t>
  </si>
  <si>
    <t>ESABINDIA</t>
  </si>
  <si>
    <t>Saregama India Ltd</t>
  </si>
  <si>
    <t>SAREGAMA</t>
  </si>
  <si>
    <t>Vijaya Diagnostic Centre Ltd</t>
  </si>
  <si>
    <t>VIJAYA</t>
  </si>
  <si>
    <t>Isgec Heavy Engineering Ltd</t>
  </si>
  <si>
    <t>ISGEC</t>
  </si>
  <si>
    <t>Sansera Engineering Ltd</t>
  </si>
  <si>
    <t>SANSERA</t>
  </si>
  <si>
    <t>Gujarat Pipavav Port Ltd</t>
  </si>
  <si>
    <t>GPPL</t>
  </si>
  <si>
    <t>ITD Cementation India Ltd</t>
  </si>
  <si>
    <t>ITDCEM</t>
  </si>
  <si>
    <t>Just Dial Ltd</t>
  </si>
  <si>
    <t>JUSTDIAL</t>
  </si>
  <si>
    <t>Latent View Analytics Ltd</t>
  </si>
  <si>
    <t>LATENTVIEW</t>
  </si>
  <si>
    <t>JK Lakshmi Cement Ltd</t>
  </si>
  <si>
    <t>JKLAKSHMI</t>
  </si>
  <si>
    <t>Choice International Ltd</t>
  </si>
  <si>
    <t>CHOICEIN</t>
  </si>
  <si>
    <t>Lemon Tree Hotels Ltd</t>
  </si>
  <si>
    <t>LEMONTREE</t>
  </si>
  <si>
    <t>Puravankara Ltd</t>
  </si>
  <si>
    <t>PURVA</t>
  </si>
  <si>
    <t>Time Technoplast Ltd</t>
  </si>
  <si>
    <t>TIMETECHNO</t>
  </si>
  <si>
    <t>Cera Sanitaryware Ltd</t>
  </si>
  <si>
    <t>CERA</t>
  </si>
  <si>
    <t>Sheela Foam Ltd</t>
  </si>
  <si>
    <t>SFL</t>
  </si>
  <si>
    <t>Home Furnishing</t>
  </si>
  <si>
    <t>Jupiter Life Line Hospitals Ltd</t>
  </si>
  <si>
    <t>JLHL</t>
  </si>
  <si>
    <t>Max Estates Ltd</t>
  </si>
  <si>
    <t>MAXESTATES</t>
  </si>
  <si>
    <t>National Standard (India) Ltd</t>
  </si>
  <si>
    <t>NATIONSTD</t>
  </si>
  <si>
    <t>Gujarat Narmada Valley Fertilizers &amp; Chemicals Ltd</t>
  </si>
  <si>
    <t>GNFC</t>
  </si>
  <si>
    <t>Power Mech Projects Ltd</t>
  </si>
  <si>
    <t>POWERMECH</t>
  </si>
  <si>
    <t>Campus Activewear Ltd</t>
  </si>
  <si>
    <t>CAMPUS</t>
  </si>
  <si>
    <t>Rattanindia Enterprises Ltd</t>
  </si>
  <si>
    <t>RTNINDIA</t>
  </si>
  <si>
    <t>Kotak Nifty Bank ETF</t>
  </si>
  <si>
    <t>BANKNIFTY1</t>
  </si>
  <si>
    <t>Birla Corporation Ltd</t>
  </si>
  <si>
    <t>BIRLACORPN</t>
  </si>
  <si>
    <t>Keystone Realtors Ltd</t>
  </si>
  <si>
    <t>RUSTOMJEE</t>
  </si>
  <si>
    <t>V-mart Retail Ltd</t>
  </si>
  <si>
    <t>VMART</t>
  </si>
  <si>
    <t>LS Industries Ltd</t>
  </si>
  <si>
    <t>LSIND</t>
  </si>
  <si>
    <t>Triveni Engineering and Industries Ltd</t>
  </si>
  <si>
    <t>TRIVENI</t>
  </si>
  <si>
    <t>Thomas Cook (India) Ltd</t>
  </si>
  <si>
    <t>THOMASCOOK</t>
  </si>
  <si>
    <t>Valor Estate Ltd</t>
  </si>
  <si>
    <t>DBREALTY</t>
  </si>
  <si>
    <t>Shriram Pistons &amp; Rings Ltd</t>
  </si>
  <si>
    <t>SHRIPISTON</t>
  </si>
  <si>
    <t>HG Infra Engineering Ltd</t>
  </si>
  <si>
    <t>HGINFRA</t>
  </si>
  <si>
    <t>Shakti Pumps (India) Ltd</t>
  </si>
  <si>
    <t>SHAKTIPUMP</t>
  </si>
  <si>
    <t>SBFC Finance Ltd</t>
  </si>
  <si>
    <t>SBFC</t>
  </si>
  <si>
    <t>Shree Renuka Sugars Ltd</t>
  </si>
  <si>
    <t>RENUKA</t>
  </si>
  <si>
    <t>Aurionpro Solutions Ltd</t>
  </si>
  <si>
    <t>AURIONPRO</t>
  </si>
  <si>
    <t>CCL Products (India) Ltd</t>
  </si>
  <si>
    <t>CCL</t>
  </si>
  <si>
    <t>F D C Ltd</t>
  </si>
  <si>
    <t>FDC</t>
  </si>
  <si>
    <t>Allied Blenders and Distillers Ltd</t>
  </si>
  <si>
    <t>ABDL</t>
  </si>
  <si>
    <t>SBI Nifty 50 ETF</t>
  </si>
  <si>
    <t>SETFNIF50</t>
  </si>
  <si>
    <t>BHARAT Bond ETF-April 2023-Growth</t>
  </si>
  <si>
    <t>EBBETF0423</t>
  </si>
  <si>
    <t>Debt</t>
  </si>
  <si>
    <t>Rategain Travel Technologies Ltd</t>
  </si>
  <si>
    <t>RATEGAIN</t>
  </si>
  <si>
    <t>Azad Engineering Ltd</t>
  </si>
  <si>
    <t>AZAD</t>
  </si>
  <si>
    <t>Religare Enterprises Ltd</t>
  </si>
  <si>
    <t>RELIGARE</t>
  </si>
  <si>
    <t>Lloyds Engineering Works Ltd</t>
  </si>
  <si>
    <t>LLOYDSENGG</t>
  </si>
  <si>
    <t>Procter &amp; Gamble Health Ltd</t>
  </si>
  <si>
    <t>PGHL</t>
  </si>
  <si>
    <t>Ganesh Housing Corp Ltd</t>
  </si>
  <si>
    <t>GANESHHOUC</t>
  </si>
  <si>
    <t>Garware Hi-Tech Films Ltd</t>
  </si>
  <si>
    <t>GRWRHITECH</t>
  </si>
  <si>
    <t>Epigral Ltd</t>
  </si>
  <si>
    <t>EPIGRAL</t>
  </si>
  <si>
    <t>IFB Industries Ltd</t>
  </si>
  <si>
    <t>IFBIND</t>
  </si>
  <si>
    <t>GMR Power and Urban Infra Ltd</t>
  </si>
  <si>
    <t>GMRP&amp;UI</t>
  </si>
  <si>
    <t>Rashtriya Chemicals and Fertilizers Ltd</t>
  </si>
  <si>
    <t>RCF</t>
  </si>
  <si>
    <t>Diamond Power Infrastructure Ltd</t>
  </si>
  <si>
    <t>DIACABS</t>
  </si>
  <si>
    <t>Blue Jet Healthcare Ltd</t>
  </si>
  <si>
    <t>BLUEJET</t>
  </si>
  <si>
    <t>Force Motors Ltd</t>
  </si>
  <si>
    <t>FORCEMOT</t>
  </si>
  <si>
    <t>HMT Ltd</t>
  </si>
  <si>
    <t>HMT</t>
  </si>
  <si>
    <t>Arvind Ltd</t>
  </si>
  <si>
    <t>ARVIND</t>
  </si>
  <si>
    <t>Mastek Ltd</t>
  </si>
  <si>
    <t>MASTEK</t>
  </si>
  <si>
    <t>EPL Ltd</t>
  </si>
  <si>
    <t>EPL</t>
  </si>
  <si>
    <t>Packaging</t>
  </si>
  <si>
    <t>Gallantt Ispat Ltd</t>
  </si>
  <si>
    <t>GALLANTT</t>
  </si>
  <si>
    <t>ASK Automotive Ltd</t>
  </si>
  <si>
    <t>ASKAUTOLTD</t>
  </si>
  <si>
    <t>Network18 Media &amp; Investments Ltd</t>
  </si>
  <si>
    <t>NETWORK18</t>
  </si>
  <si>
    <t>HEG Ltd</t>
  </si>
  <si>
    <t>HEG</t>
  </si>
  <si>
    <t>PNC Infratech Ltd</t>
  </si>
  <si>
    <t>PNCINFRA</t>
  </si>
  <si>
    <t>Kama Holdings Ltd</t>
  </si>
  <si>
    <t>KAMAHOLD</t>
  </si>
  <si>
    <t>Transport Corporation of India Ltd</t>
  </si>
  <si>
    <t>TCI</t>
  </si>
  <si>
    <t>Equitas Small Finance Bank Ltd</t>
  </si>
  <si>
    <t>EQUITASBNK</t>
  </si>
  <si>
    <t>Texmaco Rail &amp; Engineering Ltd</t>
  </si>
  <si>
    <t>TEXRAIL</t>
  </si>
  <si>
    <t>Star Cement Ltd</t>
  </si>
  <si>
    <t>STARCEMENT</t>
  </si>
  <si>
    <t>Varroc Engineering Ltd</t>
  </si>
  <si>
    <t>VARROC</t>
  </si>
  <si>
    <t>MedPlus Health Services Ltd</t>
  </si>
  <si>
    <t>MEDPLUS</t>
  </si>
  <si>
    <t>KNR Constructions Ltd</t>
  </si>
  <si>
    <t>KNRCON</t>
  </si>
  <si>
    <t>Sunteck Realty Ltd</t>
  </si>
  <si>
    <t>SUNTECK</t>
  </si>
  <si>
    <t>Ion Exchange (India) Ltd</t>
  </si>
  <si>
    <t>IONEXCHANG</t>
  </si>
  <si>
    <t>Environmental Services</t>
  </si>
  <si>
    <t>TVS Supply Chain Solutions Ltd</t>
  </si>
  <si>
    <t>TVSSCS</t>
  </si>
  <si>
    <t>Gujarat State Fertilizers &amp; Chemicals Ltd</t>
  </si>
  <si>
    <t>GSFC</t>
  </si>
  <si>
    <t>Mahindra Lifespace Developers Ltd</t>
  </si>
  <si>
    <t>MAHLIFE</t>
  </si>
  <si>
    <t>Shilpa Medicare Ltd</t>
  </si>
  <si>
    <t>SHILPAMED</t>
  </si>
  <si>
    <t>Karnataka Bank Ltd</t>
  </si>
  <si>
    <t>KTKBANK</t>
  </si>
  <si>
    <t>Maharashtra Seamless Ltd</t>
  </si>
  <si>
    <t>MAHSEAMLES</t>
  </si>
  <si>
    <t>Indigo Paints Ltd</t>
  </si>
  <si>
    <t>INDIGOPNTS</t>
  </si>
  <si>
    <t>Balu Forge Industries Ltd</t>
  </si>
  <si>
    <t>BALUFORGE</t>
  </si>
  <si>
    <t>Garware Technical Fibres Ltd</t>
  </si>
  <si>
    <t>GARFIBRES</t>
  </si>
  <si>
    <t>Dodla Dairy Ltd</t>
  </si>
  <si>
    <t>DODLA</t>
  </si>
  <si>
    <t>Anupam Rasayan India Ltd</t>
  </si>
  <si>
    <t>ANURAS</t>
  </si>
  <si>
    <t>Black Box Ltd</t>
  </si>
  <si>
    <t>BBOX</t>
  </si>
  <si>
    <t>Avanti Feeds Ltd</t>
  </si>
  <si>
    <t>AVANTIFEED</t>
  </si>
  <si>
    <t>JK Paper Ltd</t>
  </si>
  <si>
    <t>JKPAPER</t>
  </si>
  <si>
    <t>Paper Products</t>
  </si>
  <si>
    <t>Arvind Fashions Ltd</t>
  </si>
  <si>
    <t>ARVINDFASN</t>
  </si>
  <si>
    <t>Archean Chemical Industries Ltd</t>
  </si>
  <si>
    <t>ACI</t>
  </si>
  <si>
    <t>Mahindra Holidays and Resorts India Ltd</t>
  </si>
  <si>
    <t>MHRIL</t>
  </si>
  <si>
    <t>Juniper Hotels Ltd</t>
  </si>
  <si>
    <t>JUNIPER</t>
  </si>
  <si>
    <t>eMudhra Ltd</t>
  </si>
  <si>
    <t>EMUDHRA</t>
  </si>
  <si>
    <t>Infibeam Avenues Ltd</t>
  </si>
  <si>
    <t>INFIBEAM</t>
  </si>
  <si>
    <t>Spicejet Ltd</t>
  </si>
  <si>
    <t>SPICEJET</t>
  </si>
  <si>
    <t>Pilani Investment And Industries Corporation Ltd</t>
  </si>
  <si>
    <t>PILANIINVS</t>
  </si>
  <si>
    <t>Ujaas Energy Ltd</t>
  </si>
  <si>
    <t>UEL</t>
  </si>
  <si>
    <t>Shoppers Stop Ltd</t>
  </si>
  <si>
    <t>SHOPERSTOP</t>
  </si>
  <si>
    <t>Insolation Energy Ltd</t>
  </si>
  <si>
    <t>INA</t>
  </si>
  <si>
    <t>Semiconductors</t>
  </si>
  <si>
    <t>Bharat Global Developers Ltd</t>
  </si>
  <si>
    <t>BGDL</t>
  </si>
  <si>
    <t>Computer &amp; Electronics Retail</t>
  </si>
  <si>
    <t>Protean eGov Technologies Ltd</t>
  </si>
  <si>
    <t>PROTEAN</t>
  </si>
  <si>
    <t>IT Consulting &amp; Other Services</t>
  </si>
  <si>
    <t>India Shelter Finance Corporation Ltd</t>
  </si>
  <si>
    <t>INDIASHLTR</t>
  </si>
  <si>
    <t>Indo Count Industries Ltd</t>
  </si>
  <si>
    <t>ICIL</t>
  </si>
  <si>
    <t>Electronics Mart India Ltd</t>
  </si>
  <si>
    <t>EMIL</t>
  </si>
  <si>
    <t>RattanIndia Power Ltd</t>
  </si>
  <si>
    <t>RTNPOWER</t>
  </si>
  <si>
    <t>Rajesh Exports Ltd</t>
  </si>
  <si>
    <t>RAJESHEXPO</t>
  </si>
  <si>
    <t>Responsive Industries Ltd</t>
  </si>
  <si>
    <t>RESPONIND</t>
  </si>
  <si>
    <t>Building Products - Granite</t>
  </si>
  <si>
    <t>Paradeep Phosphates Ltd</t>
  </si>
  <si>
    <t>PARADEEP</t>
  </si>
  <si>
    <t>Chemplast Sanmar Ltd</t>
  </si>
  <si>
    <t>CHEMPLASTS</t>
  </si>
  <si>
    <t>Sundaram Finance Holdings Ltd</t>
  </si>
  <si>
    <t>SUNDARMHLD</t>
  </si>
  <si>
    <t>Orient Cement Ltd</t>
  </si>
  <si>
    <t>ORIENTCEM</t>
  </si>
  <si>
    <t>Astra Microwave Products Ltd</t>
  </si>
  <si>
    <t>ASTRAMICRO</t>
  </si>
  <si>
    <t>Ujjivan Small Finance Bank Ltd</t>
  </si>
  <si>
    <t>UJJIVANSFB</t>
  </si>
  <si>
    <t>Ahluwalia Contracts (India) Ltd</t>
  </si>
  <si>
    <t>AHLUCONT</t>
  </si>
  <si>
    <t>Equinox India Developments Ltd</t>
  </si>
  <si>
    <t>EMBDL</t>
  </si>
  <si>
    <t>Dilip Buildcon Ltd</t>
  </si>
  <si>
    <t>DBL</t>
  </si>
  <si>
    <t>Welspun Enterprises Ltd</t>
  </si>
  <si>
    <t>WELENT</t>
  </si>
  <si>
    <t>Laxmi Organic Industries Ltd</t>
  </si>
  <si>
    <t>LXCHEM</t>
  </si>
  <si>
    <t>National Highways Infra Trust</t>
  </si>
  <si>
    <t>NHIT</t>
  </si>
  <si>
    <t>Syrma SGS Technology Ltd</t>
  </si>
  <si>
    <t>SYRMA</t>
  </si>
  <si>
    <t>Tamilnad Mercantile Bank Ltd</t>
  </si>
  <si>
    <t>TMB</t>
  </si>
  <si>
    <t>PDS Limited</t>
  </si>
  <si>
    <t>PDSL</t>
  </si>
  <si>
    <t>Moil Ltd</t>
  </si>
  <si>
    <t>MOIL</t>
  </si>
  <si>
    <t>Mining - Manganese</t>
  </si>
  <si>
    <t>Sun Pharma Advanced Research Co Ltd</t>
  </si>
  <si>
    <t>SPARC</t>
  </si>
  <si>
    <t>ICRA Ltd</t>
  </si>
  <si>
    <t>ICRA</t>
  </si>
  <si>
    <t>BHARAT Bond ETF-April 2030-Growth</t>
  </si>
  <si>
    <t>EBBETF0430</t>
  </si>
  <si>
    <t>Technocraft Industries (India) Ltd</t>
  </si>
  <si>
    <t>TIIL</t>
  </si>
  <si>
    <t>PC Jeweller Ltd</t>
  </si>
  <si>
    <t>PCJEWELLER</t>
  </si>
  <si>
    <t>Suprajit Engineering Ltd</t>
  </si>
  <si>
    <t>SUPRAJIT</t>
  </si>
  <si>
    <t>Surya Roshni Ltd</t>
  </si>
  <si>
    <t>SURYAROSNI</t>
  </si>
  <si>
    <t>Sandur Manganese and Iron Ores Ltd</t>
  </si>
  <si>
    <t>SANDUMA</t>
  </si>
  <si>
    <t>Nazara Technologies Ltd</t>
  </si>
  <si>
    <t>NAZARA</t>
  </si>
  <si>
    <t>Theme Parks &amp; Gaming</t>
  </si>
  <si>
    <t>Man Infraconstruction Ltd</t>
  </si>
  <si>
    <t>MANINFRA</t>
  </si>
  <si>
    <t>V I P Industries Ltd</t>
  </si>
  <si>
    <t>VIPIND</t>
  </si>
  <si>
    <t>Balaji Amines Ltd</t>
  </si>
  <si>
    <t>BALAMINES</t>
  </si>
  <si>
    <t>Ethos Ltd</t>
  </si>
  <si>
    <t>ETHOSLTD</t>
  </si>
  <si>
    <t>Hindustan Foods Ltd</t>
  </si>
  <si>
    <t>HNDFDS</t>
  </si>
  <si>
    <t>Sudarshan Chemical Industries Ltd</t>
  </si>
  <si>
    <t>SUDARSCHEM</t>
  </si>
  <si>
    <t>BHARAT Bond ETF-April 2032</t>
  </si>
  <si>
    <t>BBETF0432</t>
  </si>
  <si>
    <t>Go Fashion (India) Ltd</t>
  </si>
  <si>
    <t>GOCOLORS</t>
  </si>
  <si>
    <t>Kesoram Industries Ltd</t>
  </si>
  <si>
    <t>KESORAMIND</t>
  </si>
  <si>
    <t>Privi Speciality Chemicals Ltd</t>
  </si>
  <si>
    <t>PRIVISCL</t>
  </si>
  <si>
    <t>Greenlam Industries Ltd</t>
  </si>
  <si>
    <t>GREENLAM</t>
  </si>
  <si>
    <t>Building Products - Laminates</t>
  </si>
  <si>
    <t>Tarc Ltd</t>
  </si>
  <si>
    <t>TARC</t>
  </si>
  <si>
    <t>Kennametal India Ltd</t>
  </si>
  <si>
    <t>KENNAMET</t>
  </si>
  <si>
    <t>Orchid Pharma Ltd</t>
  </si>
  <si>
    <t>ORCHPHARMA</t>
  </si>
  <si>
    <t>India Infrastructure Trust</t>
  </si>
  <si>
    <t>INFRATRUST</t>
  </si>
  <si>
    <t>Share India Securities Ltd</t>
  </si>
  <si>
    <t>SHAREINDIA</t>
  </si>
  <si>
    <t>Nesco Ltd</t>
  </si>
  <si>
    <t>NESCO</t>
  </si>
  <si>
    <t>Indinfravit Trust</t>
  </si>
  <si>
    <t>INDINFR</t>
  </si>
  <si>
    <t>Rallis India Ltd</t>
  </si>
  <si>
    <t>RALLIS</t>
  </si>
  <si>
    <t>Ami Organics Ltd</t>
  </si>
  <si>
    <t>AMIORG</t>
  </si>
  <si>
    <t>GMM Pfaudler Ltd</t>
  </si>
  <si>
    <t>GMMPFAUDLR</t>
  </si>
  <si>
    <t>Gabriel India Ltd</t>
  </si>
  <si>
    <t>GABRIEL</t>
  </si>
  <si>
    <t>Dhanuka Agritech Ltd</t>
  </si>
  <si>
    <t>DHANUKA</t>
  </si>
  <si>
    <t>Gujarat Alkalies And Chemicals Ltd</t>
  </si>
  <si>
    <t>GUJALKALI</t>
  </si>
  <si>
    <t>KRBL Ltd</t>
  </si>
  <si>
    <t>KRBL</t>
  </si>
  <si>
    <t>Hindustan Construction Company Ltd</t>
  </si>
  <si>
    <t>HCC</t>
  </si>
  <si>
    <t>Bansal Wire Industries Ltd</t>
  </si>
  <si>
    <t>BANSALWIRE</t>
  </si>
  <si>
    <t>Ashoka Buildcon Ltd</t>
  </si>
  <si>
    <t>ASHOKA</t>
  </si>
  <si>
    <t>Skipper Ltd</t>
  </si>
  <si>
    <t>SKIPPER</t>
  </si>
  <si>
    <t>Piccadily Agro Industries Ltd</t>
  </si>
  <si>
    <t>PICCADIL</t>
  </si>
  <si>
    <t>Gokaldas Exports Ltd</t>
  </si>
  <si>
    <t>GOKEX</t>
  </si>
  <si>
    <t>Mishra Dhatu Nigam Ltd</t>
  </si>
  <si>
    <t>MIDHANI</t>
  </si>
  <si>
    <t>E2E Networks Ltd</t>
  </si>
  <si>
    <t>E2E</t>
  </si>
  <si>
    <t>Healthcare Global Enterprises Ltd</t>
  </si>
  <si>
    <t>HCG</t>
  </si>
  <si>
    <t>Ceigall India Ltd</t>
  </si>
  <si>
    <t>CEIGALL</t>
  </si>
  <si>
    <t>TD Power Systems Ltd</t>
  </si>
  <si>
    <t>TDPOWERSYS</t>
  </si>
  <si>
    <t>Inox Green Energy Services Ltd</t>
  </si>
  <si>
    <t>INOXGREEN</t>
  </si>
  <si>
    <t>Entero Healthcare Solutions Ltd</t>
  </si>
  <si>
    <t>ENTERO</t>
  </si>
  <si>
    <t>South Indian Bank Ltd</t>
  </si>
  <si>
    <t>SOUTHBANK</t>
  </si>
  <si>
    <t>Lloyds Enterprises Ltd</t>
  </si>
  <si>
    <t>LLOYDSENT</t>
  </si>
  <si>
    <t>Trading Companies &amp; Distributors</t>
  </si>
  <si>
    <t>Thangamayil Jewellery Ltd</t>
  </si>
  <si>
    <t>THANGAMAYL</t>
  </si>
  <si>
    <t>Niit Learning Systems Ltd</t>
  </si>
  <si>
    <t>NIITMTS</t>
  </si>
  <si>
    <t>Education Services</t>
  </si>
  <si>
    <t>Sharda Motor Industries Ltd</t>
  </si>
  <si>
    <t>SHARDAMOTR</t>
  </si>
  <si>
    <t>Aditya Vision Ltd</t>
  </si>
  <si>
    <t>AVL</t>
  </si>
  <si>
    <t>Retail - Speciality</t>
  </si>
  <si>
    <t>R Systems International Ltd</t>
  </si>
  <si>
    <t>RSYSTEMS</t>
  </si>
  <si>
    <t>Gujarat Ambuja Exports Ltd</t>
  </si>
  <si>
    <t>GAEL</t>
  </si>
  <si>
    <t>Rolex Rings Ltd</t>
  </si>
  <si>
    <t>ROLEXRINGS</t>
  </si>
  <si>
    <t>Kovai Medical Center and Hospital Ltd</t>
  </si>
  <si>
    <t>KOVAI</t>
  </si>
  <si>
    <t>SIS Ltd</t>
  </si>
  <si>
    <t>SIS</t>
  </si>
  <si>
    <t>Jindal Worldwide Ltd</t>
  </si>
  <si>
    <t>JINDWORLD</t>
  </si>
  <si>
    <t>Gopal Snacks Ltd</t>
  </si>
  <si>
    <t>GOPAL</t>
  </si>
  <si>
    <t>Jai Corp Ltd</t>
  </si>
  <si>
    <t>JAICORPLTD</t>
  </si>
  <si>
    <t>Refex Industries Ltd</t>
  </si>
  <si>
    <t>REFEX</t>
  </si>
  <si>
    <t>Sterlite Technologies Ltd</t>
  </si>
  <si>
    <t>STLTECH</t>
  </si>
  <si>
    <t>Yatharth Hospital &amp; Trauma Care Services Ltd</t>
  </si>
  <si>
    <t>YATHARTH</t>
  </si>
  <si>
    <t>Le Travenues Technology Ltd</t>
  </si>
  <si>
    <t>IXIGO</t>
  </si>
  <si>
    <t>Prince Pipes and Fittings Ltd</t>
  </si>
  <si>
    <t>PRINCEPIPE</t>
  </si>
  <si>
    <t>Gulf Oil Lubricants India Ltd</t>
  </si>
  <si>
    <t>GULFOILLUB</t>
  </si>
  <si>
    <t>Lux Industries Ltd</t>
  </si>
  <si>
    <t>LUXIND</t>
  </si>
  <si>
    <t>Anup Engineering Ltd</t>
  </si>
  <si>
    <t>ANUP</t>
  </si>
  <si>
    <t>Aarti Pharmalabs Ltd</t>
  </si>
  <si>
    <t>AARTIPHARM</t>
  </si>
  <si>
    <t>AGI Greenpac Ltd</t>
  </si>
  <si>
    <t>AGI</t>
  </si>
  <si>
    <t>Pricol Ltd</t>
  </si>
  <si>
    <t>PRICOLLTD</t>
  </si>
  <si>
    <t>Shilchar Technologies Ltd</t>
  </si>
  <si>
    <t>SHILCTECH</t>
  </si>
  <si>
    <t>Johnson Controls-Hitachi Air Conditioning India Ltd</t>
  </si>
  <si>
    <t>JCHAC</t>
  </si>
  <si>
    <t>Allcargo Logistics Ltd</t>
  </si>
  <si>
    <t>ALLCARGO</t>
  </si>
  <si>
    <t>Unichem Laboratories Ltd</t>
  </si>
  <si>
    <t>UNICHEMLAB</t>
  </si>
  <si>
    <t>Network People Services Technologies Ltd</t>
  </si>
  <si>
    <t>NPST</t>
  </si>
  <si>
    <t>Borosil Renewables Ltd</t>
  </si>
  <si>
    <t>BORORENEW</t>
  </si>
  <si>
    <t>Housewares</t>
  </si>
  <si>
    <t>Manorama Industries Ltd</t>
  </si>
  <si>
    <t>MANORAMA</t>
  </si>
  <si>
    <t>Sharda Cropchem Ltd</t>
  </si>
  <si>
    <t>SHARDACROP</t>
  </si>
  <si>
    <t>DB Corp Ltd</t>
  </si>
  <si>
    <t>DBCORP</t>
  </si>
  <si>
    <t>Publishing</t>
  </si>
  <si>
    <t>J Kumar Infraprojects Ltd</t>
  </si>
  <si>
    <t>JKIL</t>
  </si>
  <si>
    <t>VST Industries Ltd</t>
  </si>
  <si>
    <t>VSTIND</t>
  </si>
  <si>
    <t>Websol Energy System Ltd</t>
  </si>
  <si>
    <t>WEBELSOLAR</t>
  </si>
  <si>
    <t>GHCL Ltd</t>
  </si>
  <si>
    <t>GHCL</t>
  </si>
  <si>
    <t>CSB Bank Ltd</t>
  </si>
  <si>
    <t>CSBBANK</t>
  </si>
  <si>
    <t>Rain Industries Ltd</t>
  </si>
  <si>
    <t>RAIN</t>
  </si>
  <si>
    <t>Bondada Engineering Ltd</t>
  </si>
  <si>
    <t>BONDADA</t>
  </si>
  <si>
    <t>Nippon India ETF Gold BeES</t>
  </si>
  <si>
    <t>GOLDBEES</t>
  </si>
  <si>
    <t>Gold</t>
  </si>
  <si>
    <t>Ganesha Ecosphere Ltd</t>
  </si>
  <si>
    <t>GANECOS</t>
  </si>
  <si>
    <t>Tilaknagar Industries Ltd</t>
  </si>
  <si>
    <t>TI</t>
  </si>
  <si>
    <t>MAS Financial Services Ltd</t>
  </si>
  <si>
    <t>MASFIN</t>
  </si>
  <si>
    <t>Easy Trip Planners Ltd</t>
  </si>
  <si>
    <t>EASEMYTRIP</t>
  </si>
  <si>
    <t>Optiemus Infracom Ltd</t>
  </si>
  <si>
    <t>OPTIEMUS</t>
  </si>
  <si>
    <t>PTC India Ltd</t>
  </si>
  <si>
    <t>PTC</t>
  </si>
  <si>
    <t>National Fertilizers Ltd</t>
  </si>
  <si>
    <t>NFL</t>
  </si>
  <si>
    <t>Borosil Ltd</t>
  </si>
  <si>
    <t>BOROLTD</t>
  </si>
  <si>
    <t>Zaggle Prepaid Ocean Services Ltd</t>
  </si>
  <si>
    <t>ZAGGLE</t>
  </si>
  <si>
    <t>Heritage Foods Ltd</t>
  </si>
  <si>
    <t>HERITGFOOD</t>
  </si>
  <si>
    <t>Hemisphere Properties India Ltd</t>
  </si>
  <si>
    <t>HEMIPROP</t>
  </si>
  <si>
    <t>Bharat Bijlee Ltd</t>
  </si>
  <si>
    <t>BBL</t>
  </si>
  <si>
    <t>Heidelbergcement India Ltd</t>
  </si>
  <si>
    <t>HEIDELBERG</t>
  </si>
  <si>
    <t>Neogen Chemicals Ltd</t>
  </si>
  <si>
    <t>NEOGEN</t>
  </si>
  <si>
    <t>Advanced Enzyme Technologies Ltd</t>
  </si>
  <si>
    <t>ADVENZYMES</t>
  </si>
  <si>
    <t>Cyient DLM Ltd</t>
  </si>
  <si>
    <t>CYIENTDLM</t>
  </si>
  <si>
    <t>Wonderla Holidays Ltd</t>
  </si>
  <si>
    <t>WONDERLA</t>
  </si>
  <si>
    <t>India Tourism Development Corp Ltd</t>
  </si>
  <si>
    <t>ITDC</t>
  </si>
  <si>
    <t>Awfis Space Solutions Ltd</t>
  </si>
  <si>
    <t>AWFIS</t>
  </si>
  <si>
    <t>Kirloskar Industries Ltd</t>
  </si>
  <si>
    <t>KIRLOSIND</t>
  </si>
  <si>
    <t>TeamLease Services Ltd</t>
  </si>
  <si>
    <t>TEAMLEASE</t>
  </si>
  <si>
    <t>Sundaram Clayton Ltd</t>
  </si>
  <si>
    <t>SUNCLAY</t>
  </si>
  <si>
    <t>Thyrocare Technologies Ltd</t>
  </si>
  <si>
    <t>THYROCARE</t>
  </si>
  <si>
    <t>Restaurant Brands Asia Ltd</t>
  </si>
  <si>
    <t>RBA</t>
  </si>
  <si>
    <t>Dynamatic Technologies Ltd</t>
  </si>
  <si>
    <t>DYNAMATECH</t>
  </si>
  <si>
    <t>Greenply Industries Ltd</t>
  </si>
  <si>
    <t>GREENPLY</t>
  </si>
  <si>
    <t>Banco Products (India) Ltd</t>
  </si>
  <si>
    <t>BANCOINDIA</t>
  </si>
  <si>
    <t>Orissa Minerals Development Company Ltd</t>
  </si>
  <si>
    <t>ORISSAMINE</t>
  </si>
  <si>
    <t>Jana Small Finance Bank Ltd</t>
  </si>
  <si>
    <t>JSFB</t>
  </si>
  <si>
    <t>Magellanic Cloud Ltd</t>
  </si>
  <si>
    <t>MCLOUD</t>
  </si>
  <si>
    <t>Cartrade Tech Ltd</t>
  </si>
  <si>
    <t>CARTRADE</t>
  </si>
  <si>
    <t>MTAR Technologies Ltd</t>
  </si>
  <si>
    <t>MTARTECH</t>
  </si>
  <si>
    <t>Grauer And Weil (India) Ltd</t>
  </si>
  <si>
    <t>GRAUWEIL</t>
  </si>
  <si>
    <t>MSTC Ltd</t>
  </si>
  <si>
    <t>MSTCLTD</t>
  </si>
  <si>
    <t>Vaibhav Global Ltd</t>
  </si>
  <si>
    <t>VAIBHAVGBL</t>
  </si>
  <si>
    <t>VRL Logistics Ltd</t>
  </si>
  <si>
    <t>VRLLOG</t>
  </si>
  <si>
    <t>Greenpanel Industries Ltd</t>
  </si>
  <si>
    <t>GREENPANEL</t>
  </si>
  <si>
    <t>Moschip Technologies Ltd</t>
  </si>
  <si>
    <t>MOSCHIP</t>
  </si>
  <si>
    <t>Tinplate Company of India Ltd</t>
  </si>
  <si>
    <t>TINPLATE</t>
  </si>
  <si>
    <t>Orient Electric Ltd</t>
  </si>
  <si>
    <t>ORIENTELEC</t>
  </si>
  <si>
    <t>Hawkins Cookers Ltd</t>
  </si>
  <si>
    <t>HAWKINCOOK</t>
  </si>
  <si>
    <t>Pitti Engineering Ltd</t>
  </si>
  <si>
    <t>PITTIENG</t>
  </si>
  <si>
    <t>Bombay Dyeing and Mfg Co Ltd</t>
  </si>
  <si>
    <t>BOMDYEING</t>
  </si>
  <si>
    <t>Nippon India ETF Nifty 50 BeES</t>
  </si>
  <si>
    <t>NIFTYBEES</t>
  </si>
  <si>
    <t>SG Mart Ltd</t>
  </si>
  <si>
    <t>SGMART</t>
  </si>
  <si>
    <t>Renewable Electricity</t>
  </si>
  <si>
    <t>Nocil Ltd</t>
  </si>
  <si>
    <t>NOCIL</t>
  </si>
  <si>
    <t>Supriya Lifescience Ltd</t>
  </si>
  <si>
    <t>SUPRIYA</t>
  </si>
  <si>
    <t>Bharat Rasayan Ltd</t>
  </si>
  <si>
    <t>BHARATRAS</t>
  </si>
  <si>
    <t>Bannari Amman Sugars Ltd</t>
  </si>
  <si>
    <t>BANARISUG</t>
  </si>
  <si>
    <t>Aarti Drugs Ltd</t>
  </si>
  <si>
    <t>AARTIDRUGS</t>
  </si>
  <si>
    <t>SeQuent Scientific Ltd</t>
  </si>
  <si>
    <t>SEQUENT</t>
  </si>
  <si>
    <t>Utkarsh Small Finance Bank Ltd</t>
  </si>
  <si>
    <t>UTKARSHBNK</t>
  </si>
  <si>
    <t>Avantel Ltd</t>
  </si>
  <si>
    <t>AVANTEL</t>
  </si>
  <si>
    <t>Jamna Auto Industries Ltd</t>
  </si>
  <si>
    <t>JAMNAAUTO</t>
  </si>
  <si>
    <t>Harsha Engineers International Ltd</t>
  </si>
  <si>
    <t>HARSHA</t>
  </si>
  <si>
    <t>V2 Retail Ltd</t>
  </si>
  <si>
    <t>V2RETAIL</t>
  </si>
  <si>
    <t>Rossari Biotech Ltd</t>
  </si>
  <si>
    <t>ROSSARI</t>
  </si>
  <si>
    <t>CARE Ratings Ltd</t>
  </si>
  <si>
    <t>CARERATING</t>
  </si>
  <si>
    <t>Rajoo Engineers Ltd</t>
  </si>
  <si>
    <t>RAJOOENG</t>
  </si>
  <si>
    <t>Medi Assist Healthcare Services Ltd</t>
  </si>
  <si>
    <t>MEDIASSIST</t>
  </si>
  <si>
    <t>Hikal Ltd</t>
  </si>
  <si>
    <t>HIKAL</t>
  </si>
  <si>
    <t>Gufic Biosciences Ltd</t>
  </si>
  <si>
    <t>GUFICBIO</t>
  </si>
  <si>
    <t>Kaveri Seed Company Ltd</t>
  </si>
  <si>
    <t>KSCL</t>
  </si>
  <si>
    <t>Seeds</t>
  </si>
  <si>
    <t>Shaily Engineering Plastics Ltd</t>
  </si>
  <si>
    <t>SHAILY</t>
  </si>
  <si>
    <t>Jubilant Industries Ltd</t>
  </si>
  <si>
    <t>JUBLINDS</t>
  </si>
  <si>
    <t>Styrenix Performance Materials Ltd</t>
  </si>
  <si>
    <t>STYRENIX</t>
  </si>
  <si>
    <t>Epack Durable Ltd</t>
  </si>
  <si>
    <t>EPACK</t>
  </si>
  <si>
    <t>JTEKT India Ltd</t>
  </si>
  <si>
    <t>JTEKTINDIA</t>
  </si>
  <si>
    <t>Shanthi Gears Ltd</t>
  </si>
  <si>
    <t>SHANTIGEAR</t>
  </si>
  <si>
    <t>Fineotex Chemical Ltd</t>
  </si>
  <si>
    <t>FCL</t>
  </si>
  <si>
    <t>Gateway Distriparks Ltd</t>
  </si>
  <si>
    <t>GATEWAY</t>
  </si>
  <si>
    <t>LG Balakrishnan &amp; Bros Ltd</t>
  </si>
  <si>
    <t>LGBBROSLTD</t>
  </si>
  <si>
    <t>Cigniti Technologies Ltd</t>
  </si>
  <si>
    <t>CIGNITITEC</t>
  </si>
  <si>
    <t>Solara Active Pharma Sciences Ltd</t>
  </si>
  <si>
    <t>SOLARA</t>
  </si>
  <si>
    <t>Bajaj Hindusthan Sugar Ltd</t>
  </si>
  <si>
    <t>BAJAJHIND</t>
  </si>
  <si>
    <t>EMS Ltd</t>
  </si>
  <si>
    <t>EMSLIMITED</t>
  </si>
  <si>
    <t>Pearl Global Industries Ltd</t>
  </si>
  <si>
    <t>PGIL</t>
  </si>
  <si>
    <t>Morepen Laboratories Ltd</t>
  </si>
  <si>
    <t>MOREPENLAB</t>
  </si>
  <si>
    <t>Marsons Ltd</t>
  </si>
  <si>
    <t>MARSONS</t>
  </si>
  <si>
    <t>Innova Captab Ltd</t>
  </si>
  <si>
    <t>INNOVACAP</t>
  </si>
  <si>
    <t>Shrem InvIT</t>
  </si>
  <si>
    <t>SHREMINVIT</t>
  </si>
  <si>
    <t>Subros Ltd</t>
  </si>
  <si>
    <t>SUBROS</t>
  </si>
  <si>
    <t>Samhi Hotels Ltd</t>
  </si>
  <si>
    <t>SAMHI</t>
  </si>
  <si>
    <t>Uflex Ltd</t>
  </si>
  <si>
    <t>UFLEX</t>
  </si>
  <si>
    <t>Fiem Industries Ltd</t>
  </si>
  <si>
    <t>FIEMIND</t>
  </si>
  <si>
    <t>Jayaswal Neco Industries Ltd</t>
  </si>
  <si>
    <t>JAYNECOIND</t>
  </si>
  <si>
    <t>Imagicaaworld Entertainment Ltd</t>
  </si>
  <si>
    <t>IMAGICAA</t>
  </si>
  <si>
    <t>Greaves Cotton Ltd</t>
  </si>
  <si>
    <t>GREAVESCOT</t>
  </si>
  <si>
    <t>Jeena Sikho Lifecare Ltd</t>
  </si>
  <si>
    <t>JSLL</t>
  </si>
  <si>
    <t>Bhagiradha Chemicals and Industries Ltd</t>
  </si>
  <si>
    <t>BHAGCHEM</t>
  </si>
  <si>
    <t>Ramky Infrastructure Ltd</t>
  </si>
  <si>
    <t>RAMKY</t>
  </si>
  <si>
    <t>D P Abhushan Ltd</t>
  </si>
  <si>
    <t>DPABHUSHAN</t>
  </si>
  <si>
    <t>Eraaya Lifespaces Ltd</t>
  </si>
  <si>
    <t>ERAAYA</t>
  </si>
  <si>
    <t>RPG Life Sciences Limited</t>
  </si>
  <si>
    <t>RPGLIFE</t>
  </si>
  <si>
    <t>WPIL Ltd</t>
  </si>
  <si>
    <t>WPIL</t>
  </si>
  <si>
    <t>Prime Focus Ltd</t>
  </si>
  <si>
    <t>PFOCUS</t>
  </si>
  <si>
    <t>Animation</t>
  </si>
  <si>
    <t>Avalon Technologies Ltd</t>
  </si>
  <si>
    <t>AVALON</t>
  </si>
  <si>
    <t>S H Kelkar and Company Ltd</t>
  </si>
  <si>
    <t>SHK</t>
  </si>
  <si>
    <t>VST Tillers Tractors Ltd</t>
  </si>
  <si>
    <t>VSTTILLERS</t>
  </si>
  <si>
    <t>Patel Engineering Ltd</t>
  </si>
  <si>
    <t>PATELENG</t>
  </si>
  <si>
    <t>Gokul Agro Resources Ltd</t>
  </si>
  <si>
    <t>GOKULAGRO</t>
  </si>
  <si>
    <t>Exicom Tele-Systems Ltd</t>
  </si>
  <si>
    <t>EXICOM</t>
  </si>
  <si>
    <t>Fedbank Financial Services Ltd</t>
  </si>
  <si>
    <t>FEDFINA</t>
  </si>
  <si>
    <t>Balmer Lawrie and Company Ltd</t>
  </si>
  <si>
    <t>BALMLAWRIE</t>
  </si>
  <si>
    <t>Jain Irrigation Systems Ltd</t>
  </si>
  <si>
    <t>JISLJALEQS</t>
  </si>
  <si>
    <t>Agricultural &amp; Farm Machinery</t>
  </si>
  <si>
    <t>SEPC Ltd</t>
  </si>
  <si>
    <t>SEPC</t>
  </si>
  <si>
    <t>TCI Express Ltd</t>
  </si>
  <si>
    <t>TCIEXP</t>
  </si>
  <si>
    <t>Paisalo Digital Ltd</t>
  </si>
  <si>
    <t>PAISALO</t>
  </si>
  <si>
    <t>Paras Defence and Space Technologies Ltd</t>
  </si>
  <si>
    <t>PARAS</t>
  </si>
  <si>
    <t>IRB InvIT Fund</t>
  </si>
  <si>
    <t>IRBINVIT</t>
  </si>
  <si>
    <t>Northern ARC Capital Ltd</t>
  </si>
  <si>
    <t>NORTHARC</t>
  </si>
  <si>
    <t>Motilal Oswal NASDAQ 100 ETF</t>
  </si>
  <si>
    <t>MON100</t>
  </si>
  <si>
    <t>Stylam Industries Ltd</t>
  </si>
  <si>
    <t>STYLAMIND</t>
  </si>
  <si>
    <t>Venus Pipes and Tubes Ltd</t>
  </si>
  <si>
    <t>VENUSPIPES</t>
  </si>
  <si>
    <t>Nirlon Ltd</t>
  </si>
  <si>
    <t>NIRLON</t>
  </si>
  <si>
    <t>JTL Industries Ltd</t>
  </si>
  <si>
    <t>JTLIND</t>
  </si>
  <si>
    <t>TCNS Clothing Co Ltd</t>
  </si>
  <si>
    <t>TCNSBRANDS</t>
  </si>
  <si>
    <t>Oriana Power Ltd</t>
  </si>
  <si>
    <t>ORIANA</t>
  </si>
  <si>
    <t>Kewal Kiran Clothing Ltd</t>
  </si>
  <si>
    <t>KKCL</t>
  </si>
  <si>
    <t>Indraprastha Medical Corporation Ltd</t>
  </si>
  <si>
    <t>INDRAMEDCO</t>
  </si>
  <si>
    <t>Honda India Power Products Ltd</t>
  </si>
  <si>
    <t>HONDAPOWER</t>
  </si>
  <si>
    <t>India Glycols Ltd</t>
  </si>
  <si>
    <t>INDIAGLYCO</t>
  </si>
  <si>
    <t>Sky Gold Ltd</t>
  </si>
  <si>
    <t>SKYGOLD</t>
  </si>
  <si>
    <t>DCB Bank Ltd</t>
  </si>
  <si>
    <t>DCBBANK</t>
  </si>
  <si>
    <t>Artemis Medicare Services Ltd</t>
  </si>
  <si>
    <t>ARTEMISMED</t>
  </si>
  <si>
    <t>La Opala R G Ltd</t>
  </si>
  <si>
    <t>LAOPALA</t>
  </si>
  <si>
    <t>West Coast Paper Mills Ltd</t>
  </si>
  <si>
    <t>WSTCSTPAPR</t>
  </si>
  <si>
    <t>IndoStar Capital Finance Ltd</t>
  </si>
  <si>
    <t>INDOSTAR</t>
  </si>
  <si>
    <t>K.P. Energy Ltd</t>
  </si>
  <si>
    <t>KPEL</t>
  </si>
  <si>
    <t>Kingfa Science and Technology (India) Ltd</t>
  </si>
  <si>
    <t>KINGFA</t>
  </si>
  <si>
    <t>Goldiam International Ltd</t>
  </si>
  <si>
    <t>GOLDIAM</t>
  </si>
  <si>
    <t>Shivalik Bimetal Controls Ltd</t>
  </si>
  <si>
    <t>SBCL</t>
  </si>
  <si>
    <t>Sunflag Iron and Steel Co Ltd</t>
  </si>
  <si>
    <t>SUNFLAG</t>
  </si>
  <si>
    <t>Servotech Power Systems Ltd</t>
  </si>
  <si>
    <t>SERVOTECH</t>
  </si>
  <si>
    <t>Dalmia Bharat Sugar and Industries Ltd</t>
  </si>
  <si>
    <t>DALMIASUG</t>
  </si>
  <si>
    <t>Indian Metals and Ferro Alloys Ltd</t>
  </si>
  <si>
    <t>IMFA</t>
  </si>
  <si>
    <t>Arvind Smartspaces Ltd</t>
  </si>
  <si>
    <t>ARVSMART</t>
  </si>
  <si>
    <t>Hi-Tech Pipes Ltd</t>
  </si>
  <si>
    <t>HITECH</t>
  </si>
  <si>
    <t>JNK India Ltd</t>
  </si>
  <si>
    <t>JNKINDIA</t>
  </si>
  <si>
    <t>Swaraj Engines Ltd</t>
  </si>
  <si>
    <t>SWARAJENG</t>
  </si>
  <si>
    <t>MPS Ltd</t>
  </si>
  <si>
    <t>MPSLTD</t>
  </si>
  <si>
    <t>Sula Vineyards Ltd</t>
  </si>
  <si>
    <t>SULA</t>
  </si>
  <si>
    <t>Fischer Medical Ventures Ltd</t>
  </si>
  <si>
    <t>FISCHER</t>
  </si>
  <si>
    <t>Vishnu Prakash R Punglia Ltd</t>
  </si>
  <si>
    <t>VPRPL</t>
  </si>
  <si>
    <t>Lumax AutoTechnologies Ltd</t>
  </si>
  <si>
    <t>LUMAXTECH</t>
  </si>
  <si>
    <t>Muthoot Microfin Ltd</t>
  </si>
  <si>
    <t>MUTHOOTMF</t>
  </si>
  <si>
    <t>Microfinancing</t>
  </si>
  <si>
    <t>Hinduja Global Solutions Ltd</t>
  </si>
  <si>
    <t>HGS</t>
  </si>
  <si>
    <t>Sanghvi Movers Ltd</t>
  </si>
  <si>
    <t>SANGHVIMOV</t>
  </si>
  <si>
    <t>Geojit Financial Services Ltd</t>
  </si>
  <si>
    <t>GEOJITFSL</t>
  </si>
  <si>
    <t>Savita Oil Technologies Ltd</t>
  </si>
  <si>
    <t>SOTL</t>
  </si>
  <si>
    <t>Kitex Garments Ltd</t>
  </si>
  <si>
    <t>KITEX</t>
  </si>
  <si>
    <t>Sindhu Trade Links Ltd</t>
  </si>
  <si>
    <t>SINDHUTRAD</t>
  </si>
  <si>
    <t>Polyplex Corp Ltd</t>
  </si>
  <si>
    <t>POLYPLEX</t>
  </si>
  <si>
    <t>RPSG Ventures Ltd</t>
  </si>
  <si>
    <t>RPSGVENT</t>
  </si>
  <si>
    <t>Suraj Estate Developers Ltd</t>
  </si>
  <si>
    <t>SURAJEST</t>
  </si>
  <si>
    <t>Real Estate Rental, Development &amp; Operations</t>
  </si>
  <si>
    <t>Nalwa Sons Investments Ltd</t>
  </si>
  <si>
    <t>NSIL</t>
  </si>
  <si>
    <t>BF Utilities Ltd</t>
  </si>
  <si>
    <t>BFUTILITIE</t>
  </si>
  <si>
    <t>Datamatics Global Services Ltd</t>
  </si>
  <si>
    <t>DATAMATICS</t>
  </si>
  <si>
    <t>Dhani Services Ltd</t>
  </si>
  <si>
    <t>DHANI</t>
  </si>
  <si>
    <t>DCX Systems Ltd</t>
  </si>
  <si>
    <t>DCXINDIA</t>
  </si>
  <si>
    <t>Seamec Ltd</t>
  </si>
  <si>
    <t>SEAMECLTD</t>
  </si>
  <si>
    <t>Oil &amp; Gas - Equipment &amp; Services</t>
  </si>
  <si>
    <t>Precision Wires India Ltd</t>
  </si>
  <si>
    <t>PRECWIRE</t>
  </si>
  <si>
    <t>Spandana Sphoorty Financial Ltd</t>
  </si>
  <si>
    <t>SPANDANA</t>
  </si>
  <si>
    <t>Quick Heal Technologies Ltd</t>
  </si>
  <si>
    <t>QUICKHEAL</t>
  </si>
  <si>
    <t>Vishnu Chemicals Ltd</t>
  </si>
  <si>
    <t>VISHNU</t>
  </si>
  <si>
    <t>Kalyani Steels Ltd</t>
  </si>
  <si>
    <t>KSL</t>
  </si>
  <si>
    <t>Hathway Cable and Datacom Ltd</t>
  </si>
  <si>
    <t>HATHWAY</t>
  </si>
  <si>
    <t>Cable &amp; D2H</t>
  </si>
  <si>
    <t>Max Ventures and Industries Ltd</t>
  </si>
  <si>
    <t>MAXVIL</t>
  </si>
  <si>
    <t>Bhansali Engineering Polymers Ltd</t>
  </si>
  <si>
    <t>BEPL</t>
  </si>
  <si>
    <t>Hubtown Ltd</t>
  </si>
  <si>
    <t>HUBTOWN</t>
  </si>
  <si>
    <t>SJS Enterprises Ltd</t>
  </si>
  <si>
    <t>SJS</t>
  </si>
  <si>
    <t>Tasty Bite Eatables Ltd</t>
  </si>
  <si>
    <t>TASTYBITE</t>
  </si>
  <si>
    <t>Apollo Micro Systems Ltd</t>
  </si>
  <si>
    <t>APOLLO</t>
  </si>
  <si>
    <t>Apeejay Surrendra Park Hotels Ltd</t>
  </si>
  <si>
    <t>PARKHOTELS</t>
  </si>
  <si>
    <t>HPL Electric &amp; Power Ltd</t>
  </si>
  <si>
    <t>HPL</t>
  </si>
  <si>
    <t>Sri Adhikari Brothers Television Network Ltd</t>
  </si>
  <si>
    <t>SABTNL</t>
  </si>
  <si>
    <t>Veedol Corporation Ltd</t>
  </si>
  <si>
    <t>VEEDOL</t>
  </si>
  <si>
    <t>Repco Home Finance Ltd</t>
  </si>
  <si>
    <t>REPCOHOME</t>
  </si>
  <si>
    <t>Jindal Poly Films Ltd</t>
  </si>
  <si>
    <t>JINDALPOLY</t>
  </si>
  <si>
    <t>Gujarat Themis Biosyn Ltd</t>
  </si>
  <si>
    <t>GUJTHEM</t>
  </si>
  <si>
    <t>Kalyani Investment Company Ltd</t>
  </si>
  <si>
    <t>KICL</t>
  </si>
  <si>
    <t>Steel Strips Wheels Ltd</t>
  </si>
  <si>
    <t>SSWL</t>
  </si>
  <si>
    <t>Fino Payments Bank Ltd</t>
  </si>
  <si>
    <t>FINOPB</t>
  </si>
  <si>
    <t>Nucleus Software Exports Ltd</t>
  </si>
  <si>
    <t>NUCLEUS</t>
  </si>
  <si>
    <t>Goodluck India Ltd</t>
  </si>
  <si>
    <t>GOODLUCK</t>
  </si>
  <si>
    <t>Ashiana Housing Ltd</t>
  </si>
  <si>
    <t>ASHIANA</t>
  </si>
  <si>
    <t>Pokarna Ltd</t>
  </si>
  <si>
    <t>POKARNA</t>
  </si>
  <si>
    <t>Gujarat Industries Power Company Ltd</t>
  </si>
  <si>
    <t>GIPCL</t>
  </si>
  <si>
    <t>Alembic Ltd</t>
  </si>
  <si>
    <t>ALEMBICLTD</t>
  </si>
  <si>
    <t>Oriental Hotels Ltd</t>
  </si>
  <si>
    <t>ORIENTHOT</t>
  </si>
  <si>
    <t>Bajaj Consumer Care Ltd</t>
  </si>
  <si>
    <t>BAJAJCON</t>
  </si>
  <si>
    <t>Navneet Education Ltd</t>
  </si>
  <si>
    <t>NAVNETEDUL</t>
  </si>
  <si>
    <t>Gensol Engineering Ltd</t>
  </si>
  <si>
    <t>GENSOL</t>
  </si>
  <si>
    <t>Monarch Networth Capital Ltd</t>
  </si>
  <si>
    <t>MONARCH</t>
  </si>
  <si>
    <t>Raghav Productivity Enhancers Ltd</t>
  </si>
  <si>
    <t>RPEL</t>
  </si>
  <si>
    <t>Delta Corp Ltd</t>
  </si>
  <si>
    <t>DELTACORP</t>
  </si>
  <si>
    <t>Wendt (India) Limited</t>
  </si>
  <si>
    <t>WENDT</t>
  </si>
  <si>
    <t>Jash Engineering Ltd</t>
  </si>
  <si>
    <t>JASH</t>
  </si>
  <si>
    <t>Thirumalai Chemicals Ltd</t>
  </si>
  <si>
    <t>TIRUMALCHM</t>
  </si>
  <si>
    <t>KDDL Ltd</t>
  </si>
  <si>
    <t>KDDL</t>
  </si>
  <si>
    <t>Ajmera Realty &amp; Infra India Ltd</t>
  </si>
  <si>
    <t>AJMERA</t>
  </si>
  <si>
    <t>ADF Foods Ltd</t>
  </si>
  <si>
    <t>ADFFOODS</t>
  </si>
  <si>
    <t>Ddev Plastiks Industries Ltd</t>
  </si>
  <si>
    <t>DDEVPLASTIK</t>
  </si>
  <si>
    <t>Sandhar Technologies Ltd</t>
  </si>
  <si>
    <t>SANDHAR</t>
  </si>
  <si>
    <t>Mahanagar Telephone Nigam Ltd</t>
  </si>
  <si>
    <t>MTNL</t>
  </si>
  <si>
    <t>Mahindra Logistics Ltd</t>
  </si>
  <si>
    <t>MAHLOG</t>
  </si>
  <si>
    <t>Flair Writing Industries Ltd</t>
  </si>
  <si>
    <t>FLAIR</t>
  </si>
  <si>
    <t>Marathon Nextgen Realty Ltd</t>
  </si>
  <si>
    <t>MARATHON</t>
  </si>
  <si>
    <t>Ashapura Minechem Ltd</t>
  </si>
  <si>
    <t>ASHAPURMIN</t>
  </si>
  <si>
    <t>Capacite Infraprojects Ltd</t>
  </si>
  <si>
    <t>CAPACITE</t>
  </si>
  <si>
    <t>Maithan Alloys Ltd</t>
  </si>
  <si>
    <t>MAITHANALL</t>
  </si>
  <si>
    <t>Globus Spirits Ltd</t>
  </si>
  <si>
    <t>GLOBUSSPR</t>
  </si>
  <si>
    <t>Salasar Techno Engineering Ltd</t>
  </si>
  <si>
    <t>SALASAR</t>
  </si>
  <si>
    <t>Vakrangee Limited</t>
  </si>
  <si>
    <t>VAKRANGEE</t>
  </si>
  <si>
    <t>TCPL Packaging Ltd</t>
  </si>
  <si>
    <t>TCPLPACK</t>
  </si>
  <si>
    <t>Blue Cloud Softech Solutions Ltd</t>
  </si>
  <si>
    <t>BLUECLOUDS</t>
  </si>
  <si>
    <t>Stove Kraft Ltd</t>
  </si>
  <si>
    <t>STOVEKRAFT</t>
  </si>
  <si>
    <t>KP Green Engineering Ltd</t>
  </si>
  <si>
    <t>KPGEL</t>
  </si>
  <si>
    <t>Heavy Electrical Equipment</t>
  </si>
  <si>
    <t>Bajel Projects Ltd</t>
  </si>
  <si>
    <t>BAJEL</t>
  </si>
  <si>
    <t>Electric Utilities</t>
  </si>
  <si>
    <t>Summit Securities Ltd</t>
  </si>
  <si>
    <t>SUMMITSEC</t>
  </si>
  <si>
    <t>Indoco Remedies Ltd</t>
  </si>
  <si>
    <t>INDOCO</t>
  </si>
  <si>
    <t>Shipping Corporation of India Land and Assets Ltd</t>
  </si>
  <si>
    <t>SCILAL</t>
  </si>
  <si>
    <t>Deep Industries Ltd</t>
  </si>
  <si>
    <t>DEEPINDS</t>
  </si>
  <si>
    <t>Jyoti Structures Ltd</t>
  </si>
  <si>
    <t>JYOTISTRUC</t>
  </si>
  <si>
    <t>TVS Srichakra Ltd</t>
  </si>
  <si>
    <t>TVSSRICHAK</t>
  </si>
  <si>
    <t>Foseco India Ltd</t>
  </si>
  <si>
    <t>FOSECOIND</t>
  </si>
  <si>
    <t>Eveready Industries India Ltd</t>
  </si>
  <si>
    <t>EVEREADY</t>
  </si>
  <si>
    <t>Dollar Industries Ltd</t>
  </si>
  <si>
    <t>DOLLAR</t>
  </si>
  <si>
    <t>Saksoft Ltd</t>
  </si>
  <si>
    <t>SAKSOFT</t>
  </si>
  <si>
    <t>Kolte-Patil Developers Ltd</t>
  </si>
  <si>
    <t>KOLTEPATIL</t>
  </si>
  <si>
    <t>Nilkamal Ltd</t>
  </si>
  <si>
    <t>NILKAMAL</t>
  </si>
  <si>
    <t>Dishman Carbogen Amcis Ltd</t>
  </si>
  <si>
    <t>DCAL</t>
  </si>
  <si>
    <t>Prakash Industries Ltd</t>
  </si>
  <si>
    <t>PRAKASH</t>
  </si>
  <si>
    <t>Rajratan Global Wire Ltd</t>
  </si>
  <si>
    <t>RAJRATAN</t>
  </si>
  <si>
    <t>Somany Ceramics Ltd</t>
  </si>
  <si>
    <t>SOMANYCERA</t>
  </si>
  <si>
    <t>PTC India Financial Services Ltd</t>
  </si>
  <si>
    <t>PFS</t>
  </si>
  <si>
    <t>Automotive Axles Ltd</t>
  </si>
  <si>
    <t>AUTOAXLES</t>
  </si>
  <si>
    <t>Stanley Lifestyles Ltd</t>
  </si>
  <si>
    <t>STANLEY</t>
  </si>
  <si>
    <t>Interarch Building Products Ltd</t>
  </si>
  <si>
    <t>INTERARCH</t>
  </si>
  <si>
    <t>Building Products - Prefab Structures</t>
  </si>
  <si>
    <t>Motisons Jewellers Ltd</t>
  </si>
  <si>
    <t>MOTISONS</t>
  </si>
  <si>
    <t>Apparel &amp; Accessories Retailers</t>
  </si>
  <si>
    <t>Dredging Corporation of India Ltd</t>
  </si>
  <si>
    <t>DREDGECORP</t>
  </si>
  <si>
    <t>Dredging</t>
  </si>
  <si>
    <t>RIR Power Electronics Ltd</t>
  </si>
  <si>
    <t>RIR</t>
  </si>
  <si>
    <t>Genesys International Corporation Ltd</t>
  </si>
  <si>
    <t>GENESYS</t>
  </si>
  <si>
    <t>KRN Heat Exchanger and Refrigeration Ltd</t>
  </si>
  <si>
    <t>KRN</t>
  </si>
  <si>
    <t>Veritas (India) Ltd</t>
  </si>
  <si>
    <t>VERITAS</t>
  </si>
  <si>
    <t>DCW Ltd</t>
  </si>
  <si>
    <t>DCW</t>
  </si>
  <si>
    <t>SBI Gold ETF</t>
  </si>
  <si>
    <t>SETFGOLD</t>
  </si>
  <si>
    <t>Sagar Cements Ltd</t>
  </si>
  <si>
    <t>SAGCEM</t>
  </si>
  <si>
    <t>Vadilal Industries Ltd</t>
  </si>
  <si>
    <t>VADILALIND</t>
  </si>
  <si>
    <t>Shanti Educational Initiatives Ltd</t>
  </si>
  <si>
    <t>SEIL</t>
  </si>
  <si>
    <t>Marine Electricals (India) Ltd</t>
  </si>
  <si>
    <t>MARINE</t>
  </si>
  <si>
    <t>KCP Ltd</t>
  </si>
  <si>
    <t>KCP</t>
  </si>
  <si>
    <t>ideaForge Technology Ltd</t>
  </si>
  <si>
    <t>IDEAFORGE</t>
  </si>
  <si>
    <t>Novartis India Ltd</t>
  </si>
  <si>
    <t>NOVARTIND</t>
  </si>
  <si>
    <t>Rane Holdings Ltd</t>
  </si>
  <si>
    <t>RANEHOLDIN</t>
  </si>
  <si>
    <t>Nippon India ETF Nifty 1D Rate Liquid BeES</t>
  </si>
  <si>
    <t>LIQUIDBEES</t>
  </si>
  <si>
    <t>DISA India Ltd</t>
  </si>
  <si>
    <t>DISAQ</t>
  </si>
  <si>
    <t>Confidence Petroleum India Ltd</t>
  </si>
  <si>
    <t>CONFIPET</t>
  </si>
  <si>
    <t>Hindustan Oil Exploration Company Ltd</t>
  </si>
  <si>
    <t>HINDOILEXP</t>
  </si>
  <si>
    <t>Precision Camshafts Ltd</t>
  </si>
  <si>
    <t>PRECAM</t>
  </si>
  <si>
    <t>Shalby Ltd</t>
  </si>
  <si>
    <t>SHALBY</t>
  </si>
  <si>
    <t>EFC (I) Ltd</t>
  </si>
  <si>
    <t>EFCIL</t>
  </si>
  <si>
    <t>Distributors</t>
  </si>
  <si>
    <t>Krsnaa Diagnostics Ltd</t>
  </si>
  <si>
    <t>KRSNAA</t>
  </si>
  <si>
    <t>Mayur Uniquoters Ltd</t>
  </si>
  <si>
    <t>MAYURUNIQ</t>
  </si>
  <si>
    <t>GTL Infrastructure Ltd</t>
  </si>
  <si>
    <t>GTLINFRA</t>
  </si>
  <si>
    <t>Meghmani Organics Ltd</t>
  </si>
  <si>
    <t>MOL</t>
  </si>
  <si>
    <t>Landmark Cars Ltd</t>
  </si>
  <si>
    <t>LANDMARK</t>
  </si>
  <si>
    <t>SG Finserve Ltd</t>
  </si>
  <si>
    <t>SGFIN</t>
  </si>
  <si>
    <t>Pennar Industries Ltd</t>
  </si>
  <si>
    <t>PENIND</t>
  </si>
  <si>
    <t>Pondy Oxides and Chemicals Ltd</t>
  </si>
  <si>
    <t>POCL</t>
  </si>
  <si>
    <t>Systematix Corporate Services Ltd</t>
  </si>
  <si>
    <t>SYSTMTXC</t>
  </si>
  <si>
    <t>Suven Life Sciences Ltd</t>
  </si>
  <si>
    <t>SUVEN</t>
  </si>
  <si>
    <t>Spectrum Electrical Industries Ltd</t>
  </si>
  <si>
    <t>SPECTRUM</t>
  </si>
  <si>
    <t>Arkade Developers Ltd</t>
  </si>
  <si>
    <t>ARKADE</t>
  </si>
  <si>
    <t>Prataap Snacks Ltd</t>
  </si>
  <si>
    <t>DIAMONDYD</t>
  </si>
  <si>
    <t>Tinna Rubber and Infrastructure Ltd</t>
  </si>
  <si>
    <t>TINNARUBR</t>
  </si>
  <si>
    <t>Themis Medicare Ltd</t>
  </si>
  <si>
    <t>THEMISMED</t>
  </si>
  <si>
    <t>John Cockerill India Ltd</t>
  </si>
  <si>
    <t>COCKERILL</t>
  </si>
  <si>
    <t>Industrial Machinery &amp; Supplies &amp; Components</t>
  </si>
  <si>
    <t>BF Investment Ltd</t>
  </si>
  <si>
    <t>BFINVEST</t>
  </si>
  <si>
    <t>HLE Glascoat Ltd</t>
  </si>
  <si>
    <t>HLEGLAS</t>
  </si>
  <si>
    <t>Unitech Ltd</t>
  </si>
  <si>
    <t>UNITECH</t>
  </si>
  <si>
    <t>Ravindra Energy Ltd</t>
  </si>
  <si>
    <t>RELTD</t>
  </si>
  <si>
    <t>SML Isuzu Ltd</t>
  </si>
  <si>
    <t>SMLISUZU</t>
  </si>
  <si>
    <t>Siyaram Silk Mills Ltd</t>
  </si>
  <si>
    <t>SIYSIL</t>
  </si>
  <si>
    <t>Hindware Home Innovation Ltd</t>
  </si>
  <si>
    <t>HINDWAREAP</t>
  </si>
  <si>
    <t>Sasken Technologies Ltd</t>
  </si>
  <si>
    <t>SASKEN</t>
  </si>
  <si>
    <t>Dr Agarwal's Eye Hospital Ltd</t>
  </si>
  <si>
    <t>DRAGARWQ</t>
  </si>
  <si>
    <t>NRB Bearings Ltd</t>
  </si>
  <si>
    <t>NRBBEARING</t>
  </si>
  <si>
    <t>Sai Silks (Kalamandir) Ltd</t>
  </si>
  <si>
    <t>KALAMANDIR</t>
  </si>
  <si>
    <t>Updater Services Ltd</t>
  </si>
  <si>
    <t>UDS</t>
  </si>
  <si>
    <t>Baazar Style Retail Ltd</t>
  </si>
  <si>
    <t>STYLEBAAZA</t>
  </si>
  <si>
    <t>PSP Projects Ltd</t>
  </si>
  <si>
    <t>PSPPROJECT</t>
  </si>
  <si>
    <t>Goodyear India Ltd</t>
  </si>
  <si>
    <t>GOODYEAR</t>
  </si>
  <si>
    <t>SMS Pharmaceuticals Ltd</t>
  </si>
  <si>
    <t>SMSPHARMA</t>
  </si>
  <si>
    <t>MM Forgings Ltd</t>
  </si>
  <si>
    <t>MMFL</t>
  </si>
  <si>
    <t>Ram Ratna Wires Ltd</t>
  </si>
  <si>
    <t>RAMRAT</t>
  </si>
  <si>
    <t>Kesar India Ltd</t>
  </si>
  <si>
    <t>KESAR</t>
  </si>
  <si>
    <t>Real Estate Development</t>
  </si>
  <si>
    <t>Venky's (India) Ltd</t>
  </si>
  <si>
    <t>VENKEYS</t>
  </si>
  <si>
    <t>Thejo Engineering Ltd</t>
  </si>
  <si>
    <t>THEJO</t>
  </si>
  <si>
    <t>Aeroflex Industries Ltd</t>
  </si>
  <si>
    <t>AEROFLEX</t>
  </si>
  <si>
    <t>Accelya Solutions India Ltd</t>
  </si>
  <si>
    <t>ACCELYA</t>
  </si>
  <si>
    <t>Indo Tech Transformers Ltd</t>
  </si>
  <si>
    <t>INDOTECH</t>
  </si>
  <si>
    <t>Dreamfolks Services Ltd</t>
  </si>
  <si>
    <t>DREAMFOLKS</t>
  </si>
  <si>
    <t>Rashi Peripherals Ltd</t>
  </si>
  <si>
    <t>RPTECH</t>
  </si>
  <si>
    <t>Parag Milk Foods Ltd</t>
  </si>
  <si>
    <t>PARAGMILK</t>
  </si>
  <si>
    <t>Premier Explosives Ltd</t>
  </si>
  <si>
    <t>PREMEXPLN</t>
  </si>
  <si>
    <t>Mold-Tek Packaging Ltd</t>
  </si>
  <si>
    <t>MOLDTKPAC</t>
  </si>
  <si>
    <t>Xpro India Ltd</t>
  </si>
  <si>
    <t>XPROINDIA</t>
  </si>
  <si>
    <t>Dish TV India Ltd</t>
  </si>
  <si>
    <t>DISHTV</t>
  </si>
  <si>
    <t>Vindhya Telelinks Ltd</t>
  </si>
  <si>
    <t>VINDHYATEL</t>
  </si>
  <si>
    <t>Vidhi Specialty Food Ingredients Ltd</t>
  </si>
  <si>
    <t>VIDHIING</t>
  </si>
  <si>
    <t>Media Matrix Worldwide Ltd</t>
  </si>
  <si>
    <t>MMWL</t>
  </si>
  <si>
    <t>NIBE Ltd</t>
  </si>
  <si>
    <t>NIBE</t>
  </si>
  <si>
    <t>Federal-Mogul Goetze (India) Ltd</t>
  </si>
  <si>
    <t>FMGOETZE</t>
  </si>
  <si>
    <t>ECOS (India) Mobility &amp; Hospitality Ltd</t>
  </si>
  <si>
    <t>ECOSMOBLTY</t>
  </si>
  <si>
    <t>Platinum Industries Ltd</t>
  </si>
  <si>
    <t>PLATIND</t>
  </si>
  <si>
    <t>Dolat Algotech Ltd</t>
  </si>
  <si>
    <t>DOLATALGO</t>
  </si>
  <si>
    <t>IOL Chemicals and Pharmaceuticals Ltd</t>
  </si>
  <si>
    <t>IOLCP</t>
  </si>
  <si>
    <t>Insecticides (India) Ltd</t>
  </si>
  <si>
    <t>INSECTICID</t>
  </si>
  <si>
    <t>ESAF Small Finance Bank Limited</t>
  </si>
  <si>
    <t>ESAFSFB</t>
  </si>
  <si>
    <t>Welspun Specialty Solutions Ltd</t>
  </si>
  <si>
    <t>WELSPLSOL</t>
  </si>
  <si>
    <t>TechNVision Ventures Ltd</t>
  </si>
  <si>
    <t>TECHNVISN</t>
  </si>
  <si>
    <t>Mangalam Cement Ltd</t>
  </si>
  <si>
    <t>MANGLMCEM</t>
  </si>
  <si>
    <t>Panama Petrochem Ltd</t>
  </si>
  <si>
    <t>PANAMAPET</t>
  </si>
  <si>
    <t>S.P.Apparels Ltd</t>
  </si>
  <si>
    <t>SPAL</t>
  </si>
  <si>
    <t>Lumax Industries Ltd</t>
  </si>
  <si>
    <t>LUMAXIND</t>
  </si>
  <si>
    <t>Indian Hume Pipe Company Ltd</t>
  </si>
  <si>
    <t>INDIANHUME</t>
  </si>
  <si>
    <t>TTK Healthcare Ltd</t>
  </si>
  <si>
    <t>TTKHLTCARE</t>
  </si>
  <si>
    <t>Universal Cables Ltd</t>
  </si>
  <si>
    <t>UNIVCABLES</t>
  </si>
  <si>
    <t>ICICI Prudential Nifty 50 ETF</t>
  </si>
  <si>
    <t>NIFTYIETF</t>
  </si>
  <si>
    <t>Sanstar Ltd</t>
  </si>
  <si>
    <t>SANSTAR</t>
  </si>
  <si>
    <t>Tarsons Products Ltd</t>
  </si>
  <si>
    <t>TARSONS</t>
  </si>
  <si>
    <t>Yasho Industries Ltd</t>
  </si>
  <si>
    <t>YASHO</t>
  </si>
  <si>
    <t>Ge Power India Ltd</t>
  </si>
  <si>
    <t>GEPIL</t>
  </si>
  <si>
    <t>Centum Electronics Ltd</t>
  </si>
  <si>
    <t>CENTUM</t>
  </si>
  <si>
    <t>Ador Welding Ltd</t>
  </si>
  <si>
    <t>ADORWELD</t>
  </si>
  <si>
    <t>Ugro Capital Ltd</t>
  </si>
  <si>
    <t>UGROCAP</t>
  </si>
  <si>
    <t>Vardhman Special Steels Ltd</t>
  </si>
  <si>
    <t>VSSL</t>
  </si>
  <si>
    <t>Gandhar Oil Refinery (INDIA) Ltd</t>
  </si>
  <si>
    <t>GANDHAR</t>
  </si>
  <si>
    <t>Nitin Spinners Ltd</t>
  </si>
  <si>
    <t>NITINSPIN</t>
  </si>
  <si>
    <t>Tatva Chintan Pharma Chem Ltd</t>
  </si>
  <si>
    <t>TATVA</t>
  </si>
  <si>
    <t>Carysil Ltd</t>
  </si>
  <si>
    <t>CARYSIL</t>
  </si>
  <si>
    <t>Agro Tech Foods Ltd</t>
  </si>
  <si>
    <t>ATFL</t>
  </si>
  <si>
    <t>Barbeque-Nation Hospitality Ltd</t>
  </si>
  <si>
    <t>BARBEQUE</t>
  </si>
  <si>
    <t>Igarashi Motors India Ltd</t>
  </si>
  <si>
    <t>IGARASHI</t>
  </si>
  <si>
    <t>EIH Associated Hotels Ltd</t>
  </si>
  <si>
    <t>EIHAHOTELS</t>
  </si>
  <si>
    <t>Apollo Pipes Ltd</t>
  </si>
  <si>
    <t>APOLLOPIPE</t>
  </si>
  <si>
    <t>JISLDVREQS</t>
  </si>
  <si>
    <t>63 Moons Technologies Ltd</t>
  </si>
  <si>
    <t>63MOONS</t>
  </si>
  <si>
    <t>Kody Technolab Ltd</t>
  </si>
  <si>
    <t>KODYTECH</t>
  </si>
  <si>
    <t>Amrutanjan Health Care Ltd</t>
  </si>
  <si>
    <t>AMRUTANJAN</t>
  </si>
  <si>
    <t>Huhtamaki India Ltd</t>
  </si>
  <si>
    <t>HUHTAMAKI</t>
  </si>
  <si>
    <t>Astec Lifesciences Ltd</t>
  </si>
  <si>
    <t>ASTEC</t>
  </si>
  <si>
    <t>Orient Green Power Company Ltd</t>
  </si>
  <si>
    <t>GREENPOWER</t>
  </si>
  <si>
    <t>Pnb Gilts Ltd</t>
  </si>
  <si>
    <t>PNBGILTS</t>
  </si>
  <si>
    <t>Cropster Agro Ltd</t>
  </si>
  <si>
    <t>CROPSTER</t>
  </si>
  <si>
    <t>Food Distributors</t>
  </si>
  <si>
    <t>Paramount Communications Ltd</t>
  </si>
  <si>
    <t>PARACABLES</t>
  </si>
  <si>
    <t>Owais Metal and Mineral Processing Ltd</t>
  </si>
  <si>
    <t>OWAIS</t>
  </si>
  <si>
    <t>Axiscades Technologies Ltd</t>
  </si>
  <si>
    <t>AXISCADES</t>
  </si>
  <si>
    <t>India Pesticides Ltd</t>
  </si>
  <si>
    <t>IPL</t>
  </si>
  <si>
    <t>TIL Ltd</t>
  </si>
  <si>
    <t>TIL</t>
  </si>
  <si>
    <t>NIIT Ltd</t>
  </si>
  <si>
    <t>NIITLTD</t>
  </si>
  <si>
    <t>DEN Networks Ltd</t>
  </si>
  <si>
    <t>DEN</t>
  </si>
  <si>
    <t>Omaxe Ltd</t>
  </si>
  <si>
    <t>OMAXE</t>
  </si>
  <si>
    <t>Suratwwala Business Group Ltd</t>
  </si>
  <si>
    <t>SBGLP</t>
  </si>
  <si>
    <t>Apcotex Industries Ltd</t>
  </si>
  <si>
    <t>APCOTEXIND</t>
  </si>
  <si>
    <t>HIL Ltd</t>
  </si>
  <si>
    <t>HIL</t>
  </si>
  <si>
    <t>Ramco Industries Ltd</t>
  </si>
  <si>
    <t>RAMCOIND</t>
  </si>
  <si>
    <t>IKIO Lighting Ltd</t>
  </si>
  <si>
    <t>IKIO</t>
  </si>
  <si>
    <t>Rupa &amp; Company Ltd</t>
  </si>
  <si>
    <t>RUPA</t>
  </si>
  <si>
    <t>Windlas Biotech Ltd</t>
  </si>
  <si>
    <t>WINDLAS</t>
  </si>
  <si>
    <t>Antony Waste Handling Cell Ltd</t>
  </si>
  <si>
    <t>AWHCL</t>
  </si>
  <si>
    <t>HMA Agro Industries Ltd</t>
  </si>
  <si>
    <t>HMAAGRO</t>
  </si>
  <si>
    <t>Unicommerce eSolutions Ltd</t>
  </si>
  <si>
    <t>UNIECOM</t>
  </si>
  <si>
    <t>Mukand Ltd</t>
  </si>
  <si>
    <t>MUKANDLTD</t>
  </si>
  <si>
    <t>Kotak Gold Etf</t>
  </si>
  <si>
    <t>GOLD1</t>
  </si>
  <si>
    <t>IFGL Refractories Ltd</t>
  </si>
  <si>
    <t>IFGLEXPOR</t>
  </si>
  <si>
    <t>MIC Electronics Ltd</t>
  </si>
  <si>
    <t>MICEL</t>
  </si>
  <si>
    <t>Cupid Ltd</t>
  </si>
  <si>
    <t>CUPID</t>
  </si>
  <si>
    <t>Wonder Electricals Ltd</t>
  </si>
  <si>
    <t>WEL</t>
  </si>
  <si>
    <t>Madhya Bharat Agro Products Ltd</t>
  </si>
  <si>
    <t>MBAPL</t>
  </si>
  <si>
    <t>Sanghi Industries Ltd</t>
  </si>
  <si>
    <t>SANGHIIND</t>
  </si>
  <si>
    <t>Dolphin Offshore Enterprises (India) Ltd</t>
  </si>
  <si>
    <t>DOLPHIN</t>
  </si>
  <si>
    <t>Nelco Ltd</t>
  </si>
  <si>
    <t>NELCO</t>
  </si>
  <si>
    <t>Uniparts India Ltd</t>
  </si>
  <si>
    <t>UNIPARTS</t>
  </si>
  <si>
    <t>Tanfac Industries Ltd</t>
  </si>
  <si>
    <t>TANFACIND</t>
  </si>
  <si>
    <t>Sangam (India) Ltd</t>
  </si>
  <si>
    <t>SANGAMIND</t>
  </si>
  <si>
    <t>Alpex Solar Ltd</t>
  </si>
  <si>
    <t>ALPEXSOLAR</t>
  </si>
  <si>
    <t>Kiri Industries Ltd</t>
  </si>
  <si>
    <t>KIRIINDUS</t>
  </si>
  <si>
    <t>Alicon Castalloy Ltd</t>
  </si>
  <si>
    <t>ALICON</t>
  </si>
  <si>
    <t>Everest Kanto Cylinder Ltd</t>
  </si>
  <si>
    <t>EKC</t>
  </si>
  <si>
    <t>PIX Transmissions Ltd</t>
  </si>
  <si>
    <t>PIXTRANS</t>
  </si>
  <si>
    <t>Veranda Learning Solutions Ltd</t>
  </si>
  <si>
    <t>VERANDA</t>
  </si>
  <si>
    <t>Abans Holdings Ltd</t>
  </si>
  <si>
    <t>AHL</t>
  </si>
  <si>
    <t>Fusion Finance Ltd</t>
  </si>
  <si>
    <t>FUSION</t>
  </si>
  <si>
    <t>Ceinsys Tech Ltd</t>
  </si>
  <si>
    <t>CEINSYSTECH</t>
  </si>
  <si>
    <t>HDFC Gold Exchange Traded Fund</t>
  </si>
  <si>
    <t>HDFCGOLD</t>
  </si>
  <si>
    <t>Cosmo First Ltd</t>
  </si>
  <si>
    <t>COSMOFIRST</t>
  </si>
  <si>
    <t>ICICI Prudential Gold ETF</t>
  </si>
  <si>
    <t>GOLDIETF</t>
  </si>
  <si>
    <t>Gocl Corporation Ltd</t>
  </si>
  <si>
    <t>GOCLCORP</t>
  </si>
  <si>
    <t>Nippon India ETF Nifty Next 50 Junior BeES</t>
  </si>
  <si>
    <t>JUNIORBEES</t>
  </si>
  <si>
    <t>Hester Biosciences Ltd</t>
  </si>
  <si>
    <t>HESTERBIO</t>
  </si>
  <si>
    <t>Jaiprakash Associates Ltd</t>
  </si>
  <si>
    <t>JPASSOCIAT</t>
  </si>
  <si>
    <t>Som Distilleries and Breweries Ltd</t>
  </si>
  <si>
    <t>SDBL</t>
  </si>
  <si>
    <t>Seshasayee Paper and Boards Ltd</t>
  </si>
  <si>
    <t>SESHAPAPER</t>
  </si>
  <si>
    <t>Man Industries (India) Ltd</t>
  </si>
  <si>
    <t>MANINDS</t>
  </si>
  <si>
    <t>Master Trust Ltd</t>
  </si>
  <si>
    <t>MASTERTR</t>
  </si>
  <si>
    <t>Lotus Chocolate Company Ltd</t>
  </si>
  <si>
    <t>LOTUSCHO</t>
  </si>
  <si>
    <t>Andhra Paper Ltd</t>
  </si>
  <si>
    <t>ANDHRAPAP</t>
  </si>
  <si>
    <t>Andrew Yule &amp; Co Ltd</t>
  </si>
  <si>
    <t>ANDREWYU</t>
  </si>
  <si>
    <t>Jagran Prakashan Ltd</t>
  </si>
  <si>
    <t>JAGRAN</t>
  </si>
  <si>
    <t>Divgi TorqTransfer Systems Ltd</t>
  </si>
  <si>
    <t>DIVGIITTS</t>
  </si>
  <si>
    <t>Rama Steel Tubes Ltd</t>
  </si>
  <si>
    <t>RAMASTEEL</t>
  </si>
  <si>
    <t>Oriental Aromatics Ltd</t>
  </si>
  <si>
    <t>OAL</t>
  </si>
  <si>
    <t>Excel Industries Ltd</t>
  </si>
  <si>
    <t>EXCELINDUS</t>
  </si>
  <si>
    <t>Advait Energy Transitions Ltd</t>
  </si>
  <si>
    <t>ADVAIT</t>
  </si>
  <si>
    <t>Electrical Components &amp; Equipment</t>
  </si>
  <si>
    <t>TAJ GVK Hotels and Resorts Ltd</t>
  </si>
  <si>
    <t>TAJGVK</t>
  </si>
  <si>
    <t>Talbros Automotive Components Ltd</t>
  </si>
  <si>
    <t>TALBROAUTO</t>
  </si>
  <si>
    <t>Cantabil Retail India Ltd</t>
  </si>
  <si>
    <t>CANTABIL</t>
  </si>
  <si>
    <t>Knowledge Marine &amp; Engineering Works Ltd</t>
  </si>
  <si>
    <t>KMEW</t>
  </si>
  <si>
    <t>Marine Transportation</t>
  </si>
  <si>
    <t>Saraswati Commercial (India) Ltd</t>
  </si>
  <si>
    <t>ZSARACOM</t>
  </si>
  <si>
    <t>Kilburn Engineering Ltd</t>
  </si>
  <si>
    <t>KLBRENG-B</t>
  </si>
  <si>
    <t>BLS E-Services Ltd</t>
  </si>
  <si>
    <t>BLSE</t>
  </si>
  <si>
    <t>Deccan Gold Mines Ltd</t>
  </si>
  <si>
    <t>DECNGOLD</t>
  </si>
  <si>
    <t>JITF Infralogistics Ltd</t>
  </si>
  <si>
    <t>JITFINFRA</t>
  </si>
  <si>
    <t>Elpro International Ltd</t>
  </si>
  <si>
    <t>ELPROINTL</t>
  </si>
  <si>
    <t>Expleo Solutions Ltd</t>
  </si>
  <si>
    <t>EXPLEOSOL</t>
  </si>
  <si>
    <t>Sterling Tools Ltd</t>
  </si>
  <si>
    <t>STERTOOLS</t>
  </si>
  <si>
    <t>GKW Ltd</t>
  </si>
  <si>
    <t>GKWLIMITED</t>
  </si>
  <si>
    <t>D Link (India) Limited</t>
  </si>
  <si>
    <t>DLINKINDIA</t>
  </si>
  <si>
    <t>Heranba Industries Ltd</t>
  </si>
  <si>
    <t>HERANBA</t>
  </si>
  <si>
    <t>Hind Rectifiers Ltd</t>
  </si>
  <si>
    <t>HIRECT</t>
  </si>
  <si>
    <t>Navkar Corporation Ltd</t>
  </si>
  <si>
    <t>NAVKARCORP</t>
  </si>
  <si>
    <t>Bigbloc Construction Ltd</t>
  </si>
  <si>
    <t>BIGBLOC</t>
  </si>
  <si>
    <t>Hariom Pipe Industries Ltd</t>
  </si>
  <si>
    <t>HARIOMPIPE</t>
  </si>
  <si>
    <t>Eco Recycling Ltd</t>
  </si>
  <si>
    <t>ECORECO</t>
  </si>
  <si>
    <t>G M Breweries Ltd</t>
  </si>
  <si>
    <t>GMBREW</t>
  </si>
  <si>
    <t>Shriram Properties Ltd</t>
  </si>
  <si>
    <t>SHRIRAMPPS</t>
  </si>
  <si>
    <t>Jyoti Resins and Adhesives Ltd</t>
  </si>
  <si>
    <t>JYOTIRES</t>
  </si>
  <si>
    <t>Panacea Biotec Ltd</t>
  </si>
  <si>
    <t>PANACEABIO</t>
  </si>
  <si>
    <t>Praveg Ltd</t>
  </si>
  <si>
    <t>PRAVEG</t>
  </si>
  <si>
    <t>B L Kashyap and Sons Ltd</t>
  </si>
  <si>
    <t>BLKASHYAP</t>
  </si>
  <si>
    <t>Jindal Drilling and Industries Ltd</t>
  </si>
  <si>
    <t>JINDRILL</t>
  </si>
  <si>
    <t>Brightcom Group Ltd</t>
  </si>
  <si>
    <t>BCG</t>
  </si>
  <si>
    <t>Syncom Formulations (India) Ltd</t>
  </si>
  <si>
    <t>SYNCOMF</t>
  </si>
  <si>
    <t>Tribhovandas Bhimji Zaveri Ltd</t>
  </si>
  <si>
    <t>TBZ</t>
  </si>
  <si>
    <t>NDR Auto Components Ltd</t>
  </si>
  <si>
    <t>NDRAUTO</t>
  </si>
  <si>
    <t>Salzer Electronics Ltd</t>
  </si>
  <si>
    <t>SALZERELEC</t>
  </si>
  <si>
    <t>Satin Creditcare Network Ltd</t>
  </si>
  <si>
    <t>SATIN</t>
  </si>
  <si>
    <t>Matrimony.Com Ltd</t>
  </si>
  <si>
    <t>MATRIMONY</t>
  </si>
  <si>
    <t>Sahasra Electronic Solutions Ltd</t>
  </si>
  <si>
    <t>SAHASRA</t>
  </si>
  <si>
    <t>Sportking India Ltd</t>
  </si>
  <si>
    <t>SPORTKING</t>
  </si>
  <si>
    <t>Suyog Telematics Ltd</t>
  </si>
  <si>
    <t>SUYOG</t>
  </si>
  <si>
    <t>Filatex India Ltd</t>
  </si>
  <si>
    <t>FILATEX</t>
  </si>
  <si>
    <t>Wheels India Ltd</t>
  </si>
  <si>
    <t>WHEELS</t>
  </si>
  <si>
    <t>Bombay Super Hybrid Seeds Ltd</t>
  </si>
  <si>
    <t>BSHSL</t>
  </si>
  <si>
    <t>Yatra Online Ltd</t>
  </si>
  <si>
    <t>YATRA</t>
  </si>
  <si>
    <t>Sat Industries Ltd</t>
  </si>
  <si>
    <t>SATINDLTD</t>
  </si>
  <si>
    <t>GNA Axles Ltd</t>
  </si>
  <si>
    <t>GNA</t>
  </si>
  <si>
    <t>Amines and Plasticizers Ltd</t>
  </si>
  <si>
    <t>AMNPLST</t>
  </si>
  <si>
    <t>Fedders Holding Ltd</t>
  </si>
  <si>
    <t>FEDDERSHOL</t>
  </si>
  <si>
    <t>Sirca Paints India Ltd</t>
  </si>
  <si>
    <t>SIRCA</t>
  </si>
  <si>
    <t>GTPL Hathway Ltd</t>
  </si>
  <si>
    <t>GTPL</t>
  </si>
  <si>
    <t>Wealth First Portfolio Managers Ltd</t>
  </si>
  <si>
    <t>WEALTH</t>
  </si>
  <si>
    <t>Reliance Industrial Infrastructure Ltd</t>
  </si>
  <si>
    <t>RIIL</t>
  </si>
  <si>
    <t>Balmer Lawrie Investments Ltd</t>
  </si>
  <si>
    <t>BLIL</t>
  </si>
  <si>
    <t>DEE Development Engineers Ltd</t>
  </si>
  <si>
    <t>DEEDEV</t>
  </si>
  <si>
    <t>India Power Corporation Ltd</t>
  </si>
  <si>
    <t>DPSCLTD</t>
  </si>
  <si>
    <t>I G Petrochemicals Ltd</t>
  </si>
  <si>
    <t>IGPL</t>
  </si>
  <si>
    <t>Renaissance Global Ltd</t>
  </si>
  <si>
    <t>RGL</t>
  </si>
  <si>
    <t>Beta Drugs Ltd</t>
  </si>
  <si>
    <t>BETA</t>
  </si>
  <si>
    <t>Camlin Fine Sciences Ltd</t>
  </si>
  <si>
    <t>CAMLINFINE</t>
  </si>
  <si>
    <t>Mercury Ev-Tech Ltd</t>
  </si>
  <si>
    <t>MERCURYEV</t>
  </si>
  <si>
    <t>ASM Technologies Ltd</t>
  </si>
  <si>
    <t>ASMTEC</t>
  </si>
  <si>
    <t>Bharat Wire Ropes Ltd</t>
  </si>
  <si>
    <t>BHARATWIRE</t>
  </si>
  <si>
    <t>Monte Carlo Fashions Ltd</t>
  </si>
  <si>
    <t>MONTECARLO</t>
  </si>
  <si>
    <t>MSP Steel &amp; Power Ltd</t>
  </si>
  <si>
    <t>MSPL</t>
  </si>
  <si>
    <t>Roto Pumps Ltd</t>
  </si>
  <si>
    <t>ROTO</t>
  </si>
  <si>
    <t>Atul Auto Ltd</t>
  </si>
  <si>
    <t>ATULAUTO</t>
  </si>
  <si>
    <t>Three Wheelers</t>
  </si>
  <si>
    <t>Swelect Energy Systems Ltd</t>
  </si>
  <si>
    <t>SWELECTES</t>
  </si>
  <si>
    <t>BCL Industries Ltd</t>
  </si>
  <si>
    <t>BCLIND</t>
  </si>
  <si>
    <t>Udaipur Cement Works Ltd</t>
  </si>
  <si>
    <t>UDAICEMENT</t>
  </si>
  <si>
    <t>Dynamic Cables Ltd</t>
  </si>
  <si>
    <t>DYCL</t>
  </si>
  <si>
    <t>GRP Ltd</t>
  </si>
  <si>
    <t>GRPLTD</t>
  </si>
  <si>
    <t>VL E-Governance &amp; IT Solutions Ltd</t>
  </si>
  <si>
    <t>VLEGOV</t>
  </si>
  <si>
    <t>SMC Global Securities Ltd</t>
  </si>
  <si>
    <t>SMCGLOBAL</t>
  </si>
  <si>
    <t>Everest Industries Ltd</t>
  </si>
  <si>
    <t>EVERESTIND</t>
  </si>
  <si>
    <t>Kokuyo Camlin Ltd</t>
  </si>
  <si>
    <t>KOKUYOCMLN</t>
  </si>
  <si>
    <t>Mufin Green Finance Ltd</t>
  </si>
  <si>
    <t>MUFIN</t>
  </si>
  <si>
    <t>Paushak Ltd</t>
  </si>
  <si>
    <t>PAUSHAKLTD</t>
  </si>
  <si>
    <t>GPT Infraprojects Ltd</t>
  </si>
  <si>
    <t>GPTINFRA</t>
  </si>
  <si>
    <t>Chemfab Alkalis Ltd</t>
  </si>
  <si>
    <t>CHEMFAB</t>
  </si>
  <si>
    <t>Zota Health Care Ltd</t>
  </si>
  <si>
    <t>ZOTA</t>
  </si>
  <si>
    <t>Capital India Finance Ltd</t>
  </si>
  <si>
    <t>CIFL</t>
  </si>
  <si>
    <t>Allied Digital Services Ltd</t>
  </si>
  <si>
    <t>ADSL</t>
  </si>
  <si>
    <t>Arman Financial Services Ltd</t>
  </si>
  <si>
    <t>ARMANFIN</t>
  </si>
  <si>
    <t>Himatsingka Seide Ltd</t>
  </si>
  <si>
    <t>HIMATSEIDE</t>
  </si>
  <si>
    <t>Sadhana Nitro Chem Ltd</t>
  </si>
  <si>
    <t>SADHNANIQ</t>
  </si>
  <si>
    <t>Borosil Scientific Ltd</t>
  </si>
  <si>
    <t>BOROSCI</t>
  </si>
  <si>
    <t>Vintage Coffee and Beverages Ltd</t>
  </si>
  <si>
    <t>VINCOFE</t>
  </si>
  <si>
    <t>Irm Energy Ltd</t>
  </si>
  <si>
    <t>IRMENERGY</t>
  </si>
  <si>
    <t>5Paisa Capital Ltd</t>
  </si>
  <si>
    <t>5PAISA</t>
  </si>
  <si>
    <t>Mishtann Foods Ltd</t>
  </si>
  <si>
    <t>MISHTANN</t>
  </si>
  <si>
    <t>ULTRAMARINE &amp; PIGMENTS Ltd</t>
  </si>
  <si>
    <t>ULTRAMAR</t>
  </si>
  <si>
    <t>Bajaj Steel Industries Ltd</t>
  </si>
  <si>
    <t>BAJAJST</t>
  </si>
  <si>
    <t>Agarwal Industrial Corporation Ltd</t>
  </si>
  <si>
    <t>AGARIND</t>
  </si>
  <si>
    <t>Mangalore Chemicals and Fertilisers Ltd</t>
  </si>
  <si>
    <t>MANGCHEFER</t>
  </si>
  <si>
    <t>Timex Group India Ltd</t>
  </si>
  <si>
    <t>TIMEX</t>
  </si>
  <si>
    <t>Dynacons Systems and Solutions Ltd</t>
  </si>
  <si>
    <t>DSSL</t>
  </si>
  <si>
    <t>Kotak Nifty 50 ETF</t>
  </si>
  <si>
    <t>NIFTY1</t>
  </si>
  <si>
    <t>Associated Alcohols &amp; Breweries Ltd</t>
  </si>
  <si>
    <t>ASALCBR</t>
  </si>
  <si>
    <t>Dcm Shriram Industries Ltd</t>
  </si>
  <si>
    <t>DCMSRIND</t>
  </si>
  <si>
    <t>Butterfly Gandhimathi Appliances Ltd</t>
  </si>
  <si>
    <t>BUTTERFLY</t>
  </si>
  <si>
    <t>Om Infra Ltd</t>
  </si>
  <si>
    <t>OMINFRAL</t>
  </si>
  <si>
    <t>Chaman Lal Setia Exports Ltd</t>
  </si>
  <si>
    <t>CLSEL</t>
  </si>
  <si>
    <t>Eimco Elecon (India) Ltd</t>
  </si>
  <si>
    <t>EIMCOELECO</t>
  </si>
  <si>
    <t>Steelcast Ltd</t>
  </si>
  <si>
    <t>STEELCAS</t>
  </si>
  <si>
    <t>Southern Petrochemical Industries Corporation Ltd</t>
  </si>
  <si>
    <t>SPIC</t>
  </si>
  <si>
    <t>India Nippon Electricals Ltd</t>
  </si>
  <si>
    <t>INDNIPPON</t>
  </si>
  <si>
    <t>Walchandnagar Industries Ltd</t>
  </si>
  <si>
    <t>WALCHANNAG</t>
  </si>
  <si>
    <t>Alldigi Tech Ltd</t>
  </si>
  <si>
    <t>ALLDIGI</t>
  </si>
  <si>
    <t>Yamuna Syndicate Ltd</t>
  </si>
  <si>
    <t>YSL</t>
  </si>
  <si>
    <t>Kabra Extrusion Technik Ltd</t>
  </si>
  <si>
    <t>KABRAEXTRU</t>
  </si>
  <si>
    <t>Sigachi Industries Ltd</t>
  </si>
  <si>
    <t>SIGACHI</t>
  </si>
  <si>
    <t>India Motor Parts &amp; Accessories Ltd</t>
  </si>
  <si>
    <t>IMPAL</t>
  </si>
  <si>
    <t>Suryoday Small Finance Bank Ltd</t>
  </si>
  <si>
    <t>SURYODAY</t>
  </si>
  <si>
    <t>Rane (Madras) Ltd</t>
  </si>
  <si>
    <t>RML</t>
  </si>
  <si>
    <t>Peninsula Land Ltd</t>
  </si>
  <si>
    <t>PENINLAND</t>
  </si>
  <si>
    <t>Forbes Precision Tools and Machine Parts Ltd</t>
  </si>
  <si>
    <t>TOTEM</t>
  </si>
  <si>
    <t>Jaykay Enterprises Ltd</t>
  </si>
  <si>
    <t>JAYKAY</t>
  </si>
  <si>
    <t>Asian Energy Services Ltd</t>
  </si>
  <si>
    <t>ASIANENE</t>
  </si>
  <si>
    <t>Arihant Superstructures Ltd</t>
  </si>
  <si>
    <t>ARIHANTSUP</t>
  </si>
  <si>
    <t>Dhunseri Ventures Ltd</t>
  </si>
  <si>
    <t>DVL</t>
  </si>
  <si>
    <t>Solex Energy Ltd</t>
  </si>
  <si>
    <t>SOLEX</t>
  </si>
  <si>
    <t>Automobile Corp Of Goa Ltd</t>
  </si>
  <si>
    <t>ACGL</t>
  </si>
  <si>
    <t>Ramco Systems Ltd</t>
  </si>
  <si>
    <t>RAMCOSYS</t>
  </si>
  <si>
    <t>Z F Steering Gear (India) Ltd</t>
  </si>
  <si>
    <t>ZFSTEERING</t>
  </si>
  <si>
    <t>Remus Pharmaceuticals Ltd</t>
  </si>
  <si>
    <t>REMUS</t>
  </si>
  <si>
    <t>Yuken India Ltd</t>
  </si>
  <si>
    <t>YUKEN</t>
  </si>
  <si>
    <t>Panorama Studios International Ltd</t>
  </si>
  <si>
    <t>PANORAMA</t>
  </si>
  <si>
    <t>Oriental Rail Infrastructure Ltd</t>
  </si>
  <si>
    <t>ORIRAIL</t>
  </si>
  <si>
    <t>Allcargo Gati Ltd</t>
  </si>
  <si>
    <t>ACLGATI</t>
  </si>
  <si>
    <t>Madras Fertilizers Ltd</t>
  </si>
  <si>
    <t>MADRASFERT</t>
  </si>
  <si>
    <t>Hexa Tradex Ltd</t>
  </si>
  <si>
    <t>HEXATRADEX</t>
  </si>
  <si>
    <t>Fairchem Organics Ltd</t>
  </si>
  <si>
    <t>FAIRCHEMOR</t>
  </si>
  <si>
    <t>Texmaco Infrastructure &amp; Holdings Ltd</t>
  </si>
  <si>
    <t>TEXINFRA</t>
  </si>
  <si>
    <t>Simplex Infrastructures Ltd</t>
  </si>
  <si>
    <t>SIMPLEXINF</t>
  </si>
  <si>
    <t>Hi-Tech Gears Ltd</t>
  </si>
  <si>
    <t>HITECHGEAR</t>
  </si>
  <si>
    <t>Kopran Ltd</t>
  </si>
  <si>
    <t>KOPRAN</t>
  </si>
  <si>
    <t>Krishana Phoschem Ltd</t>
  </si>
  <si>
    <t>KRISHANA</t>
  </si>
  <si>
    <t>Likhitha Infrastructure Ltd</t>
  </si>
  <si>
    <t>LIKHITHA</t>
  </si>
  <si>
    <t>Polo Queen Industrial and Fintech Ltd</t>
  </si>
  <si>
    <t>PQIF</t>
  </si>
  <si>
    <t>Best Agrolife Ltd</t>
  </si>
  <si>
    <t>BESTAGRO</t>
  </si>
  <si>
    <t>GRM Overseas Ltd</t>
  </si>
  <si>
    <t>GRMOVER</t>
  </si>
  <si>
    <t>Diffusion Engineers Ltd</t>
  </si>
  <si>
    <t>DIFFNKG</t>
  </si>
  <si>
    <t>Fratelli Vineyards Ltd</t>
  </si>
  <si>
    <t>FRATELLI</t>
  </si>
  <si>
    <t>JG Chemicals Ltd</t>
  </si>
  <si>
    <t>JGCHEM</t>
  </si>
  <si>
    <t>AMIC Forging Ltd</t>
  </si>
  <si>
    <t>AMIC</t>
  </si>
  <si>
    <t>Steel</t>
  </si>
  <si>
    <t>Rhetan TMT Ltd</t>
  </si>
  <si>
    <t>RHETAN</t>
  </si>
  <si>
    <t>Ester Industries Ltd</t>
  </si>
  <si>
    <t>ESTER</t>
  </si>
  <si>
    <t>Radhika Jeweltech Ltd</t>
  </si>
  <si>
    <t>RADHIKAJWE</t>
  </si>
  <si>
    <t>Vertoz Ltd</t>
  </si>
  <si>
    <t>VERTOZ</t>
  </si>
  <si>
    <t>One Point One Solutions Ltd</t>
  </si>
  <si>
    <t>ONEPOINT</t>
  </si>
  <si>
    <t>Vardhman Holdings Ltd</t>
  </si>
  <si>
    <t>VHL</t>
  </si>
  <si>
    <t>Punjab Chemicals and Crop Protection Ltd</t>
  </si>
  <si>
    <t>PUNJABCHEM</t>
  </si>
  <si>
    <t>Saurashtra Cement Ltd</t>
  </si>
  <si>
    <t>SAURASHCEM</t>
  </si>
  <si>
    <t>Crest Ventures Ltd</t>
  </si>
  <si>
    <t>CREST</t>
  </si>
  <si>
    <t>Lincoln Pharmaceuticals Ltd</t>
  </si>
  <si>
    <t>LINCOLN</t>
  </si>
  <si>
    <t>Western Carriers (India) Ltd</t>
  </si>
  <si>
    <t>WCIL</t>
  </si>
  <si>
    <t>Shree Digvijay Cement Co Ltd</t>
  </si>
  <si>
    <t>SHREDIGCEM</t>
  </si>
  <si>
    <t>Rishabh Instruments Ltd</t>
  </si>
  <si>
    <t>RISHABH</t>
  </si>
  <si>
    <t>Control Print Ltd</t>
  </si>
  <si>
    <t>CONTROLPR</t>
  </si>
  <si>
    <t>Pakka Limited</t>
  </si>
  <si>
    <t>PAKKA</t>
  </si>
  <si>
    <t>Steel Exchange India Ltd</t>
  </si>
  <si>
    <t>STEELXIND</t>
  </si>
  <si>
    <t>BMW Industries Ltd</t>
  </si>
  <si>
    <t>BMW</t>
  </si>
  <si>
    <t>VLS Finance Ltd</t>
  </si>
  <si>
    <t>VLSFINANCE</t>
  </si>
  <si>
    <t>Kellton Tech Solutions Ltd</t>
  </si>
  <si>
    <t>KELLTONTEC</t>
  </si>
  <si>
    <t>Ice Make Refrigeration Ltd</t>
  </si>
  <si>
    <t>ICEMAKE</t>
  </si>
  <si>
    <t>SPML Infra Ltd</t>
  </si>
  <si>
    <t>SPMLINFRA</t>
  </si>
  <si>
    <t>Kaycee Industries Ltd</t>
  </si>
  <si>
    <t>KAYCEEI</t>
  </si>
  <si>
    <t>Gulshan Polyols Ltd</t>
  </si>
  <si>
    <t>GULPOLY</t>
  </si>
  <si>
    <t>Andhra Sugars Ltd</t>
  </si>
  <si>
    <t>ANDHRSUGAR</t>
  </si>
  <si>
    <t>GPT Healthcare Ltd</t>
  </si>
  <si>
    <t>GPTHEALTH</t>
  </si>
  <si>
    <t>Tourism Finance Corporation of India Ltd</t>
  </si>
  <si>
    <t>TFCILTD</t>
  </si>
  <si>
    <t>Capital Small Finance Bank Ltd</t>
  </si>
  <si>
    <t>CAPITALSFB</t>
  </si>
  <si>
    <t>Khazanchi Jewellers Ltd</t>
  </si>
  <si>
    <t>KHAZANCHI</t>
  </si>
  <si>
    <t>Apparel, Accessories &amp; Luxury Goods</t>
  </si>
  <si>
    <t>Mukka Proteins Ltd</t>
  </si>
  <si>
    <t>MUKKA</t>
  </si>
  <si>
    <t>Asian Star Co Ltd</t>
  </si>
  <si>
    <t>ASTAR</t>
  </si>
  <si>
    <t>Essen Speciality Films Ltd</t>
  </si>
  <si>
    <t>ESFL</t>
  </si>
  <si>
    <t>Centrum Capital Ltd</t>
  </si>
  <si>
    <t>CENTRUM</t>
  </si>
  <si>
    <t>Aurum Proptech Ltd</t>
  </si>
  <si>
    <t>AURUM</t>
  </si>
  <si>
    <t>Heubach Colorants India Ltd</t>
  </si>
  <si>
    <t>HEUBACHIND</t>
  </si>
  <si>
    <t>Last Mile Enterprises Ltd</t>
  </si>
  <si>
    <t>LASTMILE</t>
  </si>
  <si>
    <t>Prakash Pipes Ltd</t>
  </si>
  <si>
    <t>PPL</t>
  </si>
  <si>
    <t>Vimta Labs Ltd</t>
  </si>
  <si>
    <t>VIMTALABS</t>
  </si>
  <si>
    <t>Popular Vehicles and Services Ltd</t>
  </si>
  <si>
    <t>PVSL</t>
  </si>
  <si>
    <t>Aaswa Trading and Exports Ltd</t>
  </si>
  <si>
    <t>TCC</t>
  </si>
  <si>
    <t>Real Estate Services</t>
  </si>
  <si>
    <t>Spacenet Enterprises India Ltd</t>
  </si>
  <si>
    <t>SPCENET</t>
  </si>
  <si>
    <t>TV Today Network Limited</t>
  </si>
  <si>
    <t>TVTODAY</t>
  </si>
  <si>
    <t>Subex Ltd</t>
  </si>
  <si>
    <t>SUBEXLTD</t>
  </si>
  <si>
    <t>Kothari Petrochemicals Ltd</t>
  </si>
  <si>
    <t>KOTHARIPET</t>
  </si>
  <si>
    <t>Kamdhenu Ltd</t>
  </si>
  <si>
    <t>KAMDHENU</t>
  </si>
  <si>
    <t>Enkei Wheels (India) Ltd</t>
  </si>
  <si>
    <t>ENKEIWHEL</t>
  </si>
  <si>
    <t>KMC Speciality Hospitals (India) Ltd</t>
  </si>
  <si>
    <t>KMCSHIL</t>
  </si>
  <si>
    <t>Veefin Solutions Ltd</t>
  </si>
  <si>
    <t>VEEFIN</t>
  </si>
  <si>
    <t>Application Software</t>
  </si>
  <si>
    <t>Raj Rayon Industries Ltd</t>
  </si>
  <si>
    <t>RAJRILTD</t>
  </si>
  <si>
    <t>Munjal Auto Industries Ltd</t>
  </si>
  <si>
    <t>MUNJALAU</t>
  </si>
  <si>
    <t>Shiva Cement Ltd</t>
  </si>
  <si>
    <t>SHIVACEM</t>
  </si>
  <si>
    <t>Rico Auto Industries Ltd</t>
  </si>
  <si>
    <t>RICOAUTO</t>
  </si>
  <si>
    <t>Dhampur Sugar Mills Ltd</t>
  </si>
  <si>
    <t>DHAMPURSUG</t>
  </si>
  <si>
    <t>Tamilnadu Newsprint &amp; Papers Ltd</t>
  </si>
  <si>
    <t>TNPL</t>
  </si>
  <si>
    <t>Hardwyn India Ltd</t>
  </si>
  <si>
    <t>HARDWYN</t>
  </si>
  <si>
    <t>Building Products - Glass</t>
  </si>
  <si>
    <t>AVT Natural Products Ltd</t>
  </si>
  <si>
    <t>AVTNPL</t>
  </si>
  <si>
    <t>Sree Rayalaseema Hi-Strength Hypo Ltd</t>
  </si>
  <si>
    <t>SRHHYPOLTD</t>
  </si>
  <si>
    <t>Selan Exploration Technology Ltd</t>
  </si>
  <si>
    <t>SELAN</t>
  </si>
  <si>
    <t>Zee Media Corporation Ltd</t>
  </si>
  <si>
    <t>ZEEMEDIA</t>
  </si>
  <si>
    <t>AFCOM Holdings Ltd</t>
  </si>
  <si>
    <t>AFCOM</t>
  </si>
  <si>
    <t>Air Freight &amp; Logistics</t>
  </si>
  <si>
    <t>Century Enka Ltd</t>
  </si>
  <si>
    <t>CENTENKA</t>
  </si>
  <si>
    <t>Jagsonpal Pharmaceuticals Ltd</t>
  </si>
  <si>
    <t>JAGSNPHARM</t>
  </si>
  <si>
    <t>Industrial and Prudential Investment Co Ltd</t>
  </si>
  <si>
    <t>INDPRUD</t>
  </si>
  <si>
    <t>Arrow Greentech Ltd</t>
  </si>
  <si>
    <t>ARROWGREEN</t>
  </si>
  <si>
    <t>Xchanging Solutions Ltd</t>
  </si>
  <si>
    <t>XCHANGING</t>
  </si>
  <si>
    <t>Signpost India Ltd</t>
  </si>
  <si>
    <t>SIGNPOST</t>
  </si>
  <si>
    <t>Cellecor Gadgets Ltd</t>
  </si>
  <si>
    <t>CELLECOR</t>
  </si>
  <si>
    <t>3B Blackbio DX Ltd</t>
  </si>
  <si>
    <t>3BBLACKBIO</t>
  </si>
  <si>
    <t>Fertilizers &amp; Agricultural Chemicals</t>
  </si>
  <si>
    <t>Orient Technologies Ltd</t>
  </si>
  <si>
    <t>ORIENTTECH</t>
  </si>
  <si>
    <t>Windsor Machines Ltd</t>
  </si>
  <si>
    <t>WINDMACHIN</t>
  </si>
  <si>
    <t>Indo Amines Ltd</t>
  </si>
  <si>
    <t>INDOAMIN</t>
  </si>
  <si>
    <t>Ngl Fine Chem Ltd</t>
  </si>
  <si>
    <t>NGLFINE</t>
  </si>
  <si>
    <t>Dhunseri Investments Ltd</t>
  </si>
  <si>
    <t>DHUNINV</t>
  </si>
  <si>
    <t>Avadh Sugar &amp; Energy Ltd</t>
  </si>
  <si>
    <t>AVADHSUGAR</t>
  </si>
  <si>
    <t>Electrotherm (India) Ltd</t>
  </si>
  <si>
    <t>ELECTHERM</t>
  </si>
  <si>
    <t>Kernex Microsystems (India) Ltd</t>
  </si>
  <si>
    <t>KERNEX</t>
  </si>
  <si>
    <t>Creative Newtech Ltd</t>
  </si>
  <si>
    <t>CREATIVE</t>
  </si>
  <si>
    <t>Beekay Steel Industries Ltd</t>
  </si>
  <si>
    <t>BEEKAY</t>
  </si>
  <si>
    <t>Sandesh Ltd</t>
  </si>
  <si>
    <t>SANDESH</t>
  </si>
  <si>
    <t>AGI Infra Ltd</t>
  </si>
  <si>
    <t>AGIIL</t>
  </si>
  <si>
    <t>SAR Televenture Ltd</t>
  </si>
  <si>
    <t>SARTELE</t>
  </si>
  <si>
    <t>Maan Aluminium Ltd</t>
  </si>
  <si>
    <t>MAANALU</t>
  </si>
  <si>
    <t>Aym Syntex Ltd</t>
  </si>
  <si>
    <t>AYMSYNTEX</t>
  </si>
  <si>
    <t>Vascon Engineers Ltd</t>
  </si>
  <si>
    <t>VASCONEQ</t>
  </si>
  <si>
    <t>Uttam Sugar Mills Ltd</t>
  </si>
  <si>
    <t>UTTAMSUGAR</t>
  </si>
  <si>
    <t>Bliss GVS Pharma Ltd</t>
  </si>
  <si>
    <t>BLISSGVS</t>
  </si>
  <si>
    <t>Ksolves India Ltd</t>
  </si>
  <si>
    <t>KSOLVES</t>
  </si>
  <si>
    <t>Manoj Vaibhav Gems N Jewellers Ltd</t>
  </si>
  <si>
    <t>MVGJL</t>
  </si>
  <si>
    <t>Dwarikesh Sugar Industries Ltd</t>
  </si>
  <si>
    <t>DWARKESH</t>
  </si>
  <si>
    <t>Ashika Credit Capital Ltd</t>
  </si>
  <si>
    <t>ASHIKA</t>
  </si>
  <si>
    <t>Kirloskar Electric Company Ltd</t>
  </si>
  <si>
    <t>KECL</t>
  </si>
  <si>
    <t>HLV Ltd</t>
  </si>
  <si>
    <t>HLVLTD</t>
  </si>
  <si>
    <t>Oswal Greentech Ltd</t>
  </si>
  <si>
    <t>OSWALGREEN</t>
  </si>
  <si>
    <t>R K Swamy Ltd</t>
  </si>
  <si>
    <t>RKSWAMY</t>
  </si>
  <si>
    <t>Mafatlal Industries Ltd</t>
  </si>
  <si>
    <t>MAFATIND</t>
  </si>
  <si>
    <t>Max India Ltd</t>
  </si>
  <si>
    <t>MAXIND</t>
  </si>
  <si>
    <t>Manali Petrochemicals Ltd</t>
  </si>
  <si>
    <t>MANALIPETC</t>
  </si>
  <si>
    <t>Investment Trust of India Ltd</t>
  </si>
  <si>
    <t>THEINVEST</t>
  </si>
  <si>
    <t>Macpower CNC Machines Ltd</t>
  </si>
  <si>
    <t>MACPOWER</t>
  </si>
  <si>
    <t>Trident Techlabs Ltd</t>
  </si>
  <si>
    <t>TECHLABS</t>
  </si>
  <si>
    <t>Automotive Stampings and Assemblies Ltd</t>
  </si>
  <si>
    <t>ASAL</t>
  </si>
  <si>
    <t>GFL Ltd</t>
  </si>
  <si>
    <t>GFLLIMITED</t>
  </si>
  <si>
    <t>Shankara Building Products Ltd</t>
  </si>
  <si>
    <t>SHANKARA</t>
  </si>
  <si>
    <t>Cosmic CRF Ltd</t>
  </si>
  <si>
    <t>COSMICCRF</t>
  </si>
  <si>
    <t>Finkurve Financial Services Ltd</t>
  </si>
  <si>
    <t>FINKURVE</t>
  </si>
  <si>
    <t>GIC Housing Finance Ltd</t>
  </si>
  <si>
    <t>GICHSGFIN</t>
  </si>
  <si>
    <t>Valiant Organics Ltd</t>
  </si>
  <si>
    <t>VALIANTORG</t>
  </si>
  <si>
    <t>Arihant Capital Markets Ltd</t>
  </si>
  <si>
    <t>ARIHANTCAP</t>
  </si>
  <si>
    <t>Snowman Logistics Ltd</t>
  </si>
  <si>
    <t>SNOWMAN</t>
  </si>
  <si>
    <t>Jagatjit Industries Ltd</t>
  </si>
  <si>
    <t>JAGAJITIND</t>
  </si>
  <si>
    <t>Kuantum Papers Ltd</t>
  </si>
  <si>
    <t>KUANTUM</t>
  </si>
  <si>
    <t>TGV SRAAC Ltd</t>
  </si>
  <si>
    <t>TGVSL</t>
  </si>
  <si>
    <t>NACL Industries Ltd</t>
  </si>
  <si>
    <t>NACLIND</t>
  </si>
  <si>
    <t>Bajaj Healthcare Ltd</t>
  </si>
  <si>
    <t>BAJAJHCARE</t>
  </si>
  <si>
    <t>Saint-Gobain Sekurit India Ltd</t>
  </si>
  <si>
    <t>SAINTGOBAIN</t>
  </si>
  <si>
    <t>Gala Precision Engineering Ltd</t>
  </si>
  <si>
    <t>GALAPREC</t>
  </si>
  <si>
    <t>CFF Fluid Control Ltd</t>
  </si>
  <si>
    <t>CFF</t>
  </si>
  <si>
    <t>Aerospace &amp; Defense</t>
  </si>
  <si>
    <t>Kotyark Industries Ltd</t>
  </si>
  <si>
    <t>KOTYARK</t>
  </si>
  <si>
    <t>Sahana System Ltd</t>
  </si>
  <si>
    <t>SAHANA</t>
  </si>
  <si>
    <t>Wardwizard Innovations &amp; Mobility Ltd</t>
  </si>
  <si>
    <t>WARDINMOBI</t>
  </si>
  <si>
    <t>Satia Industries Ltd</t>
  </si>
  <si>
    <t>SATIA</t>
  </si>
  <si>
    <t>Credo Brands Marketing Ltd</t>
  </si>
  <si>
    <t>MUFTI</t>
  </si>
  <si>
    <t>Men's Clothing</t>
  </si>
  <si>
    <t>IST Ltd</t>
  </si>
  <si>
    <t>ISTLTD</t>
  </si>
  <si>
    <t>City Pulse Multiplex Ltd</t>
  </si>
  <si>
    <t>CPML</t>
  </si>
  <si>
    <t>Movies &amp; Entertainment</t>
  </si>
  <si>
    <t>Uniphos Enterprises Ltd</t>
  </si>
  <si>
    <t>UNIENTER</t>
  </si>
  <si>
    <t>Indo Rama Synthetics (India) Ltd</t>
  </si>
  <si>
    <t>INDORAMA</t>
  </si>
  <si>
    <t>Emkay Taps and Cutting Tools Ltd</t>
  </si>
  <si>
    <t>EMKAYTOOLS</t>
  </si>
  <si>
    <t>Taneja Aerospace and Aviation Ltd</t>
  </si>
  <si>
    <t>TANAA</t>
  </si>
  <si>
    <t>Benares Hotels Ltd</t>
  </si>
  <si>
    <t>BENARAS</t>
  </si>
  <si>
    <t>Kross Ltd</t>
  </si>
  <si>
    <t>KROSS</t>
  </si>
  <si>
    <t>Sical Logistics Ltd</t>
  </si>
  <si>
    <t>SICALLOG</t>
  </si>
  <si>
    <t>Vantage Knowledge Academy Ltd</t>
  </si>
  <si>
    <t>VKAL</t>
  </si>
  <si>
    <t>Faze Three Ltd</t>
  </si>
  <si>
    <t>FAZE3Q</t>
  </si>
  <si>
    <t>Sika Interplant Systems Ltd</t>
  </si>
  <si>
    <t>SIKA</t>
  </si>
  <si>
    <t>Dharmaj Crop Guard Ltd</t>
  </si>
  <si>
    <t>DHARMAJ</t>
  </si>
  <si>
    <t>Prime Securities Ltd</t>
  </si>
  <si>
    <t>PRIMESECU</t>
  </si>
  <si>
    <t>Tuticorin Alkali Chemicals and Fertilizers Ltd</t>
  </si>
  <si>
    <t>TUTIALKA</t>
  </si>
  <si>
    <t>New Delhi Television Ltd</t>
  </si>
  <si>
    <t>NDTV</t>
  </si>
  <si>
    <t>20 Microns Ltd</t>
  </si>
  <si>
    <t>20MICRONS</t>
  </si>
  <si>
    <t>Indo Thai Securities Ltd</t>
  </si>
  <si>
    <t>INDOTHAI</t>
  </si>
  <si>
    <t>Sunshine Capital Ltd</t>
  </si>
  <si>
    <t>SCL</t>
  </si>
  <si>
    <t>Ritco Logistics Ltd</t>
  </si>
  <si>
    <t>RITCO</t>
  </si>
  <si>
    <t>Pudumjee Paper Products Ltd</t>
  </si>
  <si>
    <t>PDMJEPAPER</t>
  </si>
  <si>
    <t>Algoquant Fintech Ltd</t>
  </si>
  <si>
    <t>AQFINTECH</t>
  </si>
  <si>
    <t>Elin Electronics Ltd</t>
  </si>
  <si>
    <t>ELIN</t>
  </si>
  <si>
    <t>NINtec Systems Ltd</t>
  </si>
  <si>
    <t>NINSYS</t>
  </si>
  <si>
    <t>AGS Transact Technologies Ltd</t>
  </si>
  <si>
    <t>AGSTRA</t>
  </si>
  <si>
    <t>STEL Holdings Ltd</t>
  </si>
  <si>
    <t>STEL</t>
  </si>
  <si>
    <t>Vilas Transcore Ltd</t>
  </si>
  <si>
    <t>VILAS</t>
  </si>
  <si>
    <t>RACL Geartech Ltd</t>
  </si>
  <si>
    <t>RACLGEAR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</si>
  <si>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</si>
  <si>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</si>
  <si>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</si>
  <si>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</si>
  <si>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</si>
  <si>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</si>
  <si>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</si>
  <si>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</si>
  <si>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</si>
  <si>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</si>
  <si>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Construction Materials</t>
  </si>
  <si>
    <t>Metals &amp; Mining</t>
  </si>
  <si>
    <t>Consumer Durables</t>
  </si>
  <si>
    <t>Services</t>
  </si>
  <si>
    <t>Capital Goods</t>
  </si>
  <si>
    <t>Consumer Services</t>
  </si>
  <si>
    <t>Realty</t>
  </si>
  <si>
    <t>Chemicals</t>
  </si>
  <si>
    <t>-</t>
  </si>
  <si>
    <t>Diversified</t>
  </si>
  <si>
    <t>Media Entertainment &amp; Publication</t>
  </si>
  <si>
    <t>Utilities</t>
  </si>
  <si>
    <t>Forest Materials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</si>
  <si>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</si>
  <si>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</si>
  <si>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</si>
  <si>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</si>
  <si>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</si>
  <si>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</si>
  <si>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</si>
  <si>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</si>
  <si>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</si>
  <si>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</si>
  <si>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</si>
  <si>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</si>
  <si>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</si>
  <si>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</si>
  <si>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</si>
  <si>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</si>
  <si>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</si>
  <si>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</si>
  <si>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</si>
  <si>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</si>
  <si>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</si>
  <si>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</si>
  <si>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</si>
  <si>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</si>
  <si>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</si>
  <si>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Neutral</t>
  </si>
  <si>
    <t>Negative</t>
  </si>
  <si>
    <t>Positive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</si>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</sst>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335E21-9EA0-47E9-95E0-E9911F655D7E}" name="Table3" displayName="Table3" ref="A1:Z125" totalsRowShown="0">
  <autoFilter ref="A1:Z125" xr:uid="{94335E21-9EA0-47E9-95E0-E9911F655D7E}"/>
  <sortState xmlns:xlrd2="http://schemas.microsoft.com/office/spreadsheetml/2017/richdata2" ref="A2:Z125">
    <sortCondition ref="Z1:Z125"/>
  </sortState>
  <tableColumns count="26">
    <tableColumn id="1" xr3:uid="{9F7A3F37-E32C-4C4C-B5D1-77E45CFC00A5}" name="Sub-Sector"/>
    <tableColumn id="2" xr3:uid="{03014949-5920-4115-A908-EDF69D56111C}" name="Count" dataDxfId="48">
      <calculatedColumnFormula>COUNTIFS(Table2[Sub-Sector],Table3[[#This Row],[Sub-Sector]])</calculatedColumnFormula>
    </tableColumn>
    <tableColumn id="3" xr3:uid="{059F9BDA-1047-4A37-A06F-CF09E2D98CAC}" name="Uptrend" dataDxfId="47">
      <calculatedColumnFormula>COUNTIFS(Table2[Sub-Sector],Table3[[#This Row],[Sub-Sector]],Table2[Uptrend],"Uptrend")/Table3[[#This Row],[Count]]</calculatedColumnFormula>
    </tableColumn>
    <tableColumn id="4" xr3:uid="{5535895A-E73A-4CFC-A900-29446D5A5081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CF1B1572-76CD-49FB-87B7-D371F9B1437A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B8744253-A15D-480D-8A35-D91531B935E0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F6107610-EAEC-43F3-8615-7FB2D6C85044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E1690C55-414F-4B69-B4F6-0B5B33424DCF}" name="RSI" dataDxfId="42">
      <calculatedColumnFormula>COUNTIFS(Table2[Sub-Sector],Table3[[#This Row],[Sub-Sector]],Table2[RSI Exponential â€“ 14D],"&gt;=50")/Table3[[#This Row],[Count]]</calculatedColumnFormula>
    </tableColumn>
    <tableColumn id="9" xr3:uid="{143D492C-CFFD-47A7-BE02-D101ADFEB9A1}" name="Relative Volume" dataDxfId="41">
      <calculatedColumnFormula>COUNTIFS(Table2[Sub-Sector],Table3[[#This Row],[Sub-Sector]],Table2[Relative Volume],"&gt;=1")/Table3[[#This Row],[Count]]</calculatedColumnFormula>
    </tableColumn>
    <tableColumn id="10" xr3:uid="{193B5F93-FFB0-4053-B3AC-1979A4B63EB5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B2F17CA8-C965-4C33-84F2-74B39CF74AD3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23C3A2A6-1CD2-44BB-B368-D5CF95CAE5D5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DE9D155D-F627-4FE8-929F-8239C8A4F7EB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99DB30FD-4DFD-4564-B4EC-67BE9E44B106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D0AFD1BB-F48E-4AE3-86F7-8C9377C0D020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99831CF2-2317-499A-BA5D-BA63BC9D9010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BE35445C-708C-487F-8EE8-CFC0E46E76F6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949CAD83-5437-449F-82BE-575C2D19D3DE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74A0908F-8FB5-4FE0-BA58-5B983E309A97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E3B8EB93-C0AB-41D6-AFB6-DD5207A5DDE9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1D81018D-435D-4140-86BD-2B3D6D9A7D37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8E38BE68-5293-4B66-8B69-762929D9ADAF}" name="Sharpe Ratio" dataDxfId="28">
      <calculatedColumnFormula>COUNTIFS(Table2[Sub-Sector],Table3[[#This Row],[Sub-Sector]],Table2[Sharpe Ratio],"&gt;=0.10")/Table3[[#This Row],[Count]]</calculatedColumnFormula>
    </tableColumn>
    <tableColumn id="23" xr3:uid="{6B1332EB-D992-4A3D-9C68-08CCA3080B85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D45BD75D-A3F4-44B9-A2D1-AF876B267A94}" name="Rank" dataDxfId="26">
      <calculatedColumnFormula>_xlfn.RANK.AVG(Table3[[#This Row],[Score]],Table3[Score],1)</calculatedColumnFormula>
    </tableColumn>
    <tableColumn id="25" xr3:uid="{D345802A-CBAF-49D7-AF40-9CA84901BFBE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1E07D2FF-2D71-4C5D-97C4-1B232AA91164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940ACA-B3C9-44E2-B3E0-1CF13538CEF8}" name="Table2" displayName="Table2" ref="A1:AV732" totalsRowShown="0">
  <sortState xmlns:xlrd2="http://schemas.microsoft.com/office/spreadsheetml/2017/richdata2" ref="A2:AV732">
    <sortCondition ref="AV1:AV732"/>
  </sortState>
  <tableColumns count="48">
    <tableColumn id="1" xr3:uid="{6C21B33B-D490-42AB-8D1E-2FF226DEF0A8}" name="Name"/>
    <tableColumn id="2" xr3:uid="{58FD689C-DB2F-4042-860F-5DB9C4CD03A9}" name="Ticker"/>
    <tableColumn id="3" xr3:uid="{A6FCA619-C684-4B97-9AAD-2E7BDBA0D526}" name="Industry"/>
    <tableColumn id="4" xr3:uid="{55F71356-8D2F-4F54-A882-BDA12361FC7B}" name="Sub-Sector"/>
    <tableColumn id="5" xr3:uid="{78EDA577-42C4-4191-80A0-A62905C3063B}" name="Market Cap"/>
    <tableColumn id="6" xr3:uid="{D9934333-F872-4BA3-9D0E-617B4A98C072}" name="Close Price"/>
    <tableColumn id="7" xr3:uid="{B8B3C569-659F-421A-BC57-AA6A71F65EC1}" name="1Y Return vs Nifty"/>
    <tableColumn id="18" xr3:uid="{5D76914C-4196-4CC3-82CC-FB37016BCCB2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0AD0E1F9-A43B-4815-82E3-0B2A8AE8EC0B}" name="1M Return vs Nifty"/>
    <tableColumn id="19" xr3:uid="{1420D84C-147A-44E8-9BAF-4A4C30C6851B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8DD1FB88-6B46-4A12-B15D-2841CB078F68}" name="6M Return vs Nifty"/>
    <tableColumn id="20" xr3:uid="{A416D4B4-1353-45BB-9F36-4039CBDF81AA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DCBE1CFE-3CEB-4D5E-BAEA-9B5770E18C4A}" name="1W Return vs Nifty"/>
    <tableColumn id="22" xr3:uid="{CC9AC450-E851-424C-BA54-6D58CFAEA14B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C97C2643-7C3F-4471-B130-76C619D716AA}" name="20D EMA" dataDxfId="19"/>
    <tableColumn id="11" xr3:uid="{3DF27128-4A50-4E0E-8035-8D838E1015FB}" name="50D EMA"/>
    <tableColumn id="12" xr3:uid="{89F988F2-68AF-4E2C-BDAA-5A0C70D131AC}" name="200D EMA"/>
    <tableColumn id="13" xr3:uid="{F86EBD32-9471-4ABB-A051-D815C87A9746}" name="RSI Exponential â€“ 14D"/>
    <tableColumn id="25" xr3:uid="{1CE5EAA8-40FF-4B86-8A38-3622FC571903}" name="% Price above 20 EMA" dataDxfId="18">
      <calculatedColumnFormula>(Table2[[#This Row],[Close Price]]-Table2[[#This Row],[20D EMA]])/Table2[[#This Row],[20D EMA]]</calculatedColumnFormula>
    </tableColumn>
    <tableColumn id="24" xr3:uid="{20D6B76E-CB50-4243-8913-72526EECFB4A}" name="% Price above 50 EMA" dataDxfId="17">
      <calculatedColumnFormula>(Table2[[#This Row],[Close Price]]-Table2[[#This Row],[50D EMA]])/Table2[[#This Row],[50D EMA]]</calculatedColumnFormula>
    </tableColumn>
    <tableColumn id="23" xr3:uid="{78D354BC-EEE4-452A-A65E-6C24C07D9E66}" name="% Price above 200 EMA" dataDxfId="16">
      <calculatedColumnFormula>(Table2[[#This Row],[Close Price]]-Table2[[#This Row],[200D EMA]])/Table2[[#This Row],[200D EMA]]</calculatedColumnFormula>
    </tableColumn>
    <tableColumn id="14" xr3:uid="{608F9B29-EFA6-4768-B890-8286C7199F62}" name="Relative Volume"/>
    <tableColumn id="37" xr3:uid="{D6908E39-486B-48EF-A387-F16433A4DBF5}" name="Day Low" dataDxfId="15"/>
    <tableColumn id="36" xr3:uid="{CB48A6AE-56F2-4DB9-8768-007A2FBD3643}" name="Day High"/>
    <tableColumn id="35" xr3:uid="{80F88475-8570-4B8D-9A31-7222AD34AA1E}" name="Current Week Low"/>
    <tableColumn id="34" xr3:uid="{A43F13FD-38D5-4081-922D-D6742B1CB335}" name="Current Week High"/>
    <tableColumn id="33" xr3:uid="{86D1A54A-5BC9-478D-83AC-11906AFE57A3}" name="Current Month Low"/>
    <tableColumn id="32" xr3:uid="{5E0B3687-7399-4153-BD75-5C682DF4E5AE}" name="Current Month High"/>
    <tableColumn id="31" xr3:uid="{653F1E8A-DA5A-4171-9F91-6A39B9559211}" name="% Away From Day Low" dataDxfId="14">
      <calculatedColumnFormula>(Table2[[#This Row],[Close Price]]/Table2[[#This Row],[Day Low]])-1</calculatedColumnFormula>
    </tableColumn>
    <tableColumn id="30" xr3:uid="{D237DA83-A167-4BB8-8C64-F7A2C29340ED}" name="% Away From Day High" dataDxfId="13">
      <calculatedColumnFormula>(Table2[[#This Row],[Day High]]/Table2[[#This Row],[Close Price]])-1</calculatedColumnFormula>
    </tableColumn>
    <tableColumn id="29" xr3:uid="{30AAB613-6258-4C1A-9C84-A28DB927418F}" name="% Away From Current Week Low" dataDxfId="12">
      <calculatedColumnFormula>(Table2[[#This Row],[Close Price]]/Table2[[#This Row],[Current Week Low]])-1</calculatedColumnFormula>
    </tableColumn>
    <tableColumn id="28" xr3:uid="{518AC851-704F-41E9-BFC1-A2A3D36281B8}" name="% Away From Current Week High" dataDxfId="11">
      <calculatedColumnFormula>(Table2[[#This Row],[Current Week High]]/Table2[[#This Row],[Close Price]])-1</calculatedColumnFormula>
    </tableColumn>
    <tableColumn id="27" xr3:uid="{374BC044-53BF-40E9-92C8-D1A81B5980F1}" name="% Away From Current Month Low" dataDxfId="10">
      <calculatedColumnFormula>(Table2[[#This Row],[Close Price]]/Table2[[#This Row],[Current Month Low]])-1</calculatedColumnFormula>
    </tableColumn>
    <tableColumn id="26" xr3:uid="{493E9887-536E-4AC2-B574-D1CFC27121C3}" name="% Away From Current Month High" dataDxfId="9">
      <calculatedColumnFormula>(Table2[[#This Row],[Current Month High]]/Table2[[#This Row],[Close Price]])-1</calculatedColumnFormula>
    </tableColumn>
    <tableColumn id="15" xr3:uid="{2FC7F2EB-2976-4B47-B854-C2C19EDE2EA0}" name="% Away From 52W High"/>
    <tableColumn id="16" xr3:uid="{6AE2E93C-1519-4F3B-A828-A85265E1A6B0}" name="% Away From 52W Low"/>
    <tableColumn id="42" xr3:uid="{56ED0EA8-1005-4657-913A-9964C3CC9C97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3533A2AF-0E40-4FA4-8356-E51FA2148F84}" name="Relative Strength Sector Index" dataDxfId="7"/>
    <tableColumn id="40" xr3:uid="{3FFDCA5C-A822-45E8-AF11-CA4117275C17}" name="Relative Strength Sector Index - Zone"/>
    <tableColumn id="39" xr3:uid="{8358E127-E784-4943-85BE-C8A82DF90A89}" name="Rate of Change"/>
    <tableColumn id="38" xr3:uid="{5D81C30A-95D8-442B-A973-356FF79C907B}" name="Rate of Change - Zone"/>
    <tableColumn id="17" xr3:uid="{7AFF4187-77AE-4BD2-BD5B-74A98B803D6D}" name="Sharpe Ratio"/>
    <tableColumn id="44" xr3:uid="{19741E6A-D9B2-44AD-B807-8E72BCB69025}" name="Sharpe Ratio Z-Score" dataDxfId="6">
      <calculatedColumnFormula>(Table2[[#This Row],[Sharpe Ratio]]-AVERAGE(Table2[Sharpe Ratio]))/_xlfn.STDEV.P(Table2[Sharpe Ratio])</calculatedColumnFormula>
    </tableColumn>
    <tableColumn id="45" xr3:uid="{0A93C560-8953-44D7-B1FF-F51C4A72664D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6" xr3:uid="{A4AAF88B-A16B-4B93-A678-CF318810A00A}" name="Rank 1Y" dataDxfId="4">
      <calculatedColumnFormula>_xlfn.RANK.AVG(Table2[[#This Row],[1Y Return vs Nifty Z-Score]],Table2[1Y Return vs Nifty Z-Score])</calculatedColumnFormula>
    </tableColumn>
    <tableColumn id="47" xr3:uid="{78D8FBA6-3E4A-42C5-B8D0-BC40F5DE7B1C}" name="Rank 6M" dataDxfId="3">
      <calculatedColumnFormula>_xlfn.RANK.AVG(Table2[[#This Row],[6M Return vs Nifty Z-Score]],Table2[6M Return vs Nifty Z-Score])</calculatedColumnFormula>
    </tableColumn>
    <tableColumn id="48" xr3:uid="{6AFD3512-9041-46AA-9D68-A6A7989099C5}" name="Rank Sharpe" dataDxfId="2">
      <calculatedColumnFormula>_xlfn.RANK.AVG(Table2[[#This Row],[Sharpe Ratio Z-Score]],Table2[Sharpe Ratio Z-Score])</calculatedColumnFormula>
    </tableColumn>
    <tableColumn id="49" xr3:uid="{33F592F6-3CC8-47D8-94B5-70133C3B9788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75D61A-1645-4695-A6E3-F61066AF420F}" name="Table1" displayName="Table1" ref="A1:Q1459" totalsRowShown="0">
  <autoFilter ref="A1:Q1459" xr:uid="{A275D61A-1645-4695-A6E3-F61066AF420F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1C1348DF-E306-4477-B91D-B5B89C61DBA4}" name="Name"/>
    <tableColumn id="2" xr3:uid="{8D2D36EE-D75C-43F1-8ADF-484165A1F11D}" name="Ticker"/>
    <tableColumn id="17" xr3:uid="{832A843F-361F-486B-ADD8-C4B041DCCAFE}" name="Industry" dataDxfId="0"/>
    <tableColumn id="3" xr3:uid="{1DC6B26F-CC81-4C83-AE70-A43EC158FF05}" name="Sub-Sector"/>
    <tableColumn id="4" xr3:uid="{EF50C990-F324-4A35-B472-A02A2C1E6ED5}" name="Market Cap"/>
    <tableColumn id="5" xr3:uid="{2F07F95F-752E-49F7-8F24-3CD0C74CC832}" name="Close Price"/>
    <tableColumn id="6" xr3:uid="{10DAAA0E-BB46-4404-9A1C-92312F74FE46}" name="1Y Return vs Nifty"/>
    <tableColumn id="7" xr3:uid="{FECDC63B-1B7F-41A8-B850-1D5EF70F0B25}" name="1M Return vs Nifty"/>
    <tableColumn id="8" xr3:uid="{6B931DEB-0776-4699-9408-0771F1A09685}" name="6M Return vs Nifty"/>
    <tableColumn id="9" xr3:uid="{7203B6E0-1674-4EE6-8A07-622938090BAC}" name="1W Return vs Nifty"/>
    <tableColumn id="10" xr3:uid="{8BB9C052-1B24-486C-9FE1-BDD99833869B}" name="50D EMA"/>
    <tableColumn id="11" xr3:uid="{68EA6680-1CE8-4AE2-A689-A75CBBAF4873}" name="200D EMA"/>
    <tableColumn id="12" xr3:uid="{C35D8A84-0BF8-4682-8FAF-3285E2B06B3C}" name="RSI Exponential â€“ 14D"/>
    <tableColumn id="13" xr3:uid="{4B8DDE3A-9F5C-4685-9BDA-A6D29C72D653}" name="Relative Volume"/>
    <tableColumn id="14" xr3:uid="{CCC28366-3350-4268-8CD1-980BDD754035}" name="% Away From 52W High"/>
    <tableColumn id="15" xr3:uid="{494EF923-28B8-465D-A9DC-6A591937B6A7}" name="% Away From 52W Low"/>
    <tableColumn id="16" xr3:uid="{61CAA941-31CF-45A2-99A4-413331CC486A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9CD7-39EB-4F37-AC58-F76778187F73}">
  <dimension ref="A1:Z125"/>
  <sheetViews>
    <sheetView tabSelected="1" topLeftCell="P1" workbookViewId="0">
      <selection activeCell="Z2" sqref="Z2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3151</v>
      </c>
      <c r="C1" s="1" t="s">
        <v>3137</v>
      </c>
      <c r="D1" s="1" t="s">
        <v>3152</v>
      </c>
      <c r="E1" s="1" t="s">
        <v>3153</v>
      </c>
      <c r="F1" s="1" t="s">
        <v>7</v>
      </c>
      <c r="G1" s="1" t="s">
        <v>5</v>
      </c>
      <c r="H1" s="1" t="s">
        <v>3154</v>
      </c>
      <c r="I1" s="1" t="s">
        <v>12</v>
      </c>
      <c r="J1" s="1" t="s">
        <v>3131</v>
      </c>
      <c r="K1" s="1" t="s">
        <v>3132</v>
      </c>
      <c r="L1" s="1" t="s">
        <v>3133</v>
      </c>
      <c r="M1" s="1" t="s">
        <v>3134</v>
      </c>
      <c r="N1" s="1" t="s">
        <v>3135</v>
      </c>
      <c r="O1" s="1" t="s">
        <v>3136</v>
      </c>
      <c r="P1" s="1" t="s">
        <v>13</v>
      </c>
      <c r="Q1" s="1" t="s">
        <v>14</v>
      </c>
      <c r="R1" s="1" t="s">
        <v>3155</v>
      </c>
      <c r="S1" s="1" t="s">
        <v>3123</v>
      </c>
      <c r="T1" s="1" t="s">
        <v>3124</v>
      </c>
      <c r="U1" s="1" t="s">
        <v>3141</v>
      </c>
      <c r="V1" s="1" t="s">
        <v>15</v>
      </c>
      <c r="W1" t="s">
        <v>3146</v>
      </c>
      <c r="X1" t="s">
        <v>3156</v>
      </c>
      <c r="Y1" t="s">
        <v>3157</v>
      </c>
      <c r="Z1" t="s">
        <v>3158</v>
      </c>
    </row>
    <row r="2" spans="1:26" x14ac:dyDescent="0.3">
      <c r="A2" t="s">
        <v>1173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0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102</v>
      </c>
      <c r="X2">
        <f>_xlfn.RANK.AVG(Table3[[#This Row],[Score]],Table3[Score],1)</f>
        <v>2.5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</v>
      </c>
      <c r="Z2">
        <f>_xlfn.RANK.AVG(Table3[[#This Row],[Score 2 ]],Table3[[Score 2 ]],1)</f>
        <v>1.5</v>
      </c>
    </row>
    <row r="3" spans="1:26" x14ac:dyDescent="0.3">
      <c r="A3" t="s">
        <v>676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1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1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102</v>
      </c>
      <c r="X3">
        <f>_xlfn.RANK.AVG(Table3[[#This Row],[Score]],Table3[Score],1)</f>
        <v>2.5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</v>
      </c>
      <c r="Z3">
        <f>_xlfn.RANK.AVG(Table3[[#This Row],[Score 2 ]],Table3[[Score 2 ]],1)</f>
        <v>1.5</v>
      </c>
    </row>
    <row r="4" spans="1:26" x14ac:dyDescent="0.3">
      <c r="A4" t="s">
        <v>397</v>
      </c>
      <c r="B4">
        <f>COUNTIFS(Table2[Sub-Sector],Table3[[#This Row],[Sub-Sector]])</f>
        <v>4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0.25</v>
      </c>
      <c r="E4" s="1">
        <f>COUNTIFS(Table2[Sub-Sector],Table3[[#This Row],[Sub-Sector]],Table2[1M Return vs Nifty],"&gt;=5")/Table3[[#This Row],[Count]]</f>
        <v>0.75</v>
      </c>
      <c r="F4" s="1">
        <f>COUNTIFS(Table2[Sub-Sector],Table3[[#This Row],[Sub-Sector]],Table2[6M Return vs Nifty],"&gt;=10")/Table3[[#This Row],[Count]]</f>
        <v>0.75</v>
      </c>
      <c r="G4" s="1">
        <f>COUNTIFS(Table2[Sub-Sector],Table3[[#This Row],[Sub-Sector]],Table2[1Y Return vs Nifty],"&gt;=10")/Table3[[#This Row],[Count]]</f>
        <v>0.75</v>
      </c>
      <c r="H4" s="1">
        <f>COUNTIFS(Table2[Sub-Sector],Table3[[#This Row],[Sub-Sector]],Table2[RSI Exponential â€“ 14D],"&gt;=50")/Table3[[#This Row],[Count]]</f>
        <v>0.5</v>
      </c>
      <c r="I4" s="1">
        <f>COUNTIFS(Table2[Sub-Sector],Table3[[#This Row],[Sub-Sector]],Table2[Relative Volume],"&gt;=1")/Table3[[#This Row],[Count]]</f>
        <v>0.75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1</v>
      </c>
      <c r="O4" s="1">
        <f>COUNTIFS(Table2[Sub-Sector],Table3[[#This Row],[Sub-Sector]],Table2[% Away From Current Month High],"&lt;=0.05")/Table3[[#This Row],[Count]]</f>
        <v>0.5</v>
      </c>
      <c r="P4" s="1">
        <f>COUNTIFS(Table2[Sub-Sector],Table3[[#This Row],[Sub-Sector]],Table2[% Away From 52W High],"&lt;=10")/Table3[[#This Row],[Count]]</f>
        <v>0.5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0.5</v>
      </c>
      <c r="V4" s="1">
        <f>COUNTIFS(Table2[Sub-Sector],Table3[[#This Row],[Sub-Sector]],Table2[Sharpe Ratio],"&gt;=0.10")/Table3[[#This Row],[Count]]</f>
        <v>0.5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76</v>
      </c>
      <c r="X4">
        <f>_xlfn.RANK.AVG(Table3[[#This Row],[Score]],Table3[Score],1)</f>
        <v>1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61.5</v>
      </c>
      <c r="Z4">
        <f>_xlfn.RANK.AVG(Table3[[#This Row],[Score 2 ]],Table3[[Score 2 ]],1)</f>
        <v>3</v>
      </c>
    </row>
    <row r="5" spans="1:26" x14ac:dyDescent="0.3">
      <c r="A5" t="s">
        <v>219</v>
      </c>
      <c r="B5">
        <f>COUNTIFS(Table2[Sub-Sector],Table3[[#This Row],[Sub-Sector]])</f>
        <v>8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</v>
      </c>
      <c r="E5" s="1">
        <f>COUNTIFS(Table2[Sub-Sector],Table3[[#This Row],[Sub-Sector]],Table2[1M Return vs Nifty],"&gt;=5")/Table3[[#This Row],[Count]]</f>
        <v>0.75</v>
      </c>
      <c r="F5" s="1">
        <f>COUNTIFS(Table2[Sub-Sector],Table3[[#This Row],[Sub-Sector]],Table2[6M Return vs Nifty],"&gt;=10")/Table3[[#This Row],[Count]]</f>
        <v>0.5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0.125</v>
      </c>
      <c r="I5" s="1">
        <f>COUNTIFS(Table2[Sub-Sector],Table3[[#This Row],[Sub-Sector]],Table2[Relative Volume],"&gt;=1")/Table3[[#This Row],[Count]]</f>
        <v>0.625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0.625</v>
      </c>
      <c r="O5" s="1">
        <f>COUNTIFS(Table2[Sub-Sector],Table3[[#This Row],[Sub-Sector]],Table2[% Away From Current Month High],"&lt;=0.05")/Table3[[#This Row],[Count]]</f>
        <v>0</v>
      </c>
      <c r="P5" s="1">
        <f>COUNTIFS(Table2[Sub-Sector],Table3[[#This Row],[Sub-Sector]],Table2[% Away From 52W High],"&lt;=10")/Table3[[#This Row],[Count]]</f>
        <v>0.25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0.25</v>
      </c>
      <c r="S5" s="1">
        <f>COUNTIFS(Table2[Sub-Sector],Table3[[#This Row],[Sub-Sector]],Table2[% Price above 50 EMA],"&gt;=0")/Table3[[#This Row],[Count]]</f>
        <v>0.375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0.375</v>
      </c>
      <c r="V5" s="1">
        <f>COUNTIFS(Table2[Sub-Sector],Table3[[#This Row],[Sub-Sector]],Table2[Sharpe Ratio],"&gt;=0.10")/Table3[[#This Row],[Count]]</f>
        <v>0.375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152.5</v>
      </c>
      <c r="X5">
        <f>_xlfn.RANK.AVG(Table3[[#This Row],[Score]],Table3[Score],1)</f>
        <v>4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71</v>
      </c>
      <c r="Z5">
        <f>_xlfn.RANK.AVG(Table3[[#This Row],[Score 2 ]],Table3[[Score 2 ]],1)</f>
        <v>4</v>
      </c>
    </row>
    <row r="6" spans="1:26" x14ac:dyDescent="0.3">
      <c r="A6" t="s">
        <v>176</v>
      </c>
      <c r="B6">
        <f>COUNTIFS(Table2[Sub-Sector],Table3[[#This Row],[Sub-Sector]])</f>
        <v>2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0.5</v>
      </c>
      <c r="F6" s="1">
        <f>COUNTIFS(Table2[Sub-Sector],Table3[[#This Row],[Sub-Sector]],Table2[6M Return vs Nifty],"&gt;=10")/Table3[[#This Row],[Count]]</f>
        <v>0.5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</v>
      </c>
      <c r="I6" s="1">
        <f>COUNTIFS(Table2[Sub-Sector],Table3[[#This Row],[Sub-Sector]],Table2[Relative Volume],"&gt;=1")/Table3[[#This Row],[Count]]</f>
        <v>0.5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0.5</v>
      </c>
      <c r="O6" s="1">
        <f>COUNTIFS(Table2[Sub-Sector],Table3[[#This Row],[Sub-Sector]],Table2[% Away From Current Month High],"&lt;=0.05")/Table3[[#This Row],[Count]]</f>
        <v>0</v>
      </c>
      <c r="P6" s="1">
        <f>COUNTIFS(Table2[Sub-Sector],Table3[[#This Row],[Sub-Sector]],Table2[% Away From 52W High],"&lt;=10")/Table3[[#This Row],[Count]]</f>
        <v>0.5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0.5</v>
      </c>
      <c r="S6" s="1">
        <f>COUNTIFS(Table2[Sub-Sector],Table3[[#This Row],[Sub-Sector]],Table2[% Price above 50 EMA],"&gt;=0")/Table3[[#This Row],[Count]]</f>
        <v>0.5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0.5</v>
      </c>
      <c r="V6" s="1">
        <f>COUNTIFS(Table2[Sub-Sector],Table3[[#This Row],[Sub-Sector]],Table2[Sharpe Ratio],"&gt;=0.10")/Table3[[#This Row],[Count]]</f>
        <v>0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161</v>
      </c>
      <c r="X6">
        <f>_xlfn.RANK.AVG(Table3[[#This Row],[Score]],Table3[Score],1)</f>
        <v>5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73</v>
      </c>
      <c r="Z6">
        <f>_xlfn.RANK.AVG(Table3[[#This Row],[Score 2 ]],Table3[[Score 2 ]],1)</f>
        <v>5</v>
      </c>
    </row>
    <row r="7" spans="1:26" x14ac:dyDescent="0.3">
      <c r="A7" t="s">
        <v>108</v>
      </c>
      <c r="B7">
        <f>COUNTIFS(Table2[Sub-Sector],Table3[[#This Row],[Sub-Sector]])</f>
        <v>3</v>
      </c>
      <c r="C7" s="1">
        <f>COUNTIFS(Table2[Sub-Sector],Table3[[#This Row],[Sub-Sector]],Table2[Uptrend],"Uptrend")/Table3[[#This Row],[Count]]</f>
        <v>0.66666666666666663</v>
      </c>
      <c r="D7" s="1">
        <f>COUNTIFS(Table2[Sub-Sector],Table3[[#This Row],[Sub-Sector]],Table2[1W Return vs Nifty],"&gt;=5")/Table3[[#This Row],[Count]]</f>
        <v>0</v>
      </c>
      <c r="E7" s="1">
        <f>COUNTIFS(Table2[Sub-Sector],Table3[[#This Row],[Sub-Sector]],Table2[1M Return vs Nifty],"&gt;=5")/Table3[[#This Row],[Count]]</f>
        <v>0.33333333333333331</v>
      </c>
      <c r="F7" s="1">
        <f>COUNTIFS(Table2[Sub-Sector],Table3[[#This Row],[Sub-Sector]],Table2[6M Return vs Nifty],"&gt;=10")/Table3[[#This Row],[Count]]</f>
        <v>0.66666666666666663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0</v>
      </c>
      <c r="I7" s="1">
        <f>COUNTIFS(Table2[Sub-Sector],Table3[[#This Row],[Sub-Sector]],Table2[Relative Volume],"&gt;=1")/Table3[[#This Row],[Count]]</f>
        <v>0.33333333333333331</v>
      </c>
      <c r="J7" s="1">
        <f>COUNTIFS(Table2[Sub-Sector],Table3[[#This Row],[Sub-Sector]],Table2[% Away From Day Low],"&gt;=0.05")/Table3[[#This Row],[Count]]</f>
        <v>0.33333333333333331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0.33333333333333331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0.33333333333333331</v>
      </c>
      <c r="O7" s="1">
        <f>COUNTIFS(Table2[Sub-Sector],Table3[[#This Row],[Sub-Sector]],Table2[% Away From Current Month High],"&lt;=0.05")/Table3[[#This Row],[Count]]</f>
        <v>0</v>
      </c>
      <c r="P7" s="1">
        <f>COUNTIFS(Table2[Sub-Sector],Table3[[#This Row],[Sub-Sector]],Table2[% Away From 52W High],"&lt;=10")/Table3[[#This Row],[Count]]</f>
        <v>0.33333333333333331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0.33333333333333331</v>
      </c>
      <c r="S7" s="1">
        <f>COUNTIFS(Table2[Sub-Sector],Table3[[#This Row],[Sub-Sector]],Table2[% Price above 50 EMA],"&gt;=0")/Table3[[#This Row],[Count]]</f>
        <v>0.66666666666666663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0.33333333333333331</v>
      </c>
      <c r="V7" s="1">
        <f>COUNTIFS(Table2[Sub-Sector],Table3[[#This Row],[Sub-Sector]],Table2[Sharpe Ratio],"&gt;=0.10")/Table3[[#This Row],[Count]]</f>
        <v>0.33333333333333331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192.5</v>
      </c>
      <c r="X7">
        <f>_xlfn.RANK.AVG(Table3[[#This Row],[Score]],Table3[Score],1)</f>
        <v>9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89</v>
      </c>
      <c r="Z7">
        <f>_xlfn.RANK.AVG(Table3[[#This Row],[Score 2 ]],Table3[[Score 2 ]],1)</f>
        <v>6</v>
      </c>
    </row>
    <row r="8" spans="1:26" x14ac:dyDescent="0.3">
      <c r="A8" t="s">
        <v>419</v>
      </c>
      <c r="B8">
        <f>COUNTIFS(Table2[Sub-Sector],Table3[[#This Row],[Sub-Sector]])</f>
        <v>9</v>
      </c>
      <c r="C8" s="1">
        <f>COUNTIFS(Table2[Sub-Sector],Table3[[#This Row],[Sub-Sector]],Table2[Uptrend],"Uptrend")/Table3[[#This Row],[Count]]</f>
        <v>0.77777777777777779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0.22222222222222221</v>
      </c>
      <c r="F8" s="1">
        <f>COUNTIFS(Table2[Sub-Sector],Table3[[#This Row],[Sub-Sector]],Table2[6M Return vs Nifty],"&gt;=10")/Table3[[#This Row],[Count]]</f>
        <v>0.66666666666666663</v>
      </c>
      <c r="G8" s="1">
        <f>COUNTIFS(Table2[Sub-Sector],Table3[[#This Row],[Sub-Sector]],Table2[1Y Return vs Nifty],"&gt;=10")/Table3[[#This Row],[Count]]</f>
        <v>0.66666666666666663</v>
      </c>
      <c r="H8" s="1">
        <f>COUNTIFS(Table2[Sub-Sector],Table3[[#This Row],[Sub-Sector]],Table2[RSI Exponential â€“ 14D],"&gt;=50")/Table3[[#This Row],[Count]]</f>
        <v>0</v>
      </c>
      <c r="I8" s="1">
        <f>COUNTIFS(Table2[Sub-Sector],Table3[[#This Row],[Sub-Sector]],Table2[Relative Volume],"&gt;=1")/Table3[[#This Row],[Count]]</f>
        <v>0.44444444444444442</v>
      </c>
      <c r="J8" s="1">
        <f>COUNTIFS(Table2[Sub-Sector],Table3[[#This Row],[Sub-Sector]],Table2[% Away From Day Low],"&gt;=0.05")/Table3[[#This Row],[Count]]</f>
        <v>0.1111111111111111</v>
      </c>
      <c r="K8" s="1">
        <f>COUNTIFS(Table2[Sub-Sector],Table3[[#This Row],[Sub-Sector]],Table2[% Away From Day High],"&lt;=0.05")/Table3[[#This Row],[Count]]</f>
        <v>0.88888888888888884</v>
      </c>
      <c r="L8" s="1">
        <f>COUNTIFS(Table2[Sub-Sector],Table3[[#This Row],[Sub-Sector]],Table2[% Away From Current Week Low],"&gt;=0.05")/Table3[[#This Row],[Count]]</f>
        <v>0.1111111111111111</v>
      </c>
      <c r="M8" s="1">
        <f>COUNTIFS(Table2[Sub-Sector],Table3[[#This Row],[Sub-Sector]],Table2[% Away From Current Week High],"&lt;=0.05")/Table3[[#This Row],[Count]]</f>
        <v>0.88888888888888884</v>
      </c>
      <c r="N8" s="1">
        <f>COUNTIFS(Table2[Sub-Sector],Table3[[#This Row],[Sub-Sector]],Table2[% Away From Current Month Low],"&gt;=0.05")/Table3[[#This Row],[Count]]</f>
        <v>0.66666666666666663</v>
      </c>
      <c r="O8" s="1">
        <f>COUNTIFS(Table2[Sub-Sector],Table3[[#This Row],[Sub-Sector]],Table2[% Away From Current Month High],"&lt;=0.05")/Table3[[#This Row],[Count]]</f>
        <v>0.1111111111111111</v>
      </c>
      <c r="P8" s="1">
        <f>COUNTIFS(Table2[Sub-Sector],Table3[[#This Row],[Sub-Sector]],Table2[% Away From 52W High],"&lt;=10")/Table3[[#This Row],[Count]]</f>
        <v>0.1111111111111111</v>
      </c>
      <c r="Q8" s="1">
        <f>COUNTIFS(Table2[Sub-Sector],Table3[[#This Row],[Sub-Sector]],Table2[% Away From 52W Low],"&gt;=10")/Table3[[#This Row],[Count]]</f>
        <v>0.88888888888888884</v>
      </c>
      <c r="R8" s="1">
        <f>COUNTIFS(Table2[Sub-Sector],Table3[[#This Row],[Sub-Sector]],Table2[% Price above 20 EMA],"&gt;=0")/Table3[[#This Row],[Count]]</f>
        <v>0.22222222222222221</v>
      </c>
      <c r="S8" s="1">
        <f>COUNTIFS(Table2[Sub-Sector],Table3[[#This Row],[Sub-Sector]],Table2[% Price above 50 EMA],"&gt;=0")/Table3[[#This Row],[Count]]</f>
        <v>0.44444444444444442</v>
      </c>
      <c r="T8" s="1">
        <f>COUNTIFS(Table2[Sub-Sector],Table3[[#This Row],[Sub-Sector]],Table2[% Price above 200 EMA],"&gt;=0")/Table3[[#This Row],[Count]]</f>
        <v>0.77777777777777779</v>
      </c>
      <c r="U8" s="1">
        <f>COUNTIFS(Table2[Sub-Sector],Table3[[#This Row],[Sub-Sector]],Table2[Rate of Change - Zone],"Positive")/Table3[[#This Row],[Count]]</f>
        <v>0.33333333333333331</v>
      </c>
      <c r="V8" s="1">
        <f>COUNTIFS(Table2[Sub-Sector],Table3[[#This Row],[Sub-Sector]],Table2[Sharpe Ratio],"&gt;=0.10")/Table3[[#This Row],[Count]]</f>
        <v>0.33333333333333331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217</v>
      </c>
      <c r="X8">
        <f>_xlfn.RANK.AVG(Table3[[#This Row],[Score]],Table3[Score],1)</f>
        <v>11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103.5</v>
      </c>
      <c r="Z8">
        <f>_xlfn.RANK.AVG(Table3[[#This Row],[Score 2 ]],Table3[[Score 2 ]],1)</f>
        <v>7</v>
      </c>
    </row>
    <row r="9" spans="1:26" x14ac:dyDescent="0.3">
      <c r="A9" t="s">
        <v>926</v>
      </c>
      <c r="B9">
        <f>COUNTIFS(Table2[Sub-Sector],Table3[[#This Row],[Sub-Sector]])</f>
        <v>1</v>
      </c>
      <c r="C9" s="1">
        <f>COUNTIFS(Table2[Sub-Sector],Table3[[#This Row],[Sub-Sector]],Table2[Uptrend],"Uptrend")/Table3[[#This Row],[Count]]</f>
        <v>1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</v>
      </c>
      <c r="F9" s="1">
        <f>COUNTIFS(Table2[Sub-Sector],Table3[[#This Row],[Sub-Sector]],Table2[6M Return vs Nifty],"&gt;=10")/Table3[[#This Row],[Count]]</f>
        <v>1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0</v>
      </c>
      <c r="I9" s="1">
        <f>COUNTIFS(Table2[Sub-Sector],Table3[[#This Row],[Sub-Sector]],Table2[Relative Volume],"&gt;=1")/Table3[[#This Row],[Count]]</f>
        <v>1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1</v>
      </c>
      <c r="O9" s="1">
        <f>COUNTIFS(Table2[Sub-Sector],Table3[[#This Row],[Sub-Sector]],Table2[% Away From Current Month High],"&lt;=0.05")/Table3[[#This Row],[Count]]</f>
        <v>0</v>
      </c>
      <c r="P9" s="1">
        <f>COUNTIFS(Table2[Sub-Sector],Table3[[#This Row],[Sub-Sector]],Table2[% Away From 52W High],"&lt;=10")/Table3[[#This Row],[Count]]</f>
        <v>0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</v>
      </c>
      <c r="S9" s="1">
        <f>COUNTIFS(Table2[Sub-Sector],Table3[[#This Row],[Sub-Sector]],Table2[% Price above 50 EMA],"&gt;=0")/Table3[[#This Row],[Count]]</f>
        <v>0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</v>
      </c>
      <c r="V9" s="1">
        <f>COUNTIFS(Table2[Sub-Sector],Table3[[#This Row],[Sub-Sector]],Table2[Sharpe Ratio],"&gt;=0.10")/Table3[[#This Row],[Count]]</f>
        <v>0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273.5</v>
      </c>
      <c r="X9">
        <f>_xlfn.RANK.AVG(Table3[[#This Row],[Score]],Table3[Score],1)</f>
        <v>17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110</v>
      </c>
      <c r="Z9">
        <f>_xlfn.RANK.AVG(Table3[[#This Row],[Score 2 ]],Table3[[Score 2 ]],1)</f>
        <v>8</v>
      </c>
    </row>
    <row r="10" spans="1:26" x14ac:dyDescent="0.3">
      <c r="A10" t="s">
        <v>404</v>
      </c>
      <c r="B10">
        <f>COUNTIFS(Table2[Sub-Sector],Table3[[#This Row],[Sub-Sector]])</f>
        <v>2</v>
      </c>
      <c r="C10" s="1">
        <f>COUNTIFS(Table2[Sub-Sector],Table3[[#This Row],[Sub-Sector]],Table2[Uptrend],"Uptrend")/Table3[[#This Row],[Count]]</f>
        <v>0.5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0.5</v>
      </c>
      <c r="F10" s="1">
        <f>COUNTIFS(Table2[Sub-Sector],Table3[[#This Row],[Sub-Sector]],Table2[6M Return vs Nifty],"&gt;=10")/Table3[[#This Row],[Count]]</f>
        <v>0.5</v>
      </c>
      <c r="G10" s="1">
        <f>COUNTIFS(Table2[Sub-Sector],Table3[[#This Row],[Sub-Sector]],Table2[1Y Return vs Nifty],"&gt;=10")/Table3[[#This Row],[Count]]</f>
        <v>0.5</v>
      </c>
      <c r="H10" s="1">
        <f>COUNTIFS(Table2[Sub-Sector],Table3[[#This Row],[Sub-Sector]],Table2[RSI Exponential â€“ 14D],"&gt;=50")/Table3[[#This Row],[Count]]</f>
        <v>0</v>
      </c>
      <c r="I10" s="1">
        <f>COUNTIFS(Table2[Sub-Sector],Table3[[#This Row],[Sub-Sector]],Table2[Relative Volume],"&gt;=1")/Table3[[#This Row],[Count]]</f>
        <v>0.5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0.5</v>
      </c>
      <c r="O10" s="1">
        <f>COUNTIFS(Table2[Sub-Sector],Table3[[#This Row],[Sub-Sector]],Table2[% Away From Current Month High],"&lt;=0.05")/Table3[[#This Row],[Count]]</f>
        <v>0</v>
      </c>
      <c r="P10" s="1">
        <f>COUNTIFS(Table2[Sub-Sector],Table3[[#This Row],[Sub-Sector]],Table2[% Away From 52W High],"&lt;=10")/Table3[[#This Row],[Count]]</f>
        <v>0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</v>
      </c>
      <c r="S10" s="1">
        <f>COUNTIFS(Table2[Sub-Sector],Table3[[#This Row],[Sub-Sector]],Table2[% Price above 50 EMA],"&gt;=0")/Table3[[#This Row],[Count]]</f>
        <v>0.5</v>
      </c>
      <c r="T10" s="1">
        <f>COUNTIFS(Table2[Sub-Sector],Table3[[#This Row],[Sub-Sector]],Table2[% Price above 200 EMA],"&gt;=0")/Table3[[#This Row],[Count]]</f>
        <v>0.5</v>
      </c>
      <c r="U10" s="1">
        <f>COUNTIFS(Table2[Sub-Sector],Table3[[#This Row],[Sub-Sector]],Table2[Rate of Change - Zone],"Positive")/Table3[[#This Row],[Count]]</f>
        <v>0.5</v>
      </c>
      <c r="V10" s="1">
        <f>COUNTIFS(Table2[Sub-Sector],Table3[[#This Row],[Sub-Sector]],Table2[Sharpe Ratio],"&gt;=0.10")/Table3[[#This Row],[Count]]</f>
        <v>0.5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226.5</v>
      </c>
      <c r="X10">
        <f>_xlfn.RANK.AVG(Table3[[#This Row],[Score]],Table3[Score],1)</f>
        <v>13.5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115.5</v>
      </c>
      <c r="Z10">
        <f>_xlfn.RANK.AVG(Table3[[#This Row],[Score 2 ]],Table3[[Score 2 ]],1)</f>
        <v>9.5</v>
      </c>
    </row>
    <row r="11" spans="1:26" x14ac:dyDescent="0.3">
      <c r="A11" t="s">
        <v>105</v>
      </c>
      <c r="B11">
        <f>COUNTIFS(Table2[Sub-Sector],Table3[[#This Row],[Sub-Sector]])</f>
        <v>2</v>
      </c>
      <c r="C11" s="1">
        <f>COUNTIFS(Table2[Sub-Sector],Table3[[#This Row],[Sub-Sector]],Table2[Uptrend],"Uptrend")/Table3[[#This Row],[Count]]</f>
        <v>0.5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0.5</v>
      </c>
      <c r="F11" s="1">
        <f>COUNTIFS(Table2[Sub-Sector],Table3[[#This Row],[Sub-Sector]],Table2[6M Return vs Nifty],"&gt;=10")/Table3[[#This Row],[Count]]</f>
        <v>0.5</v>
      </c>
      <c r="G11" s="1">
        <f>COUNTIFS(Table2[Sub-Sector],Table3[[#This Row],[Sub-Sector]],Table2[1Y Return vs Nifty],"&gt;=10")/Table3[[#This Row],[Count]]</f>
        <v>0.5</v>
      </c>
      <c r="H11" s="1">
        <f>COUNTIFS(Table2[Sub-Sector],Table3[[#This Row],[Sub-Sector]],Table2[RSI Exponential â€“ 14D],"&gt;=50")/Table3[[#This Row],[Count]]</f>
        <v>0.5</v>
      </c>
      <c r="I11" s="1">
        <f>COUNTIFS(Table2[Sub-Sector],Table3[[#This Row],[Sub-Sector]],Table2[Relative Volume],"&gt;=1")/Table3[[#This Row],[Count]]</f>
        <v>0.5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0.5</v>
      </c>
      <c r="O11" s="1">
        <f>COUNTIFS(Table2[Sub-Sector],Table3[[#This Row],[Sub-Sector]],Table2[% Away From Current Month High],"&lt;=0.05")/Table3[[#This Row],[Count]]</f>
        <v>0.5</v>
      </c>
      <c r="P11" s="1">
        <f>COUNTIFS(Table2[Sub-Sector],Table3[[#This Row],[Sub-Sector]],Table2[% Away From 52W High],"&lt;=10")/Table3[[#This Row],[Count]]</f>
        <v>0.5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0.5</v>
      </c>
      <c r="S11" s="1">
        <f>COUNTIFS(Table2[Sub-Sector],Table3[[#This Row],[Sub-Sector]],Table2[% Price above 50 EMA],"&gt;=0")/Table3[[#This Row],[Count]]</f>
        <v>0.5</v>
      </c>
      <c r="T11" s="1">
        <f>COUNTIFS(Table2[Sub-Sector],Table3[[#This Row],[Sub-Sector]],Table2[% Price above 200 EMA],"&gt;=0")/Table3[[#This Row],[Count]]</f>
        <v>0.5</v>
      </c>
      <c r="U11" s="1">
        <f>COUNTIFS(Table2[Sub-Sector],Table3[[#This Row],[Sub-Sector]],Table2[Rate of Change - Zone],"Positive")/Table3[[#This Row],[Count]]</f>
        <v>0.5</v>
      </c>
      <c r="V11" s="1">
        <f>COUNTIFS(Table2[Sub-Sector],Table3[[#This Row],[Sub-Sector]],Table2[Sharpe Ratio],"&gt;=0.10")/Table3[[#This Row],[Count]]</f>
        <v>0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226.5</v>
      </c>
      <c r="X11">
        <f>_xlfn.RANK.AVG(Table3[[#This Row],[Score]],Table3[Score],1)</f>
        <v>13.5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115.5</v>
      </c>
      <c r="Z11">
        <f>_xlfn.RANK.AVG(Table3[[#This Row],[Score 2 ]],Table3[[Score 2 ]],1)</f>
        <v>9.5</v>
      </c>
    </row>
    <row r="12" spans="1:26" x14ac:dyDescent="0.3">
      <c r="A12" t="s">
        <v>283</v>
      </c>
      <c r="B12">
        <f>COUNTIFS(Table2[Sub-Sector],Table3[[#This Row],[Sub-Sector]])</f>
        <v>3</v>
      </c>
      <c r="C12" s="1">
        <f>COUNTIFS(Table2[Sub-Sector],Table3[[#This Row],[Sub-Sector]],Table2[Uptrend],"Uptrend")/Table3[[#This Row],[Count]]</f>
        <v>0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</v>
      </c>
      <c r="F12" s="1">
        <f>COUNTIFS(Table2[Sub-Sector],Table3[[#This Row],[Sub-Sector]],Table2[6M Return vs Nifty],"&gt;=10")/Table3[[#This Row],[Count]]</f>
        <v>0.33333333333333331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0</v>
      </c>
      <c r="I12" s="1">
        <f>COUNTIFS(Table2[Sub-Sector],Table3[[#This Row],[Sub-Sector]],Table2[Relative Volume],"&gt;=1")/Table3[[#This Row],[Count]]</f>
        <v>0.33333333333333331</v>
      </c>
      <c r="J12" s="1">
        <f>COUNTIFS(Table2[Sub-Sector],Table3[[#This Row],[Sub-Sector]],Table2[% Away From Day Low],"&gt;=0.05")/Table3[[#This Row],[Count]]</f>
        <v>0.33333333333333331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0.33333333333333331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1</v>
      </c>
      <c r="O12" s="1">
        <f>COUNTIFS(Table2[Sub-Sector],Table3[[#This Row],[Sub-Sector]],Table2[% Away From Current Month High],"&lt;=0.05")/Table3[[#This Row],[Count]]</f>
        <v>0</v>
      </c>
      <c r="P12" s="1">
        <f>COUNTIFS(Table2[Sub-Sector],Table3[[#This Row],[Sub-Sector]],Table2[% Away From 52W High],"&lt;=10")/Table3[[#This Row],[Count]]</f>
        <v>0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</v>
      </c>
      <c r="S12" s="1">
        <f>COUNTIFS(Table2[Sub-Sector],Table3[[#This Row],[Sub-Sector]],Table2[% Price above 50 EMA],"&gt;=0")/Table3[[#This Row],[Count]]</f>
        <v>0</v>
      </c>
      <c r="T12" s="1">
        <f>COUNTIFS(Table2[Sub-Sector],Table3[[#This Row],[Sub-Sector]],Table2[% Price above 200 EMA],"&gt;=0")/Table3[[#This Row],[Count]]</f>
        <v>0.66666666666666663</v>
      </c>
      <c r="U12" s="1">
        <f>COUNTIFS(Table2[Sub-Sector],Table3[[#This Row],[Sub-Sector]],Table2[Rate of Change - Zone],"Positive")/Table3[[#This Row],[Count]]</f>
        <v>0.33333333333333331</v>
      </c>
      <c r="V12" s="1">
        <f>COUNTIFS(Table2[Sub-Sector],Table3[[#This Row],[Sub-Sector]],Table2[Sharpe Ratio],"&gt;=0.10")/Table3[[#This Row],[Count]]</f>
        <v>0.33333333333333331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372.5</v>
      </c>
      <c r="X12">
        <f>_xlfn.RANK.AVG(Table3[[#This Row],[Score]],Table3[Score],1)</f>
        <v>41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117</v>
      </c>
      <c r="Z12">
        <f>_xlfn.RANK.AVG(Table3[[#This Row],[Score 2 ]],Table3[[Score 2 ]],1)</f>
        <v>11</v>
      </c>
    </row>
    <row r="13" spans="1:26" x14ac:dyDescent="0.3">
      <c r="A13" t="s">
        <v>292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1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1</v>
      </c>
      <c r="I13" s="1">
        <f>COUNTIFS(Table2[Sub-Sector],Table3[[#This Row],[Sub-Sector]],Table2[Relative Volume],"&gt;=1")/Table3[[#This Row],[Count]]</f>
        <v>0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1</v>
      </c>
      <c r="O13" s="1">
        <f>COUNTIFS(Table2[Sub-Sector],Table3[[#This Row],[Sub-Sector]],Table2[% Away From Current Month High],"&lt;=0.05")/Table3[[#This Row],[Count]]</f>
        <v>1</v>
      </c>
      <c r="P13" s="1">
        <f>COUNTIFS(Table2[Sub-Sector],Table3[[#This Row],[Sub-Sector]],Table2[% Away From 52W High],"&lt;=10")/Table3[[#This Row],[Count]]</f>
        <v>1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1</v>
      </c>
      <c r="S13" s="1">
        <f>COUNTIFS(Table2[Sub-Sector],Table3[[#This Row],[Sub-Sector]],Table2[% Price above 50 EMA],"&gt;=0")/Table3[[#This Row],[Count]]</f>
        <v>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1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196</v>
      </c>
      <c r="X13">
        <f>_xlfn.RANK.AVG(Table3[[#This Row],[Score]],Table3[Score],1)</f>
        <v>10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119</v>
      </c>
      <c r="Z13">
        <f>_xlfn.RANK.AVG(Table3[[#This Row],[Score 2 ]],Table3[[Score 2 ]],1)</f>
        <v>12</v>
      </c>
    </row>
    <row r="14" spans="1:26" x14ac:dyDescent="0.3">
      <c r="A14" t="s">
        <v>320</v>
      </c>
      <c r="B14">
        <f>COUNTIFS(Table2[Sub-Sector],Table3[[#This Row],[Sub-Sector]])</f>
        <v>3</v>
      </c>
      <c r="C14" s="1">
        <f>COUNTIFS(Table2[Sub-Sector],Table3[[#This Row],[Sub-Sector]],Table2[Uptrend],"Uptrend")/Table3[[#This Row],[Count]]</f>
        <v>0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</v>
      </c>
      <c r="F14" s="1">
        <f>COUNTIFS(Table2[Sub-Sector],Table3[[#This Row],[Sub-Sector]],Table2[6M Return vs Nifty],"&gt;=10")/Table3[[#This Row],[Count]]</f>
        <v>0.66666666666666663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0</v>
      </c>
      <c r="I14" s="1">
        <f>COUNTIFS(Table2[Sub-Sector],Table3[[#This Row],[Sub-Sector]],Table2[Relative Volume],"&gt;=1")/Table3[[#This Row],[Count]]</f>
        <v>0.66666666666666663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0</v>
      </c>
      <c r="O14" s="1">
        <f>COUNTIFS(Table2[Sub-Sector],Table3[[#This Row],[Sub-Sector]],Table2[% Away From Current Month High],"&lt;=0.05")/Table3[[#This Row],[Count]]</f>
        <v>0</v>
      </c>
      <c r="P14" s="1">
        <f>COUNTIFS(Table2[Sub-Sector],Table3[[#This Row],[Sub-Sector]],Table2[% Away From 52W High],"&lt;=10")/Table3[[#This Row],[Count]]</f>
        <v>0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</v>
      </c>
      <c r="S14" s="1">
        <f>COUNTIFS(Table2[Sub-Sector],Table3[[#This Row],[Sub-Sector]],Table2[% Price above 50 EMA],"&gt;=0")/Table3[[#This Row],[Count]]</f>
        <v>0</v>
      </c>
      <c r="T14" s="1">
        <f>COUNTIFS(Table2[Sub-Sector],Table3[[#This Row],[Sub-Sector]],Table2[% Price above 200 EMA],"&gt;=0")/Table3[[#This Row],[Count]]</f>
        <v>0.66666666666666663</v>
      </c>
      <c r="U14" s="1">
        <f>COUNTIFS(Table2[Sub-Sector],Table3[[#This Row],[Sub-Sector]],Table2[Rate of Change - Zone],"Positive")/Table3[[#This Row],[Count]]</f>
        <v>0</v>
      </c>
      <c r="V14" s="1">
        <f>COUNTIFS(Table2[Sub-Sector],Table3[[#This Row],[Sub-Sector]],Table2[Sharpe Ratio],"&gt;=0.10")/Table3[[#This Row],[Count]]</f>
        <v>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380.5</v>
      </c>
      <c r="X14">
        <f>_xlfn.RANK.AVG(Table3[[#This Row],[Score]],Table3[Score],1)</f>
        <v>43.5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125</v>
      </c>
      <c r="Z14">
        <f>_xlfn.RANK.AVG(Table3[[#This Row],[Score 2 ]],Table3[[Score 2 ]],1)</f>
        <v>13</v>
      </c>
    </row>
    <row r="15" spans="1:26" x14ac:dyDescent="0.3">
      <c r="A15" t="s">
        <v>309</v>
      </c>
      <c r="B15">
        <f>COUNTIFS(Table2[Sub-Sector],Table3[[#This Row],[Sub-Sector]])</f>
        <v>11</v>
      </c>
      <c r="C15" s="1">
        <f>COUNTIFS(Table2[Sub-Sector],Table3[[#This Row],[Sub-Sector]],Table2[Uptrend],"Uptrend")/Table3[[#This Row],[Count]]</f>
        <v>0.63636363636363635</v>
      </c>
      <c r="D15" s="1">
        <f>COUNTIFS(Table2[Sub-Sector],Table3[[#This Row],[Sub-Sector]],Table2[1W Return vs Nifty],"&gt;=5")/Table3[[#This Row],[Count]]</f>
        <v>9.0909090909090912E-2</v>
      </c>
      <c r="E15" s="1">
        <f>COUNTIFS(Table2[Sub-Sector],Table3[[#This Row],[Sub-Sector]],Table2[1M Return vs Nifty],"&gt;=5")/Table3[[#This Row],[Count]]</f>
        <v>0.27272727272727271</v>
      </c>
      <c r="F15" s="1">
        <f>COUNTIFS(Table2[Sub-Sector],Table3[[#This Row],[Sub-Sector]],Table2[6M Return vs Nifty],"&gt;=10")/Table3[[#This Row],[Count]]</f>
        <v>0.72727272727272729</v>
      </c>
      <c r="G15" s="1">
        <f>COUNTIFS(Table2[Sub-Sector],Table3[[#This Row],[Sub-Sector]],Table2[1Y Return vs Nifty],"&gt;=10")/Table3[[#This Row],[Count]]</f>
        <v>0.54545454545454541</v>
      </c>
      <c r="H15" s="1">
        <f>COUNTIFS(Table2[Sub-Sector],Table3[[#This Row],[Sub-Sector]],Table2[RSI Exponential â€“ 14D],"&gt;=50")/Table3[[#This Row],[Count]]</f>
        <v>9.0909090909090912E-2</v>
      </c>
      <c r="I15" s="1">
        <f>COUNTIFS(Table2[Sub-Sector],Table3[[#This Row],[Sub-Sector]],Table2[Relative Volume],"&gt;=1")/Table3[[#This Row],[Count]]</f>
        <v>0.36363636363636365</v>
      </c>
      <c r="J15" s="1">
        <f>COUNTIFS(Table2[Sub-Sector],Table3[[#This Row],[Sub-Sector]],Table2[% Away From Day Low],"&gt;=0.05")/Table3[[#This Row],[Count]]</f>
        <v>9.0909090909090912E-2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9.0909090909090912E-2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0.45454545454545453</v>
      </c>
      <c r="O15" s="1">
        <f>COUNTIFS(Table2[Sub-Sector],Table3[[#This Row],[Sub-Sector]],Table2[% Away From Current Month High],"&lt;=0.05")/Table3[[#This Row],[Count]]</f>
        <v>9.0909090909090912E-2</v>
      </c>
      <c r="P15" s="1">
        <f>COUNTIFS(Table2[Sub-Sector],Table3[[#This Row],[Sub-Sector]],Table2[% Away From 52W High],"&lt;=10")/Table3[[#This Row],[Count]]</f>
        <v>0</v>
      </c>
      <c r="Q15" s="1">
        <f>COUNTIFS(Table2[Sub-Sector],Table3[[#This Row],[Sub-Sector]],Table2[% Away From 52W Low],"&gt;=10")/Table3[[#This Row],[Count]]</f>
        <v>0.90909090909090906</v>
      </c>
      <c r="R15" s="1">
        <f>COUNTIFS(Table2[Sub-Sector],Table3[[#This Row],[Sub-Sector]],Table2[% Price above 20 EMA],"&gt;=0")/Table3[[#This Row],[Count]]</f>
        <v>0.18181818181818182</v>
      </c>
      <c r="S15" s="1">
        <f>COUNTIFS(Table2[Sub-Sector],Table3[[#This Row],[Sub-Sector]],Table2[% Price above 50 EMA],"&gt;=0")/Table3[[#This Row],[Count]]</f>
        <v>0.36363636363636365</v>
      </c>
      <c r="T15" s="1">
        <f>COUNTIFS(Table2[Sub-Sector],Table3[[#This Row],[Sub-Sector]],Table2[% Price above 200 EMA],"&gt;=0")/Table3[[#This Row],[Count]]</f>
        <v>0.81818181818181823</v>
      </c>
      <c r="U15" s="1">
        <f>COUNTIFS(Table2[Sub-Sector],Table3[[#This Row],[Sub-Sector]],Table2[Rate of Change - Zone],"Positive")/Table3[[#This Row],[Count]]</f>
        <v>0.18181818181818182</v>
      </c>
      <c r="V15" s="1">
        <f>COUNTIFS(Table2[Sub-Sector],Table3[[#This Row],[Sub-Sector]],Table2[Sharpe Ratio],"&gt;=0.10")/Table3[[#This Row],[Count]]</f>
        <v>0.18181818181818182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172.5</v>
      </c>
      <c r="X15">
        <f>_xlfn.RANK.AVG(Table3[[#This Row],[Score]],Table3[Score],1)</f>
        <v>6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128.5</v>
      </c>
      <c r="Z15">
        <f>_xlfn.RANK.AVG(Table3[[#This Row],[Score 2 ]],Table3[[Score 2 ]],1)</f>
        <v>14</v>
      </c>
    </row>
    <row r="16" spans="1:26" x14ac:dyDescent="0.3">
      <c r="A16" t="s">
        <v>785</v>
      </c>
      <c r="B16">
        <f>COUNTIFS(Table2[Sub-Sector],Table3[[#This Row],[Sub-Sector]])</f>
        <v>5</v>
      </c>
      <c r="C16" s="1">
        <f>COUNTIFS(Table2[Sub-Sector],Table3[[#This Row],[Sub-Sector]],Table2[Uptrend],"Uptrend")/Table3[[#This Row],[Count]]</f>
        <v>0.2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0.2</v>
      </c>
      <c r="F16" s="1">
        <f>COUNTIFS(Table2[Sub-Sector],Table3[[#This Row],[Sub-Sector]],Table2[6M Return vs Nifty],"&gt;=10")/Table3[[#This Row],[Count]]</f>
        <v>0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0</v>
      </c>
      <c r="I16" s="1">
        <f>COUNTIFS(Table2[Sub-Sector],Table3[[#This Row],[Sub-Sector]],Table2[Relative Volume],"&gt;=1")/Table3[[#This Row],[Count]]</f>
        <v>0.8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0.6</v>
      </c>
      <c r="O16" s="1">
        <f>COUNTIFS(Table2[Sub-Sector],Table3[[#This Row],[Sub-Sector]],Table2[% Away From Current Month High],"&lt;=0.05")/Table3[[#This Row],[Count]]</f>
        <v>0.2</v>
      </c>
      <c r="P16" s="1">
        <f>COUNTIFS(Table2[Sub-Sector],Table3[[#This Row],[Sub-Sector]],Table2[% Away From 52W High],"&lt;=10")/Table3[[#This Row],[Count]]</f>
        <v>0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0.2</v>
      </c>
      <c r="S16" s="1">
        <f>COUNTIFS(Table2[Sub-Sector],Table3[[#This Row],[Sub-Sector]],Table2[% Price above 50 EMA],"&gt;=0")/Table3[[#This Row],[Count]]</f>
        <v>0</v>
      </c>
      <c r="T16" s="1">
        <f>COUNTIFS(Table2[Sub-Sector],Table3[[#This Row],[Sub-Sector]],Table2[% Price above 200 EMA],"&gt;=0")/Table3[[#This Row],[Count]]</f>
        <v>0.6</v>
      </c>
      <c r="U16" s="1">
        <f>COUNTIFS(Table2[Sub-Sector],Table3[[#This Row],[Sub-Sector]],Table2[Rate of Change - Zone],"Positive")/Table3[[#This Row],[Count]]</f>
        <v>0.6</v>
      </c>
      <c r="V16" s="1">
        <f>COUNTIFS(Table2[Sub-Sector],Table3[[#This Row],[Sub-Sector]],Table2[Sharpe Ratio],"&gt;=0.10")/Table3[[#This Row],[Count]]</f>
        <v>1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295</v>
      </c>
      <c r="X16">
        <f>_xlfn.RANK.AVG(Table3[[#This Row],[Score]],Table3[Score],1)</f>
        <v>25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</v>
      </c>
      <c r="Z16">
        <f>_xlfn.RANK.AVG(Table3[[#This Row],[Score 2 ]],Table3[[Score 2 ]],1)</f>
        <v>15</v>
      </c>
    </row>
    <row r="17" spans="1:26" x14ac:dyDescent="0.3">
      <c r="A17" t="s">
        <v>51</v>
      </c>
      <c r="B17">
        <f>COUNTIFS(Table2[Sub-Sector],Table3[[#This Row],[Sub-Sector]])</f>
        <v>45</v>
      </c>
      <c r="C17" s="1">
        <f>COUNTIFS(Table2[Sub-Sector],Table3[[#This Row],[Sub-Sector]],Table2[Uptrend],"Uptrend")/Table3[[#This Row],[Count]]</f>
        <v>0.66666666666666663</v>
      </c>
      <c r="D17" s="1">
        <f>COUNTIFS(Table2[Sub-Sector],Table3[[#This Row],[Sub-Sector]],Table2[1W Return vs Nifty],"&gt;=5")/Table3[[#This Row],[Count]]</f>
        <v>2.2222222222222223E-2</v>
      </c>
      <c r="E17" s="1">
        <f>COUNTIFS(Table2[Sub-Sector],Table3[[#This Row],[Sub-Sector]],Table2[1M Return vs Nifty],"&gt;=5")/Table3[[#This Row],[Count]]</f>
        <v>0.26666666666666666</v>
      </c>
      <c r="F17" s="1">
        <f>COUNTIFS(Table2[Sub-Sector],Table3[[#This Row],[Sub-Sector]],Table2[6M Return vs Nifty],"&gt;=10")/Table3[[#This Row],[Count]]</f>
        <v>0.64444444444444449</v>
      </c>
      <c r="G17" s="1">
        <f>COUNTIFS(Table2[Sub-Sector],Table3[[#This Row],[Sub-Sector]],Table2[1Y Return vs Nifty],"&gt;=10")/Table3[[#This Row],[Count]]</f>
        <v>0.73333333333333328</v>
      </c>
      <c r="H17" s="1">
        <f>COUNTIFS(Table2[Sub-Sector],Table3[[#This Row],[Sub-Sector]],Table2[RSI Exponential â€“ 14D],"&gt;=50")/Table3[[#This Row],[Count]]</f>
        <v>0.15555555555555556</v>
      </c>
      <c r="I17" s="1">
        <f>COUNTIFS(Table2[Sub-Sector],Table3[[#This Row],[Sub-Sector]],Table2[Relative Volume],"&gt;=1")/Table3[[#This Row],[Count]]</f>
        <v>0.15555555555555556</v>
      </c>
      <c r="J17" s="1">
        <f>COUNTIFS(Table2[Sub-Sector],Table3[[#This Row],[Sub-Sector]],Table2[% Away From Day Low],"&gt;=0.05")/Table3[[#This Row],[Count]]</f>
        <v>0.13333333333333333</v>
      </c>
      <c r="K17" s="1">
        <f>COUNTIFS(Table2[Sub-Sector],Table3[[#This Row],[Sub-Sector]],Table2[% Away From Day High],"&lt;=0.05")/Table3[[#This Row],[Count]]</f>
        <v>0.97777777777777775</v>
      </c>
      <c r="L17" s="1">
        <f>COUNTIFS(Table2[Sub-Sector],Table3[[#This Row],[Sub-Sector]],Table2[% Away From Current Week Low],"&gt;=0.05")/Table3[[#This Row],[Count]]</f>
        <v>0.13333333333333333</v>
      </c>
      <c r="M17" s="1">
        <f>COUNTIFS(Table2[Sub-Sector],Table3[[#This Row],[Sub-Sector]],Table2[% Away From Current Week High],"&lt;=0.05")/Table3[[#This Row],[Count]]</f>
        <v>0.97777777777777775</v>
      </c>
      <c r="N17" s="1">
        <f>COUNTIFS(Table2[Sub-Sector],Table3[[#This Row],[Sub-Sector]],Table2[% Away From Current Month Low],"&gt;=0.05")/Table3[[#This Row],[Count]]</f>
        <v>0.4</v>
      </c>
      <c r="O17" s="1">
        <f>COUNTIFS(Table2[Sub-Sector],Table3[[#This Row],[Sub-Sector]],Table2[% Away From Current Month High],"&lt;=0.05")/Table3[[#This Row],[Count]]</f>
        <v>0.17777777777777778</v>
      </c>
      <c r="P17" s="1">
        <f>COUNTIFS(Table2[Sub-Sector],Table3[[#This Row],[Sub-Sector]],Table2[% Away From 52W High],"&lt;=10")/Table3[[#This Row],[Count]]</f>
        <v>0.28888888888888886</v>
      </c>
      <c r="Q17" s="1">
        <f>COUNTIFS(Table2[Sub-Sector],Table3[[#This Row],[Sub-Sector]],Table2[% Away From 52W Low],"&gt;=10")/Table3[[#This Row],[Count]]</f>
        <v>0.93333333333333335</v>
      </c>
      <c r="R17" s="1">
        <f>COUNTIFS(Table2[Sub-Sector],Table3[[#This Row],[Sub-Sector]],Table2[% Price above 20 EMA],"&gt;=0")/Table3[[#This Row],[Count]]</f>
        <v>0.22222222222222221</v>
      </c>
      <c r="S17" s="1">
        <f>COUNTIFS(Table2[Sub-Sector],Table3[[#This Row],[Sub-Sector]],Table2[% Price above 50 EMA],"&gt;=0")/Table3[[#This Row],[Count]]</f>
        <v>0.37777777777777777</v>
      </c>
      <c r="T17" s="1">
        <f>COUNTIFS(Table2[Sub-Sector],Table3[[#This Row],[Sub-Sector]],Table2[% Price above 200 EMA],"&gt;=0")/Table3[[#This Row],[Count]]</f>
        <v>0.91111111111111109</v>
      </c>
      <c r="U17" s="1">
        <f>COUNTIFS(Table2[Sub-Sector],Table3[[#This Row],[Sub-Sector]],Table2[Rate of Change - Zone],"Positive")/Table3[[#This Row],[Count]]</f>
        <v>0.26666666666666666</v>
      </c>
      <c r="V17" s="1">
        <f>COUNTIFS(Table2[Sub-Sector],Table3[[#This Row],[Sub-Sector]],Table2[Sharpe Ratio],"&gt;=0.10")/Table3[[#This Row],[Count]]</f>
        <v>0.22222222222222221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184</v>
      </c>
      <c r="X17">
        <f>_xlfn.RANK.AVG(Table3[[#This Row],[Score]],Table3[Score],1)</f>
        <v>8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</v>
      </c>
      <c r="Z17">
        <f>_xlfn.RANK.AVG(Table3[[#This Row],[Score 2 ]],Table3[[Score 2 ]],1)</f>
        <v>16</v>
      </c>
    </row>
    <row r="18" spans="1:26" x14ac:dyDescent="0.3">
      <c r="A18" t="s">
        <v>166</v>
      </c>
      <c r="B18">
        <f>COUNTIFS(Table2[Sub-Sector],Table3[[#This Row],[Sub-Sector]])</f>
        <v>13</v>
      </c>
      <c r="C18" s="1">
        <f>COUNTIFS(Table2[Sub-Sector],Table3[[#This Row],[Sub-Sector]],Table2[Uptrend],"Uptrend")/Table3[[#This Row],[Count]]</f>
        <v>0.46153846153846156</v>
      </c>
      <c r="D18" s="1">
        <f>COUNTIFS(Table2[Sub-Sector],Table3[[#This Row],[Sub-Sector]],Table2[1W Return vs Nifty],"&gt;=5")/Table3[[#This Row],[Count]]</f>
        <v>0</v>
      </c>
      <c r="E18" s="1">
        <f>COUNTIFS(Table2[Sub-Sector],Table3[[#This Row],[Sub-Sector]],Table2[1M Return vs Nifty],"&gt;=5")/Table3[[#This Row],[Count]]</f>
        <v>0.15384615384615385</v>
      </c>
      <c r="F18" s="1">
        <f>COUNTIFS(Table2[Sub-Sector],Table3[[#This Row],[Sub-Sector]],Table2[6M Return vs Nifty],"&gt;=10")/Table3[[#This Row],[Count]]</f>
        <v>0.46153846153846156</v>
      </c>
      <c r="G18" s="1">
        <f>COUNTIFS(Table2[Sub-Sector],Table3[[#This Row],[Sub-Sector]],Table2[1Y Return vs Nifty],"&gt;=10")/Table3[[#This Row],[Count]]</f>
        <v>1</v>
      </c>
      <c r="H18" s="1">
        <f>COUNTIFS(Table2[Sub-Sector],Table3[[#This Row],[Sub-Sector]],Table2[RSI Exponential â€“ 14D],"&gt;=50")/Table3[[#This Row],[Count]]</f>
        <v>0</v>
      </c>
      <c r="I18" s="1">
        <f>COUNTIFS(Table2[Sub-Sector],Table3[[#This Row],[Sub-Sector]],Table2[Relative Volume],"&gt;=1")/Table3[[#This Row],[Count]]</f>
        <v>0.53846153846153844</v>
      </c>
      <c r="J18" s="1">
        <f>COUNTIFS(Table2[Sub-Sector],Table3[[#This Row],[Sub-Sector]],Table2[% Away From Day Low],"&gt;=0.05")/Table3[[#This Row],[Count]]</f>
        <v>0.23076923076923078</v>
      </c>
      <c r="K18" s="1">
        <f>COUNTIFS(Table2[Sub-Sector],Table3[[#This Row],[Sub-Sector]],Table2[% Away From Day High],"&lt;=0.05")/Table3[[#This Row],[Count]]</f>
        <v>0.84615384615384615</v>
      </c>
      <c r="L18" s="1">
        <f>COUNTIFS(Table2[Sub-Sector],Table3[[#This Row],[Sub-Sector]],Table2[% Away From Current Week Low],"&gt;=0.05")/Table3[[#This Row],[Count]]</f>
        <v>0.23076923076923078</v>
      </c>
      <c r="M18" s="1">
        <f>COUNTIFS(Table2[Sub-Sector],Table3[[#This Row],[Sub-Sector]],Table2[% Away From Current Week High],"&lt;=0.05")/Table3[[#This Row],[Count]]</f>
        <v>0.84615384615384615</v>
      </c>
      <c r="N18" s="1">
        <f>COUNTIFS(Table2[Sub-Sector],Table3[[#This Row],[Sub-Sector]],Table2[% Away From Current Month Low],"&gt;=0.05")/Table3[[#This Row],[Count]]</f>
        <v>0.38461538461538464</v>
      </c>
      <c r="O18" s="1">
        <f>COUNTIFS(Table2[Sub-Sector],Table3[[#This Row],[Sub-Sector]],Table2[% Away From Current Month High],"&lt;=0.05")/Table3[[#This Row],[Count]]</f>
        <v>0</v>
      </c>
      <c r="P18" s="1">
        <f>COUNTIFS(Table2[Sub-Sector],Table3[[#This Row],[Sub-Sector]],Table2[% Away From 52W High],"&lt;=10")/Table3[[#This Row],[Count]]</f>
        <v>0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</v>
      </c>
      <c r="S18" s="1">
        <f>COUNTIFS(Table2[Sub-Sector],Table3[[#This Row],[Sub-Sector]],Table2[% Price above 50 EMA],"&gt;=0")/Table3[[#This Row],[Count]]</f>
        <v>7.6923076923076927E-2</v>
      </c>
      <c r="T18" s="1">
        <f>COUNTIFS(Table2[Sub-Sector],Table3[[#This Row],[Sub-Sector]],Table2[% Price above 200 EMA],"&gt;=0")/Table3[[#This Row],[Count]]</f>
        <v>0.76923076923076927</v>
      </c>
      <c r="U18" s="1">
        <f>COUNTIFS(Table2[Sub-Sector],Table3[[#This Row],[Sub-Sector]],Table2[Rate of Change - Zone],"Positive")/Table3[[#This Row],[Count]]</f>
        <v>0</v>
      </c>
      <c r="V18" s="1">
        <f>COUNTIFS(Table2[Sub-Sector],Table3[[#This Row],[Sub-Sector]],Table2[Sharpe Ratio],"&gt;=0.10")/Table3[[#This Row],[Count]]</f>
        <v>0.92307692307692313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292.5</v>
      </c>
      <c r="X18">
        <f>_xlfn.RANK.AVG(Table3[[#This Row],[Score]],Table3[Score],1)</f>
        <v>23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147.5</v>
      </c>
      <c r="Z18">
        <f>_xlfn.RANK.AVG(Table3[[#This Row],[Score 2 ]],Table3[[Score 2 ]],1)</f>
        <v>17</v>
      </c>
    </row>
    <row r="19" spans="1:26" x14ac:dyDescent="0.3">
      <c r="A19" t="s">
        <v>125</v>
      </c>
      <c r="B19">
        <f>COUNTIFS(Table2[Sub-Sector],Table3[[#This Row],[Sub-Sector]])</f>
        <v>9</v>
      </c>
      <c r="C19" s="1">
        <f>COUNTIFS(Table2[Sub-Sector],Table3[[#This Row],[Sub-Sector]],Table2[Uptrend],"Uptrend")/Table3[[#This Row],[Count]]</f>
        <v>0.55555555555555558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0.1111111111111111</v>
      </c>
      <c r="F19" s="1">
        <f>COUNTIFS(Table2[Sub-Sector],Table3[[#This Row],[Sub-Sector]],Table2[6M Return vs Nifty],"&gt;=10")/Table3[[#This Row],[Count]]</f>
        <v>0.55555555555555558</v>
      </c>
      <c r="G19" s="1">
        <f>COUNTIFS(Table2[Sub-Sector],Table3[[#This Row],[Sub-Sector]],Table2[1Y Return vs Nifty],"&gt;=10")/Table3[[#This Row],[Count]]</f>
        <v>0.44444444444444442</v>
      </c>
      <c r="H19" s="1">
        <f>COUNTIFS(Table2[Sub-Sector],Table3[[#This Row],[Sub-Sector]],Table2[RSI Exponential â€“ 14D],"&gt;=50")/Table3[[#This Row],[Count]]</f>
        <v>0.1111111111111111</v>
      </c>
      <c r="I19" s="1">
        <f>COUNTIFS(Table2[Sub-Sector],Table3[[#This Row],[Sub-Sector]],Table2[Relative Volume],"&gt;=1")/Table3[[#This Row],[Count]]</f>
        <v>0.44444444444444442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0.22222222222222221</v>
      </c>
      <c r="O19" s="1">
        <f>COUNTIFS(Table2[Sub-Sector],Table3[[#This Row],[Sub-Sector]],Table2[% Away From Current Month High],"&lt;=0.05")/Table3[[#This Row],[Count]]</f>
        <v>0</v>
      </c>
      <c r="P19" s="1">
        <f>COUNTIFS(Table2[Sub-Sector],Table3[[#This Row],[Sub-Sector]],Table2[% Away From 52W High],"&lt;=10")/Table3[[#This Row],[Count]]</f>
        <v>0.1111111111111111</v>
      </c>
      <c r="Q19" s="1">
        <f>COUNTIFS(Table2[Sub-Sector],Table3[[#This Row],[Sub-Sector]],Table2[% Away From 52W Low],"&gt;=10")/Table3[[#This Row],[Count]]</f>
        <v>0.88888888888888884</v>
      </c>
      <c r="R19" s="1">
        <f>COUNTIFS(Table2[Sub-Sector],Table3[[#This Row],[Sub-Sector]],Table2[% Price above 20 EMA],"&gt;=0")/Table3[[#This Row],[Count]]</f>
        <v>0.1111111111111111</v>
      </c>
      <c r="S19" s="1">
        <f>COUNTIFS(Table2[Sub-Sector],Table3[[#This Row],[Sub-Sector]],Table2[% Price above 50 EMA],"&gt;=0")/Table3[[#This Row],[Count]]</f>
        <v>0.22222222222222221</v>
      </c>
      <c r="T19" s="1">
        <f>COUNTIFS(Table2[Sub-Sector],Table3[[#This Row],[Sub-Sector]],Table2[% Price above 200 EMA],"&gt;=0")/Table3[[#This Row],[Count]]</f>
        <v>0.66666666666666663</v>
      </c>
      <c r="U19" s="1">
        <f>COUNTIFS(Table2[Sub-Sector],Table3[[#This Row],[Sub-Sector]],Table2[Rate of Change - Zone],"Positive")/Table3[[#This Row],[Count]]</f>
        <v>0.22222222222222221</v>
      </c>
      <c r="V19" s="1">
        <f>COUNTIFS(Table2[Sub-Sector],Table3[[#This Row],[Sub-Sector]],Table2[Sharpe Ratio],"&gt;=0.10")/Table3[[#This Row],[Count]]</f>
        <v>0.1111111111111111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284</v>
      </c>
      <c r="X19">
        <f>_xlfn.RANK.AVG(Table3[[#This Row],[Score]],Table3[Score],1)</f>
        <v>22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148.5</v>
      </c>
      <c r="Z19">
        <f>_xlfn.RANK.AVG(Table3[[#This Row],[Score 2 ]],Table3[[Score 2 ]],1)</f>
        <v>18</v>
      </c>
    </row>
    <row r="20" spans="1:26" x14ac:dyDescent="0.3">
      <c r="A20" t="s">
        <v>86</v>
      </c>
      <c r="B20">
        <f>COUNTIFS(Table2[Sub-Sector],Table3[[#This Row],[Sub-Sector]])</f>
        <v>3</v>
      </c>
      <c r="C20" s="1">
        <f>COUNTIFS(Table2[Sub-Sector],Table3[[#This Row],[Sub-Sector]],Table2[Uptrend],"Uptrend")/Table3[[#This Row],[Count]]</f>
        <v>0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0</v>
      </c>
      <c r="F20" s="1">
        <f>COUNTIFS(Table2[Sub-Sector],Table3[[#This Row],[Sub-Sector]],Table2[6M Return vs Nifty],"&gt;=10")/Table3[[#This Row],[Count]]</f>
        <v>0.33333333333333331</v>
      </c>
      <c r="G20" s="1">
        <f>COUNTIFS(Table2[Sub-Sector],Table3[[#This Row],[Sub-Sector]],Table2[1Y Return vs Nifty],"&gt;=10")/Table3[[#This Row],[Count]]</f>
        <v>1</v>
      </c>
      <c r="H20" s="1">
        <f>COUNTIFS(Table2[Sub-Sector],Table3[[#This Row],[Sub-Sector]],Table2[RSI Exponential â€“ 14D],"&gt;=50")/Table3[[#This Row],[Count]]</f>
        <v>0</v>
      </c>
      <c r="I20" s="1">
        <f>COUNTIFS(Table2[Sub-Sector],Table3[[#This Row],[Sub-Sector]],Table2[Relative Volume],"&gt;=1")/Table3[[#This Row],[Count]]</f>
        <v>0.66666666666666663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0</v>
      </c>
      <c r="O20" s="1">
        <f>COUNTIFS(Table2[Sub-Sector],Table3[[#This Row],[Sub-Sector]],Table2[% Away From Current Month High],"&lt;=0.05")/Table3[[#This Row],[Count]]</f>
        <v>0</v>
      </c>
      <c r="P20" s="1">
        <f>COUNTIFS(Table2[Sub-Sector],Table3[[#This Row],[Sub-Sector]],Table2[% Away From 52W High],"&lt;=10")/Table3[[#This Row],[Count]]</f>
        <v>0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</v>
      </c>
      <c r="S20" s="1">
        <f>COUNTIFS(Table2[Sub-Sector],Table3[[#This Row],[Sub-Sector]],Table2[% Price above 50 EMA],"&gt;=0")/Table3[[#This Row],[Count]]</f>
        <v>0</v>
      </c>
      <c r="T20" s="1">
        <f>COUNTIFS(Table2[Sub-Sector],Table3[[#This Row],[Sub-Sector]],Table2[% Price above 200 EMA],"&gt;=0")/Table3[[#This Row],[Count]]</f>
        <v>0.66666666666666663</v>
      </c>
      <c r="U20" s="1">
        <f>COUNTIFS(Table2[Sub-Sector],Table3[[#This Row],[Sub-Sector]],Table2[Rate of Change - Zone],"Positive")/Table3[[#This Row],[Count]]</f>
        <v>0</v>
      </c>
      <c r="V20" s="1">
        <f>COUNTIFS(Table2[Sub-Sector],Table3[[#This Row],[Sub-Sector]],Table2[Sharpe Ratio],"&gt;=0.10")/Table3[[#This Row],[Count]]</f>
        <v>0.66666666666666663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408.5</v>
      </c>
      <c r="X20">
        <f>_xlfn.RANK.AVG(Table3[[#This Row],[Score]],Table3[Score],1)</f>
        <v>50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</v>
      </c>
      <c r="Z20">
        <f>_xlfn.RANK.AVG(Table3[[#This Row],[Score 2 ]],Table3[[Score 2 ]],1)</f>
        <v>19</v>
      </c>
    </row>
    <row r="21" spans="1:26" x14ac:dyDescent="0.3">
      <c r="A21" t="s">
        <v>243</v>
      </c>
      <c r="B21">
        <f>COUNTIFS(Table2[Sub-Sector],Table3[[#This Row],[Sub-Sector]])</f>
        <v>14</v>
      </c>
      <c r="C21" s="1">
        <f>COUNTIFS(Table2[Sub-Sector],Table3[[#This Row],[Sub-Sector]],Table2[Uptrend],"Uptrend")/Table3[[#This Row],[Count]]</f>
        <v>0.8571428571428571</v>
      </c>
      <c r="D21" s="1">
        <f>COUNTIFS(Table2[Sub-Sector],Table3[[#This Row],[Sub-Sector]],Table2[1W Return vs Nifty],"&gt;=5")/Table3[[#This Row],[Count]]</f>
        <v>7.1428571428571425E-2</v>
      </c>
      <c r="E21" s="1">
        <f>COUNTIFS(Table2[Sub-Sector],Table3[[#This Row],[Sub-Sector]],Table2[1M Return vs Nifty],"&gt;=5")/Table3[[#This Row],[Count]]</f>
        <v>0.5714285714285714</v>
      </c>
      <c r="F21" s="1">
        <f>COUNTIFS(Table2[Sub-Sector],Table3[[#This Row],[Sub-Sector]],Table2[6M Return vs Nifty],"&gt;=10")/Table3[[#This Row],[Count]]</f>
        <v>0.5714285714285714</v>
      </c>
      <c r="G21" s="1">
        <f>COUNTIFS(Table2[Sub-Sector],Table3[[#This Row],[Sub-Sector]],Table2[1Y Return vs Nifty],"&gt;=10")/Table3[[#This Row],[Count]]</f>
        <v>0.5</v>
      </c>
      <c r="H21" s="1">
        <f>COUNTIFS(Table2[Sub-Sector],Table3[[#This Row],[Sub-Sector]],Table2[RSI Exponential â€“ 14D],"&gt;=50")/Table3[[#This Row],[Count]]</f>
        <v>0.2857142857142857</v>
      </c>
      <c r="I21" s="1">
        <f>COUNTIFS(Table2[Sub-Sector],Table3[[#This Row],[Sub-Sector]],Table2[Relative Volume],"&gt;=1")/Table3[[#This Row],[Count]]</f>
        <v>0.14285714285714285</v>
      </c>
      <c r="J21" s="1">
        <f>COUNTIFS(Table2[Sub-Sector],Table3[[#This Row],[Sub-Sector]],Table2[% Away From Day Low],"&gt;=0.05")/Table3[[#This Row],[Count]]</f>
        <v>7.1428571428571425E-2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7.1428571428571425E-2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0.6428571428571429</v>
      </c>
      <c r="O21" s="1">
        <f>COUNTIFS(Table2[Sub-Sector],Table3[[#This Row],[Sub-Sector]],Table2[% Away From Current Month High],"&lt;=0.05")/Table3[[#This Row],[Count]]</f>
        <v>0.5</v>
      </c>
      <c r="P21" s="1">
        <f>COUNTIFS(Table2[Sub-Sector],Table3[[#This Row],[Sub-Sector]],Table2[% Away From 52W High],"&lt;=10")/Table3[[#This Row],[Count]]</f>
        <v>0.35714285714285715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0.5714285714285714</v>
      </c>
      <c r="S21" s="1">
        <f>COUNTIFS(Table2[Sub-Sector],Table3[[#This Row],[Sub-Sector]],Table2[% Price above 50 EMA],"&gt;=0")/Table3[[#This Row],[Count]]</f>
        <v>0.6428571428571429</v>
      </c>
      <c r="T21" s="1">
        <f>COUNTIFS(Table2[Sub-Sector],Table3[[#This Row],[Sub-Sector]],Table2[% Price above 200 EMA],"&gt;=0")/Table3[[#This Row],[Count]]</f>
        <v>0.9285714285714286</v>
      </c>
      <c r="U21" s="1">
        <f>COUNTIFS(Table2[Sub-Sector],Table3[[#This Row],[Sub-Sector]],Table2[Rate of Change - Zone],"Positive")/Table3[[#This Row],[Count]]</f>
        <v>0.42857142857142855</v>
      </c>
      <c r="V21" s="1">
        <f>COUNTIFS(Table2[Sub-Sector],Table3[[#This Row],[Sub-Sector]],Table2[Sharpe Ratio],"&gt;=0.10")/Table3[[#This Row],[Count]]</f>
        <v>0.42857142857142855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182.5</v>
      </c>
      <c r="X21">
        <f>_xlfn.RANK.AVG(Table3[[#This Row],[Score]],Table3[Score],1)</f>
        <v>7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</v>
      </c>
      <c r="Z21">
        <f>_xlfn.RANK.AVG(Table3[[#This Row],[Score 2 ]],Table3[[Score 2 ]],1)</f>
        <v>20</v>
      </c>
    </row>
    <row r="22" spans="1:26" x14ac:dyDescent="0.3">
      <c r="A22" t="s">
        <v>539</v>
      </c>
      <c r="B22">
        <f>COUNTIFS(Table2[Sub-Sector],Table3[[#This Row],[Sub-Sector]])</f>
        <v>9</v>
      </c>
      <c r="C22" s="1">
        <f>COUNTIFS(Table2[Sub-Sector],Table3[[#This Row],[Sub-Sector]],Table2[Uptrend],"Uptrend")/Table3[[#This Row],[Count]]</f>
        <v>0.66666666666666663</v>
      </c>
      <c r="D22" s="1">
        <f>COUNTIFS(Table2[Sub-Sector],Table3[[#This Row],[Sub-Sector]],Table2[1W Return vs Nifty],"&gt;=5")/Table3[[#This Row],[Count]]</f>
        <v>0</v>
      </c>
      <c r="E22" s="1">
        <f>COUNTIFS(Table2[Sub-Sector],Table3[[#This Row],[Sub-Sector]],Table2[1M Return vs Nifty],"&gt;=5")/Table3[[#This Row],[Count]]</f>
        <v>0.22222222222222221</v>
      </c>
      <c r="F22" s="1">
        <f>COUNTIFS(Table2[Sub-Sector],Table3[[#This Row],[Sub-Sector]],Table2[6M Return vs Nifty],"&gt;=10")/Table3[[#This Row],[Count]]</f>
        <v>0.33333333333333331</v>
      </c>
      <c r="G22" s="1">
        <f>COUNTIFS(Table2[Sub-Sector],Table3[[#This Row],[Sub-Sector]],Table2[1Y Return vs Nifty],"&gt;=10")/Table3[[#This Row],[Count]]</f>
        <v>0.44444444444444442</v>
      </c>
      <c r="H22" s="1">
        <f>COUNTIFS(Table2[Sub-Sector],Table3[[#This Row],[Sub-Sector]],Table2[RSI Exponential â€“ 14D],"&gt;=50")/Table3[[#This Row],[Count]]</f>
        <v>0</v>
      </c>
      <c r="I22" s="1">
        <f>COUNTIFS(Table2[Sub-Sector],Table3[[#This Row],[Sub-Sector]],Table2[Relative Volume],"&gt;=1")/Table3[[#This Row],[Count]]</f>
        <v>0.55555555555555558</v>
      </c>
      <c r="J22" s="1">
        <f>COUNTIFS(Table2[Sub-Sector],Table3[[#This Row],[Sub-Sector]],Table2[% Away From Day Low],"&gt;=0.05")/Table3[[#This Row],[Count]]</f>
        <v>0.1111111111111111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0.1111111111111111</v>
      </c>
      <c r="M22" s="1">
        <f>COUNTIFS(Table2[Sub-Sector],Table3[[#This Row],[Sub-Sector]],Table2[% Away From Current Week High],"&lt;=0.05")/Table3[[#This Row],[Count]]</f>
        <v>1</v>
      </c>
      <c r="N22" s="1">
        <f>COUNTIFS(Table2[Sub-Sector],Table3[[#This Row],[Sub-Sector]],Table2[% Away From Current Month Low],"&gt;=0.05")/Table3[[#This Row],[Count]]</f>
        <v>0.66666666666666663</v>
      </c>
      <c r="O22" s="1">
        <f>COUNTIFS(Table2[Sub-Sector],Table3[[#This Row],[Sub-Sector]],Table2[% Away From Current Month High],"&lt;=0.05")/Table3[[#This Row],[Count]]</f>
        <v>0.1111111111111111</v>
      </c>
      <c r="P22" s="1">
        <f>COUNTIFS(Table2[Sub-Sector],Table3[[#This Row],[Sub-Sector]],Table2[% Away From 52W High],"&lt;=10")/Table3[[#This Row],[Count]]</f>
        <v>0.22222222222222221</v>
      </c>
      <c r="Q22" s="1">
        <f>COUNTIFS(Table2[Sub-Sector],Table3[[#This Row],[Sub-Sector]],Table2[% Away From 52W Low],"&gt;=10")/Table3[[#This Row],[Count]]</f>
        <v>0.88888888888888884</v>
      </c>
      <c r="R22" s="1">
        <f>COUNTIFS(Table2[Sub-Sector],Table3[[#This Row],[Sub-Sector]],Table2[% Price above 20 EMA],"&gt;=0")/Table3[[#This Row],[Count]]</f>
        <v>0.22222222222222221</v>
      </c>
      <c r="S22" s="1">
        <f>COUNTIFS(Table2[Sub-Sector],Table3[[#This Row],[Sub-Sector]],Table2[% Price above 50 EMA],"&gt;=0")/Table3[[#This Row],[Count]]</f>
        <v>0.55555555555555558</v>
      </c>
      <c r="T22" s="1">
        <f>COUNTIFS(Table2[Sub-Sector],Table3[[#This Row],[Sub-Sector]],Table2[% Price above 200 EMA],"&gt;=0")/Table3[[#This Row],[Count]]</f>
        <v>0.77777777777777779</v>
      </c>
      <c r="U22" s="1">
        <f>COUNTIFS(Table2[Sub-Sector],Table3[[#This Row],[Sub-Sector]],Table2[Rate of Change - Zone],"Positive")/Table3[[#This Row],[Count]]</f>
        <v>0.22222222222222221</v>
      </c>
      <c r="V22" s="1">
        <f>COUNTIFS(Table2[Sub-Sector],Table3[[#This Row],[Sub-Sector]],Table2[Sharpe Ratio],"&gt;=0.10")/Table3[[#This Row],[Count]]</f>
        <v>0.22222222222222221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272.5</v>
      </c>
      <c r="X22">
        <f>_xlfn.RANK.AVG(Table3[[#This Row],[Score]],Table3[Score],1)</f>
        <v>16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</v>
      </c>
      <c r="Z22">
        <f>_xlfn.RANK.AVG(Table3[[#This Row],[Score 2 ]],Table3[[Score 2 ]],1)</f>
        <v>21</v>
      </c>
    </row>
    <row r="23" spans="1:26" x14ac:dyDescent="0.3">
      <c r="A23" t="s">
        <v>233</v>
      </c>
      <c r="B23">
        <f>COUNTIFS(Table2[Sub-Sector],Table3[[#This Row],[Sub-Sector]])</f>
        <v>5</v>
      </c>
      <c r="C23" s="1">
        <f>COUNTIFS(Table2[Sub-Sector],Table3[[#This Row],[Sub-Sector]],Table2[Uptrend],"Uptrend")/Table3[[#This Row],[Count]]</f>
        <v>0.6</v>
      </c>
      <c r="D23" s="1">
        <f>COUNTIFS(Table2[Sub-Sector],Table3[[#This Row],[Sub-Sector]],Table2[1W Return vs Nifty],"&gt;=5")/Table3[[#This Row],[Count]]</f>
        <v>0</v>
      </c>
      <c r="E23" s="1">
        <f>COUNTIFS(Table2[Sub-Sector],Table3[[#This Row],[Sub-Sector]],Table2[1M Return vs Nifty],"&gt;=5")/Table3[[#This Row],[Count]]</f>
        <v>0.2</v>
      </c>
      <c r="F23" s="1">
        <f>COUNTIFS(Table2[Sub-Sector],Table3[[#This Row],[Sub-Sector]],Table2[6M Return vs Nifty],"&gt;=10")/Table3[[#This Row],[Count]]</f>
        <v>0.6</v>
      </c>
      <c r="G23" s="1">
        <f>COUNTIFS(Table2[Sub-Sector],Table3[[#This Row],[Sub-Sector]],Table2[1Y Return vs Nifty],"&gt;=10")/Table3[[#This Row],[Count]]</f>
        <v>0.4</v>
      </c>
      <c r="H23" s="1">
        <f>COUNTIFS(Table2[Sub-Sector],Table3[[#This Row],[Sub-Sector]],Table2[RSI Exponential â€“ 14D],"&gt;=50")/Table3[[#This Row],[Count]]</f>
        <v>0.2</v>
      </c>
      <c r="I23" s="1">
        <f>COUNTIFS(Table2[Sub-Sector],Table3[[#This Row],[Sub-Sector]],Table2[Relative Volume],"&gt;=1")/Table3[[#This Row],[Count]]</f>
        <v>0.4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0.2</v>
      </c>
      <c r="O23" s="1">
        <f>COUNTIFS(Table2[Sub-Sector],Table3[[#This Row],[Sub-Sector]],Table2[% Away From Current Month High],"&lt;=0.05")/Table3[[#This Row],[Count]]</f>
        <v>0</v>
      </c>
      <c r="P23" s="1">
        <f>COUNTIFS(Table2[Sub-Sector],Table3[[#This Row],[Sub-Sector]],Table2[% Away From 52W High],"&lt;=10")/Table3[[#This Row],[Count]]</f>
        <v>0.2</v>
      </c>
      <c r="Q23" s="1">
        <f>COUNTIFS(Table2[Sub-Sector],Table3[[#This Row],[Sub-Sector]],Table2[% Away From 52W Low],"&gt;=10")/Table3[[#This Row],[Count]]</f>
        <v>0.8</v>
      </c>
      <c r="R23" s="1">
        <f>COUNTIFS(Table2[Sub-Sector],Table3[[#This Row],[Sub-Sector]],Table2[% Price above 20 EMA],"&gt;=0")/Table3[[#This Row],[Count]]</f>
        <v>0.2</v>
      </c>
      <c r="S23" s="1">
        <f>COUNTIFS(Table2[Sub-Sector],Table3[[#This Row],[Sub-Sector]],Table2[% Price above 50 EMA],"&gt;=0")/Table3[[#This Row],[Count]]</f>
        <v>0.2</v>
      </c>
      <c r="T23" s="1">
        <f>COUNTIFS(Table2[Sub-Sector],Table3[[#This Row],[Sub-Sector]],Table2[% Price above 200 EMA],"&gt;=0")/Table3[[#This Row],[Count]]</f>
        <v>0.6</v>
      </c>
      <c r="U23" s="1">
        <f>COUNTIFS(Table2[Sub-Sector],Table3[[#This Row],[Sub-Sector]],Table2[Rate of Change - Zone],"Positive")/Table3[[#This Row],[Count]]</f>
        <v>0.2</v>
      </c>
      <c r="V23" s="1">
        <f>COUNTIFS(Table2[Sub-Sector],Table3[[#This Row],[Sub-Sector]],Table2[Sharpe Ratio],"&gt;=0.10")/Table3[[#This Row],[Count]]</f>
        <v>0.2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282</v>
      </c>
      <c r="X23">
        <f>_xlfn.RANK.AVG(Table3[[#This Row],[Score]],Table3[Score],1)</f>
        <v>19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23">
        <f>_xlfn.RANK.AVG(Table3[[#This Row],[Score 2 ]],Table3[[Score 2 ]],1)</f>
        <v>22</v>
      </c>
    </row>
    <row r="24" spans="1:26" x14ac:dyDescent="0.3">
      <c r="A24" t="s">
        <v>21</v>
      </c>
      <c r="B24">
        <f>COUNTIFS(Table2[Sub-Sector],Table3[[#This Row],[Sub-Sector]])</f>
        <v>21</v>
      </c>
      <c r="C24" s="1">
        <f>COUNTIFS(Table2[Sub-Sector],Table3[[#This Row],[Sub-Sector]],Table2[Uptrend],"Uptrend")/Table3[[#This Row],[Count]]</f>
        <v>0.47619047619047616</v>
      </c>
      <c r="D24" s="1">
        <f>COUNTIFS(Table2[Sub-Sector],Table3[[#This Row],[Sub-Sector]],Table2[1W Return vs Nifty],"&gt;=5")/Table3[[#This Row],[Count]]</f>
        <v>4.7619047619047616E-2</v>
      </c>
      <c r="E24" s="1">
        <f>COUNTIFS(Table2[Sub-Sector],Table3[[#This Row],[Sub-Sector]],Table2[1M Return vs Nifty],"&gt;=5")/Table3[[#This Row],[Count]]</f>
        <v>0.47619047619047616</v>
      </c>
      <c r="F24" s="1">
        <f>COUNTIFS(Table2[Sub-Sector],Table3[[#This Row],[Sub-Sector]],Table2[6M Return vs Nifty],"&gt;=10")/Table3[[#This Row],[Count]]</f>
        <v>0.38095238095238093</v>
      </c>
      <c r="G24" s="1">
        <f>COUNTIFS(Table2[Sub-Sector],Table3[[#This Row],[Sub-Sector]],Table2[1Y Return vs Nifty],"&gt;=10")/Table3[[#This Row],[Count]]</f>
        <v>0.42857142857142855</v>
      </c>
      <c r="H24" s="1">
        <f>COUNTIFS(Table2[Sub-Sector],Table3[[#This Row],[Sub-Sector]],Table2[RSI Exponential â€“ 14D],"&gt;=50")/Table3[[#This Row],[Count]]</f>
        <v>0.23809523809523808</v>
      </c>
      <c r="I24" s="1">
        <f>COUNTIFS(Table2[Sub-Sector],Table3[[#This Row],[Sub-Sector]],Table2[Relative Volume],"&gt;=1")/Table3[[#This Row],[Count]]</f>
        <v>0.38095238095238093</v>
      </c>
      <c r="J24" s="1">
        <f>COUNTIFS(Table2[Sub-Sector],Table3[[#This Row],[Sub-Sector]],Table2[% Away From Day Low],"&gt;=0.05")/Table3[[#This Row],[Count]]</f>
        <v>4.7619047619047616E-2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4.7619047619047616E-2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0.47619047619047616</v>
      </c>
      <c r="O24" s="1">
        <f>COUNTIFS(Table2[Sub-Sector],Table3[[#This Row],[Sub-Sector]],Table2[% Away From Current Month High],"&lt;=0.05")/Table3[[#This Row],[Count]]</f>
        <v>0.23809523809523808</v>
      </c>
      <c r="P24" s="1">
        <f>COUNTIFS(Table2[Sub-Sector],Table3[[#This Row],[Sub-Sector]],Table2[% Away From 52W High],"&lt;=10")/Table3[[#This Row],[Count]]</f>
        <v>0.2857142857142857</v>
      </c>
      <c r="Q24" s="1">
        <f>COUNTIFS(Table2[Sub-Sector],Table3[[#This Row],[Sub-Sector]],Table2[% Away From 52W Low],"&gt;=10")/Table3[[#This Row],[Count]]</f>
        <v>0.80952380952380953</v>
      </c>
      <c r="R24" s="1">
        <f>COUNTIFS(Table2[Sub-Sector],Table3[[#This Row],[Sub-Sector]],Table2[% Price above 20 EMA],"&gt;=0")/Table3[[#This Row],[Count]]</f>
        <v>0.23809523809523808</v>
      </c>
      <c r="S24" s="1">
        <f>COUNTIFS(Table2[Sub-Sector],Table3[[#This Row],[Sub-Sector]],Table2[% Price above 50 EMA],"&gt;=0")/Table3[[#This Row],[Count]]</f>
        <v>0.2857142857142857</v>
      </c>
      <c r="T24" s="1">
        <f>COUNTIFS(Table2[Sub-Sector],Table3[[#This Row],[Sub-Sector]],Table2[% Price above 200 EMA],"&gt;=0")/Table3[[#This Row],[Count]]</f>
        <v>0.5714285714285714</v>
      </c>
      <c r="U24" s="1">
        <f>COUNTIFS(Table2[Sub-Sector],Table3[[#This Row],[Sub-Sector]],Table2[Rate of Change - Zone],"Positive")/Table3[[#This Row],[Count]]</f>
        <v>0.38095238095238093</v>
      </c>
      <c r="V24" s="1">
        <f>COUNTIFS(Table2[Sub-Sector],Table3[[#This Row],[Sub-Sector]],Table2[Sharpe Ratio],"&gt;=0.10")/Table3[[#This Row],[Count]]</f>
        <v>9.5238095238095233E-2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218</v>
      </c>
      <c r="X24">
        <f>_xlfn.RANK.AVG(Table3[[#This Row],[Score]],Table3[Score],1)</f>
        <v>12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</v>
      </c>
      <c r="Z24">
        <f>_xlfn.RANK.AVG(Table3[[#This Row],[Score 2 ]],Table3[[Score 2 ]],1)</f>
        <v>23</v>
      </c>
    </row>
    <row r="25" spans="1:26" x14ac:dyDescent="0.3">
      <c r="A25" t="s">
        <v>122</v>
      </c>
      <c r="B25">
        <f>COUNTIFS(Table2[Sub-Sector],Table3[[#This Row],[Sub-Sector]])</f>
        <v>8</v>
      </c>
      <c r="C25" s="1">
        <f>COUNTIFS(Table2[Sub-Sector],Table3[[#This Row],[Sub-Sector]],Table2[Uptrend],"Uptrend")/Table3[[#This Row],[Count]]</f>
        <v>0.5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0.25</v>
      </c>
      <c r="F25" s="1">
        <f>COUNTIFS(Table2[Sub-Sector],Table3[[#This Row],[Sub-Sector]],Table2[6M Return vs Nifty],"&gt;=10")/Table3[[#This Row],[Count]]</f>
        <v>0.5</v>
      </c>
      <c r="G25" s="1">
        <f>COUNTIFS(Table2[Sub-Sector],Table3[[#This Row],[Sub-Sector]],Table2[1Y Return vs Nifty],"&gt;=10")/Table3[[#This Row],[Count]]</f>
        <v>0.625</v>
      </c>
      <c r="H25" s="1">
        <f>COUNTIFS(Table2[Sub-Sector],Table3[[#This Row],[Sub-Sector]],Table2[RSI Exponential â€“ 14D],"&gt;=50")/Table3[[#This Row],[Count]]</f>
        <v>0.125</v>
      </c>
      <c r="I25" s="1">
        <f>COUNTIFS(Table2[Sub-Sector],Table3[[#This Row],[Sub-Sector]],Table2[Relative Volume],"&gt;=1")/Table3[[#This Row],[Count]]</f>
        <v>0.125</v>
      </c>
      <c r="J25" s="1">
        <f>COUNTIFS(Table2[Sub-Sector],Table3[[#This Row],[Sub-Sector]],Table2[% Away From Day Low],"&gt;=0.05")/Table3[[#This Row],[Count]]</f>
        <v>0.125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0.125</v>
      </c>
      <c r="M25" s="1">
        <f>COUNTIFS(Table2[Sub-Sector],Table3[[#This Row],[Sub-Sector]],Table2[% Away From Current Week High],"&lt;=0.05")/Table3[[#This Row],[Count]]</f>
        <v>1</v>
      </c>
      <c r="N25" s="1">
        <f>COUNTIFS(Table2[Sub-Sector],Table3[[#This Row],[Sub-Sector]],Table2[% Away From Current Month Low],"&gt;=0.05")/Table3[[#This Row],[Count]]</f>
        <v>0.125</v>
      </c>
      <c r="O25" s="1">
        <f>COUNTIFS(Table2[Sub-Sector],Table3[[#This Row],[Sub-Sector]],Table2[% Away From Current Month High],"&lt;=0.05")/Table3[[#This Row],[Count]]</f>
        <v>0.125</v>
      </c>
      <c r="P25" s="1">
        <f>COUNTIFS(Table2[Sub-Sector],Table3[[#This Row],[Sub-Sector]],Table2[% Away From 52W High],"&lt;=10")/Table3[[#This Row],[Count]]</f>
        <v>0.125</v>
      </c>
      <c r="Q25" s="1">
        <f>COUNTIFS(Table2[Sub-Sector],Table3[[#This Row],[Sub-Sector]],Table2[% Away From 52W Low],"&gt;=10")/Table3[[#This Row],[Count]]</f>
        <v>0.875</v>
      </c>
      <c r="R25" s="1">
        <f>COUNTIFS(Table2[Sub-Sector],Table3[[#This Row],[Sub-Sector]],Table2[% Price above 20 EMA],"&gt;=0")/Table3[[#This Row],[Count]]</f>
        <v>0.125</v>
      </c>
      <c r="S25" s="1">
        <f>COUNTIFS(Table2[Sub-Sector],Table3[[#This Row],[Sub-Sector]],Table2[% Price above 50 EMA],"&gt;=0")/Table3[[#This Row],[Count]]</f>
        <v>0.125</v>
      </c>
      <c r="T25" s="1">
        <f>COUNTIFS(Table2[Sub-Sector],Table3[[#This Row],[Sub-Sector]],Table2[% Price above 200 EMA],"&gt;=0")/Table3[[#This Row],[Count]]</f>
        <v>0.5</v>
      </c>
      <c r="U25" s="1">
        <f>COUNTIFS(Table2[Sub-Sector],Table3[[#This Row],[Sub-Sector]],Table2[Rate of Change - Zone],"Positive")/Table3[[#This Row],[Count]]</f>
        <v>0.25</v>
      </c>
      <c r="V25" s="1">
        <f>COUNTIFS(Table2[Sub-Sector],Table3[[#This Row],[Sub-Sector]],Table2[Sharpe Ratio],"&gt;=0.10")/Table3[[#This Row],[Count]]</f>
        <v>0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283.5</v>
      </c>
      <c r="X25">
        <f>_xlfn.RANK.AVG(Table3[[#This Row],[Score]],Table3[Score],1)</f>
        <v>21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159.5</v>
      </c>
      <c r="Z25">
        <f>_xlfn.RANK.AVG(Table3[[#This Row],[Score 2 ]],Table3[[Score 2 ]],1)</f>
        <v>24</v>
      </c>
    </row>
    <row r="26" spans="1:26" x14ac:dyDescent="0.3">
      <c r="A26" t="s">
        <v>141</v>
      </c>
      <c r="B26">
        <f>COUNTIFS(Table2[Sub-Sector],Table3[[#This Row],[Sub-Sector]])</f>
        <v>20</v>
      </c>
      <c r="C26" s="1">
        <f>COUNTIFS(Table2[Sub-Sector],Table3[[#This Row],[Sub-Sector]],Table2[Uptrend],"Uptrend")/Table3[[#This Row],[Count]]</f>
        <v>0.25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0.1</v>
      </c>
      <c r="F26" s="1">
        <f>COUNTIFS(Table2[Sub-Sector],Table3[[#This Row],[Sub-Sector]],Table2[6M Return vs Nifty],"&gt;=10")/Table3[[#This Row],[Count]]</f>
        <v>0.3</v>
      </c>
      <c r="G26" s="1">
        <f>COUNTIFS(Table2[Sub-Sector],Table3[[#This Row],[Sub-Sector]],Table2[1Y Return vs Nifty],"&gt;=10")/Table3[[#This Row],[Count]]</f>
        <v>0.75</v>
      </c>
      <c r="H26" s="1">
        <f>COUNTIFS(Table2[Sub-Sector],Table3[[#This Row],[Sub-Sector]],Table2[RSI Exponential â€“ 14D],"&gt;=50")/Table3[[#This Row],[Count]]</f>
        <v>0.1</v>
      </c>
      <c r="I26" s="1">
        <f>COUNTIFS(Table2[Sub-Sector],Table3[[#This Row],[Sub-Sector]],Table2[Relative Volume],"&gt;=1")/Table3[[#This Row],[Count]]</f>
        <v>0.35</v>
      </c>
      <c r="J26" s="1">
        <f>COUNTIFS(Table2[Sub-Sector],Table3[[#This Row],[Sub-Sector]],Table2[% Away From Day Low],"&gt;=0.05")/Table3[[#This Row],[Count]]</f>
        <v>0.2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0.2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0.4</v>
      </c>
      <c r="O26" s="1">
        <f>COUNTIFS(Table2[Sub-Sector],Table3[[#This Row],[Sub-Sector]],Table2[% Away From Current Month High],"&lt;=0.05")/Table3[[#This Row],[Count]]</f>
        <v>0.05</v>
      </c>
      <c r="P26" s="1">
        <f>COUNTIFS(Table2[Sub-Sector],Table3[[#This Row],[Sub-Sector]],Table2[% Away From 52W High],"&lt;=10")/Table3[[#This Row],[Count]]</f>
        <v>0.05</v>
      </c>
      <c r="Q26" s="1">
        <f>COUNTIFS(Table2[Sub-Sector],Table3[[#This Row],[Sub-Sector]],Table2[% Away From 52W Low],"&gt;=10")/Table3[[#This Row],[Count]]</f>
        <v>0.85</v>
      </c>
      <c r="R26" s="1">
        <f>COUNTIFS(Table2[Sub-Sector],Table3[[#This Row],[Sub-Sector]],Table2[% Price above 20 EMA],"&gt;=0")/Table3[[#This Row],[Count]]</f>
        <v>0.1</v>
      </c>
      <c r="S26" s="1">
        <f>COUNTIFS(Table2[Sub-Sector],Table3[[#This Row],[Sub-Sector]],Table2[% Price above 50 EMA],"&gt;=0")/Table3[[#This Row],[Count]]</f>
        <v>0.15</v>
      </c>
      <c r="T26" s="1">
        <f>COUNTIFS(Table2[Sub-Sector],Table3[[#This Row],[Sub-Sector]],Table2[% Price above 200 EMA],"&gt;=0")/Table3[[#This Row],[Count]]</f>
        <v>0.6</v>
      </c>
      <c r="U26" s="1">
        <f>COUNTIFS(Table2[Sub-Sector],Table3[[#This Row],[Sub-Sector]],Table2[Rate of Change - Zone],"Positive")/Table3[[#This Row],[Count]]</f>
        <v>0.15</v>
      </c>
      <c r="V26" s="1">
        <f>COUNTIFS(Table2[Sub-Sector],Table3[[#This Row],[Sub-Sector]],Table2[Sharpe Ratio],"&gt;=0.10")/Table3[[#This Row],[Count]]</f>
        <v>0.4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</v>
      </c>
      <c r="X26">
        <f>_xlfn.RANK.AVG(Table3[[#This Row],[Score]],Table3[Score],1)</f>
        <v>34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</v>
      </c>
      <c r="Z26">
        <f>_xlfn.RANK.AVG(Table3[[#This Row],[Score 2 ]],Table3[[Score 2 ]],1)</f>
        <v>25</v>
      </c>
    </row>
    <row r="27" spans="1:26" x14ac:dyDescent="0.3">
      <c r="A27" t="s">
        <v>128</v>
      </c>
      <c r="B27">
        <f>COUNTIFS(Table2[Sub-Sector],Table3[[#This Row],[Sub-Sector]])</f>
        <v>3</v>
      </c>
      <c r="C27" s="1">
        <f>COUNTIFS(Table2[Sub-Sector],Table3[[#This Row],[Sub-Sector]],Table2[Uptrend],"Uptrend")/Table3[[#This Row],[Count]]</f>
        <v>0.33333333333333331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</v>
      </c>
      <c r="F27" s="1">
        <f>COUNTIFS(Table2[Sub-Sector],Table3[[#This Row],[Sub-Sector]],Table2[6M Return vs Nifty],"&gt;=10")/Table3[[#This Row],[Count]]</f>
        <v>0.33333333333333331</v>
      </c>
      <c r="G27" s="1">
        <f>COUNTIFS(Table2[Sub-Sector],Table3[[#This Row],[Sub-Sector]],Table2[1Y Return vs Nifty],"&gt;=10")/Table3[[#This Row],[Count]]</f>
        <v>0.33333333333333331</v>
      </c>
      <c r="H27" s="1">
        <f>COUNTIFS(Table2[Sub-Sector],Table3[[#This Row],[Sub-Sector]],Table2[RSI Exponential â€“ 14D],"&gt;=50")/Table3[[#This Row],[Count]]</f>
        <v>0</v>
      </c>
      <c r="I27" s="1">
        <f>COUNTIFS(Table2[Sub-Sector],Table3[[#This Row],[Sub-Sector]],Table2[Relative Volume],"&gt;=1")/Table3[[#This Row],[Count]]</f>
        <v>0.33333333333333331</v>
      </c>
      <c r="J27" s="1">
        <f>COUNTIFS(Table2[Sub-Sector],Table3[[#This Row],[Sub-Sector]],Table2[% Away From Day Low],"&gt;=0.05")/Table3[[#This Row],[Count]]</f>
        <v>0.33333333333333331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0.33333333333333331</v>
      </c>
      <c r="M27" s="1">
        <f>COUNTIFS(Table2[Sub-Sector],Table3[[#This Row],[Sub-Sector]],Table2[% Away From Current Week High],"&lt;=0.05")/Table3[[#This Row],[Count]]</f>
        <v>1</v>
      </c>
      <c r="N27" s="1">
        <f>COUNTIFS(Table2[Sub-Sector],Table3[[#This Row],[Sub-Sector]],Table2[% Away From Current Month Low],"&gt;=0.05")/Table3[[#This Row],[Count]]</f>
        <v>0.66666666666666663</v>
      </c>
      <c r="O27" s="1">
        <f>COUNTIFS(Table2[Sub-Sector],Table3[[#This Row],[Sub-Sector]],Table2[% Away From Current Month High],"&lt;=0.05")/Table3[[#This Row],[Count]]</f>
        <v>0.66666666666666663</v>
      </c>
      <c r="P27" s="1">
        <f>COUNTIFS(Table2[Sub-Sector],Table3[[#This Row],[Sub-Sector]],Table2[% Away From 52W High],"&lt;=10")/Table3[[#This Row],[Count]]</f>
        <v>0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0.66666666666666663</v>
      </c>
      <c r="S27" s="1">
        <f>COUNTIFS(Table2[Sub-Sector],Table3[[#This Row],[Sub-Sector]],Table2[% Price above 50 EMA],"&gt;=0")/Table3[[#This Row],[Count]]</f>
        <v>0.33333333333333331</v>
      </c>
      <c r="T27" s="1">
        <f>COUNTIFS(Table2[Sub-Sector],Table3[[#This Row],[Sub-Sector]],Table2[% Price above 200 EMA],"&gt;=0")/Table3[[#This Row],[Count]]</f>
        <v>0.66666666666666663</v>
      </c>
      <c r="U27" s="1">
        <f>COUNTIFS(Table2[Sub-Sector],Table3[[#This Row],[Sub-Sector]],Table2[Rate of Change - Zone],"Positive")/Table3[[#This Row],[Count]]</f>
        <v>0.66666666666666663</v>
      </c>
      <c r="V27" s="1">
        <f>COUNTIFS(Table2[Sub-Sector],Table3[[#This Row],[Sub-Sector]],Table2[Sharpe Ratio],"&gt;=0.10")/Table3[[#This Row],[Count]]</f>
        <v>0.66666666666666663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368</v>
      </c>
      <c r="X27">
        <f>_xlfn.RANK.AVG(Table3[[#This Row],[Score]],Table3[Score],1)</f>
        <v>39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27">
        <f>_xlfn.RANK.AVG(Table3[[#This Row],[Score 2 ]],Table3[[Score 2 ]],1)</f>
        <v>26</v>
      </c>
    </row>
    <row r="28" spans="1:26" x14ac:dyDescent="0.3">
      <c r="A28" t="s">
        <v>454</v>
      </c>
      <c r="B28">
        <f>COUNTIFS(Table2[Sub-Sector],Table3[[#This Row],[Sub-Sector]])</f>
        <v>4</v>
      </c>
      <c r="C28" s="1">
        <f>COUNTIFS(Table2[Sub-Sector],Table3[[#This Row],[Sub-Sector]],Table2[Uptrend],"Uptrend")/Table3[[#This Row],[Count]]</f>
        <v>0.5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0.25</v>
      </c>
      <c r="F28" s="1">
        <f>COUNTIFS(Table2[Sub-Sector],Table3[[#This Row],[Sub-Sector]],Table2[6M Return vs Nifty],"&gt;=10")/Table3[[#This Row],[Count]]</f>
        <v>0.5</v>
      </c>
      <c r="G28" s="1">
        <f>COUNTIFS(Table2[Sub-Sector],Table3[[#This Row],[Sub-Sector]],Table2[1Y Return vs Nifty],"&gt;=10")/Table3[[#This Row],[Count]]</f>
        <v>0.25</v>
      </c>
      <c r="H28" s="1">
        <f>COUNTIFS(Table2[Sub-Sector],Table3[[#This Row],[Sub-Sector]],Table2[RSI Exponential â€“ 14D],"&gt;=50")/Table3[[#This Row],[Count]]</f>
        <v>0.25</v>
      </c>
      <c r="I28" s="1">
        <f>COUNTIFS(Table2[Sub-Sector],Table3[[#This Row],[Sub-Sector]],Table2[Relative Volume],"&gt;=1")/Table3[[#This Row],[Count]]</f>
        <v>0.25</v>
      </c>
      <c r="J28" s="1">
        <f>COUNTIFS(Table2[Sub-Sector],Table3[[#This Row],[Sub-Sector]],Table2[% Away From Day Low],"&gt;=0.05")/Table3[[#This Row],[Count]]</f>
        <v>0.25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0.25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0.75</v>
      </c>
      <c r="O28" s="1">
        <f>COUNTIFS(Table2[Sub-Sector],Table3[[#This Row],[Sub-Sector]],Table2[% Away From Current Month High],"&lt;=0.05")/Table3[[#This Row],[Count]]</f>
        <v>0</v>
      </c>
      <c r="P28" s="1">
        <f>COUNTIFS(Table2[Sub-Sector],Table3[[#This Row],[Sub-Sector]],Table2[% Away From 52W High],"&lt;=10")/Table3[[#This Row],[Count]]</f>
        <v>0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0.25</v>
      </c>
      <c r="S28" s="1">
        <f>COUNTIFS(Table2[Sub-Sector],Table3[[#This Row],[Sub-Sector]],Table2[% Price above 50 EMA],"&gt;=0")/Table3[[#This Row],[Count]]</f>
        <v>0.25</v>
      </c>
      <c r="T28" s="1">
        <f>COUNTIFS(Table2[Sub-Sector],Table3[[#This Row],[Sub-Sector]],Table2[% Price above 200 EMA],"&gt;=0")/Table3[[#This Row],[Count]]</f>
        <v>0.5</v>
      </c>
      <c r="U28" s="1">
        <f>COUNTIFS(Table2[Sub-Sector],Table3[[#This Row],[Sub-Sector]],Table2[Rate of Change - Zone],"Positive")/Table3[[#This Row],[Count]]</f>
        <v>0.5</v>
      </c>
      <c r="V28" s="1">
        <f>COUNTIFS(Table2[Sub-Sector],Table3[[#This Row],[Sub-Sector]],Table2[Sharpe Ratio],"&gt;=0.10")/Table3[[#This Row],[Count]]</f>
        <v>0.25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</v>
      </c>
      <c r="X28">
        <f>_xlfn.RANK.AVG(Table3[[#This Row],[Score]],Table3[Score],1)</f>
        <v>24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</v>
      </c>
      <c r="Z28">
        <f>_xlfn.RANK.AVG(Table3[[#This Row],[Score 2 ]],Table3[[Score 2 ]],1)</f>
        <v>27</v>
      </c>
    </row>
    <row r="29" spans="1:26" x14ac:dyDescent="0.3">
      <c r="A29" t="s">
        <v>163</v>
      </c>
      <c r="B29">
        <f>COUNTIFS(Table2[Sub-Sector],Table3[[#This Row],[Sub-Sector]])</f>
        <v>9</v>
      </c>
      <c r="C29" s="1">
        <f>COUNTIFS(Table2[Sub-Sector],Table3[[#This Row],[Sub-Sector]],Table2[Uptrend],"Uptrend")/Table3[[#This Row],[Count]]</f>
        <v>0.55555555555555558</v>
      </c>
      <c r="D29" s="1">
        <f>COUNTIFS(Table2[Sub-Sector],Table3[[#This Row],[Sub-Sector]],Table2[1W Return vs Nifty],"&gt;=5")/Table3[[#This Row],[Count]]</f>
        <v>0</v>
      </c>
      <c r="E29" s="1">
        <f>COUNTIFS(Table2[Sub-Sector],Table3[[#This Row],[Sub-Sector]],Table2[1M Return vs Nifty],"&gt;=5")/Table3[[#This Row],[Count]]</f>
        <v>0.1111111111111111</v>
      </c>
      <c r="F29" s="1">
        <f>COUNTIFS(Table2[Sub-Sector],Table3[[#This Row],[Sub-Sector]],Table2[6M Return vs Nifty],"&gt;=10")/Table3[[#This Row],[Count]]</f>
        <v>0.33333333333333331</v>
      </c>
      <c r="G29" s="1">
        <f>COUNTIFS(Table2[Sub-Sector],Table3[[#This Row],[Sub-Sector]],Table2[1Y Return vs Nifty],"&gt;=10")/Table3[[#This Row],[Count]]</f>
        <v>0.33333333333333331</v>
      </c>
      <c r="H29" s="1">
        <f>COUNTIFS(Table2[Sub-Sector],Table3[[#This Row],[Sub-Sector]],Table2[RSI Exponential â€“ 14D],"&gt;=50")/Table3[[#This Row],[Count]]</f>
        <v>0.1111111111111111</v>
      </c>
      <c r="I29" s="1">
        <f>COUNTIFS(Table2[Sub-Sector],Table3[[#This Row],[Sub-Sector]],Table2[Relative Volume],"&gt;=1")/Table3[[#This Row],[Count]]</f>
        <v>0.55555555555555558</v>
      </c>
      <c r="J29" s="1">
        <f>COUNTIFS(Table2[Sub-Sector],Table3[[#This Row],[Sub-Sector]],Table2[% Away From Day Low],"&gt;=0.05")/Table3[[#This Row],[Count]]</f>
        <v>0.1111111111111111</v>
      </c>
      <c r="K29" s="1">
        <f>COUNTIFS(Table2[Sub-Sector],Table3[[#This Row],[Sub-Sector]],Table2[% Away From Day High],"&lt;=0.05")/Table3[[#This Row],[Count]]</f>
        <v>0.77777777777777779</v>
      </c>
      <c r="L29" s="1">
        <f>COUNTIFS(Table2[Sub-Sector],Table3[[#This Row],[Sub-Sector]],Table2[% Away From Current Week Low],"&gt;=0.05")/Table3[[#This Row],[Count]]</f>
        <v>0.1111111111111111</v>
      </c>
      <c r="M29" s="1">
        <f>COUNTIFS(Table2[Sub-Sector],Table3[[#This Row],[Sub-Sector]],Table2[% Away From Current Week High],"&lt;=0.05")/Table3[[#This Row],[Count]]</f>
        <v>0.77777777777777779</v>
      </c>
      <c r="N29" s="1">
        <f>COUNTIFS(Table2[Sub-Sector],Table3[[#This Row],[Sub-Sector]],Table2[% Away From Current Month Low],"&gt;=0.05")/Table3[[#This Row],[Count]]</f>
        <v>0.44444444444444442</v>
      </c>
      <c r="O29" s="1">
        <f>COUNTIFS(Table2[Sub-Sector],Table3[[#This Row],[Sub-Sector]],Table2[% Away From Current Month High],"&lt;=0.05")/Table3[[#This Row],[Count]]</f>
        <v>0</v>
      </c>
      <c r="P29" s="1">
        <f>COUNTIFS(Table2[Sub-Sector],Table3[[#This Row],[Sub-Sector]],Table2[% Away From 52W High],"&lt;=10")/Table3[[#This Row],[Count]]</f>
        <v>0.22222222222222221</v>
      </c>
      <c r="Q29" s="1">
        <f>COUNTIFS(Table2[Sub-Sector],Table3[[#This Row],[Sub-Sector]],Table2[% Away From 52W Low],"&gt;=10")/Table3[[#This Row],[Count]]</f>
        <v>0.88888888888888884</v>
      </c>
      <c r="R29" s="1">
        <f>COUNTIFS(Table2[Sub-Sector],Table3[[#This Row],[Sub-Sector]],Table2[% Price above 20 EMA],"&gt;=0")/Table3[[#This Row],[Count]]</f>
        <v>0</v>
      </c>
      <c r="S29" s="1">
        <f>COUNTIFS(Table2[Sub-Sector],Table3[[#This Row],[Sub-Sector]],Table2[% Price above 50 EMA],"&gt;=0")/Table3[[#This Row],[Count]]</f>
        <v>0.22222222222222221</v>
      </c>
      <c r="T29" s="1">
        <f>COUNTIFS(Table2[Sub-Sector],Table3[[#This Row],[Sub-Sector]],Table2[% Price above 200 EMA],"&gt;=0")/Table3[[#This Row],[Count]]</f>
        <v>0.77777777777777779</v>
      </c>
      <c r="U29" s="1">
        <f>COUNTIFS(Table2[Sub-Sector],Table3[[#This Row],[Sub-Sector]],Table2[Rate of Change - Zone],"Positive")/Table3[[#This Row],[Count]]</f>
        <v>0.1111111111111111</v>
      </c>
      <c r="V29" s="1">
        <f>COUNTIFS(Table2[Sub-Sector],Table3[[#This Row],[Sub-Sector]],Table2[Sharpe Ratio],"&gt;=0.10")/Table3[[#This Row],[Count]]</f>
        <v>0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</v>
      </c>
      <c r="X29">
        <f>_xlfn.RANK.AVG(Table3[[#This Row],[Score]],Table3[Score],1)</f>
        <v>32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181.5</v>
      </c>
      <c r="Z29">
        <f>_xlfn.RANK.AVG(Table3[[#This Row],[Score 2 ]],Table3[[Score 2 ]],1)</f>
        <v>28</v>
      </c>
    </row>
    <row r="30" spans="1:26" x14ac:dyDescent="0.3">
      <c r="A30" t="s">
        <v>724</v>
      </c>
      <c r="B30">
        <f>COUNTIFS(Table2[Sub-Sector],Table3[[#This Row],[Sub-Sector]])</f>
        <v>3</v>
      </c>
      <c r="C30" s="1">
        <f>COUNTIFS(Table2[Sub-Sector],Table3[[#This Row],[Sub-Sector]],Table2[Uptrend],"Uptrend")/Table3[[#This Row],[Count]]</f>
        <v>0.66666666666666663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0.66666666666666663</v>
      </c>
      <c r="F30" s="1">
        <f>COUNTIFS(Table2[Sub-Sector],Table3[[#This Row],[Sub-Sector]],Table2[6M Return vs Nifty],"&gt;=10")/Table3[[#This Row],[Count]]</f>
        <v>0.33333333333333331</v>
      </c>
      <c r="G30" s="1">
        <f>COUNTIFS(Table2[Sub-Sector],Table3[[#This Row],[Sub-Sector]],Table2[1Y Return vs Nifty],"&gt;=10")/Table3[[#This Row],[Count]]</f>
        <v>0.66666666666666663</v>
      </c>
      <c r="H30" s="1">
        <f>COUNTIFS(Table2[Sub-Sector],Table3[[#This Row],[Sub-Sector]],Table2[RSI Exponential â€“ 14D],"&gt;=50")/Table3[[#This Row],[Count]]</f>
        <v>0.33333333333333331</v>
      </c>
      <c r="I30" s="1">
        <f>COUNTIFS(Table2[Sub-Sector],Table3[[#This Row],[Sub-Sector]],Table2[Relative Volume],"&gt;=1")/Table3[[#This Row],[Count]]</f>
        <v>0</v>
      </c>
      <c r="J30" s="1">
        <f>COUNTIFS(Table2[Sub-Sector],Table3[[#This Row],[Sub-Sector]],Table2[% Away From Day Low],"&gt;=0.05")/Table3[[#This Row],[Count]]</f>
        <v>0.33333333333333331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0.33333333333333331</v>
      </c>
      <c r="M30" s="1">
        <f>COUNTIFS(Table2[Sub-Sector],Table3[[#This Row],[Sub-Sector]],Table2[% Away From Current Week High],"&lt;=0.05")/Table3[[#This Row],[Count]]</f>
        <v>1</v>
      </c>
      <c r="N30" s="1">
        <f>COUNTIFS(Table2[Sub-Sector],Table3[[#This Row],[Sub-Sector]],Table2[% Away From Current Month Low],"&gt;=0.05")/Table3[[#This Row],[Count]]</f>
        <v>0.66666666666666663</v>
      </c>
      <c r="O30" s="1">
        <f>COUNTIFS(Table2[Sub-Sector],Table3[[#This Row],[Sub-Sector]],Table2[% Away From Current Month High],"&lt;=0.05")/Table3[[#This Row],[Count]]</f>
        <v>0.66666666666666663</v>
      </c>
      <c r="P30" s="1">
        <f>COUNTIFS(Table2[Sub-Sector],Table3[[#This Row],[Sub-Sector]],Table2[% Away From 52W High],"&lt;=10")/Table3[[#This Row],[Count]]</f>
        <v>0.33333333333333331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0.66666666666666663</v>
      </c>
      <c r="S30" s="1">
        <f>COUNTIFS(Table2[Sub-Sector],Table3[[#This Row],[Sub-Sector]],Table2[% Price above 50 EMA],"&gt;=0")/Table3[[#This Row],[Count]]</f>
        <v>0.33333333333333331</v>
      </c>
      <c r="T30" s="1">
        <f>COUNTIFS(Table2[Sub-Sector],Table3[[#This Row],[Sub-Sector]],Table2[% Price above 200 EMA],"&gt;=0")/Table3[[#This Row],[Count]]</f>
        <v>1</v>
      </c>
      <c r="U30" s="1">
        <f>COUNTIFS(Table2[Sub-Sector],Table3[[#This Row],[Sub-Sector]],Table2[Rate of Change - Zone],"Positive")/Table3[[#This Row],[Count]]</f>
        <v>0.66666666666666663</v>
      </c>
      <c r="V30" s="1">
        <f>COUNTIFS(Table2[Sub-Sector],Table3[[#This Row],[Sub-Sector]],Table2[Sharpe Ratio],"&gt;=0.10")/Table3[[#This Row],[Count]]</f>
        <v>0.33333333333333331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277</v>
      </c>
      <c r="X30">
        <f>_xlfn.RANK.AVG(Table3[[#This Row],[Score]],Table3[Score],1)</f>
        <v>18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</v>
      </c>
      <c r="Z30">
        <f>_xlfn.RANK.AVG(Table3[[#This Row],[Score 2 ]],Table3[[Score 2 ]],1)</f>
        <v>29</v>
      </c>
    </row>
    <row r="31" spans="1:26" x14ac:dyDescent="0.3">
      <c r="A31" t="s">
        <v>273</v>
      </c>
      <c r="B31">
        <f>COUNTIFS(Table2[Sub-Sector],Table3[[#This Row],[Sub-Sector]])</f>
        <v>12</v>
      </c>
      <c r="C31" s="1">
        <f>COUNTIFS(Table2[Sub-Sector],Table3[[#This Row],[Sub-Sector]],Table2[Uptrend],"Uptrend")/Table3[[#This Row],[Count]]</f>
        <v>0.41666666666666669</v>
      </c>
      <c r="D31" s="1">
        <f>COUNTIFS(Table2[Sub-Sector],Table3[[#This Row],[Sub-Sector]],Table2[1W Return vs Nifty],"&gt;=5")/Table3[[#This Row],[Count]]</f>
        <v>8.3333333333333329E-2</v>
      </c>
      <c r="E31" s="1">
        <f>COUNTIFS(Table2[Sub-Sector],Table3[[#This Row],[Sub-Sector]],Table2[1M Return vs Nifty],"&gt;=5")/Table3[[#This Row],[Count]]</f>
        <v>0.25</v>
      </c>
      <c r="F31" s="1">
        <f>COUNTIFS(Table2[Sub-Sector],Table3[[#This Row],[Sub-Sector]],Table2[6M Return vs Nifty],"&gt;=10")/Table3[[#This Row],[Count]]</f>
        <v>0.33333333333333331</v>
      </c>
      <c r="G31" s="1">
        <f>COUNTIFS(Table2[Sub-Sector],Table3[[#This Row],[Sub-Sector]],Table2[1Y Return vs Nifty],"&gt;=10")/Table3[[#This Row],[Count]]</f>
        <v>0.33333333333333331</v>
      </c>
      <c r="H31" s="1">
        <f>COUNTIFS(Table2[Sub-Sector],Table3[[#This Row],[Sub-Sector]],Table2[RSI Exponential â€“ 14D],"&gt;=50")/Table3[[#This Row],[Count]]</f>
        <v>0.16666666666666666</v>
      </c>
      <c r="I31" s="1">
        <f>COUNTIFS(Table2[Sub-Sector],Table3[[#This Row],[Sub-Sector]],Table2[Relative Volume],"&gt;=1")/Table3[[#This Row],[Count]]</f>
        <v>0.41666666666666669</v>
      </c>
      <c r="J31" s="1">
        <f>COUNTIFS(Table2[Sub-Sector],Table3[[#This Row],[Sub-Sector]],Table2[% Away From Day Low],"&gt;=0.05")/Table3[[#This Row],[Count]]</f>
        <v>8.3333333333333329E-2</v>
      </c>
      <c r="K31" s="1">
        <f>COUNTIFS(Table2[Sub-Sector],Table3[[#This Row],[Sub-Sector]],Table2[% Away From Day High],"&lt;=0.05")/Table3[[#This Row],[Count]]</f>
        <v>0.83333333333333337</v>
      </c>
      <c r="L31" s="1">
        <f>COUNTIFS(Table2[Sub-Sector],Table3[[#This Row],[Sub-Sector]],Table2[% Away From Current Week Low],"&gt;=0.05")/Table3[[#This Row],[Count]]</f>
        <v>8.3333333333333329E-2</v>
      </c>
      <c r="M31" s="1">
        <f>COUNTIFS(Table2[Sub-Sector],Table3[[#This Row],[Sub-Sector]],Table2[% Away From Current Week High],"&lt;=0.05")/Table3[[#This Row],[Count]]</f>
        <v>0.83333333333333337</v>
      </c>
      <c r="N31" s="1">
        <f>COUNTIFS(Table2[Sub-Sector],Table3[[#This Row],[Sub-Sector]],Table2[% Away From Current Month Low],"&gt;=0.05")/Table3[[#This Row],[Count]]</f>
        <v>0.33333333333333331</v>
      </c>
      <c r="O31" s="1">
        <f>COUNTIFS(Table2[Sub-Sector],Table3[[#This Row],[Sub-Sector]],Table2[% Away From Current Month High],"&lt;=0.05")/Table3[[#This Row],[Count]]</f>
        <v>8.3333333333333329E-2</v>
      </c>
      <c r="P31" s="1">
        <f>COUNTIFS(Table2[Sub-Sector],Table3[[#This Row],[Sub-Sector]],Table2[% Away From 52W High],"&lt;=10")/Table3[[#This Row],[Count]]</f>
        <v>0.16666666666666666</v>
      </c>
      <c r="Q31" s="1">
        <f>COUNTIFS(Table2[Sub-Sector],Table3[[#This Row],[Sub-Sector]],Table2[% Away From 52W Low],"&gt;=10")/Table3[[#This Row],[Count]]</f>
        <v>0.91666666666666663</v>
      </c>
      <c r="R31" s="1">
        <f>COUNTIFS(Table2[Sub-Sector],Table3[[#This Row],[Sub-Sector]],Table2[% Price above 20 EMA],"&gt;=0")/Table3[[#This Row],[Count]]</f>
        <v>0.16666666666666666</v>
      </c>
      <c r="S31" s="1">
        <f>COUNTIFS(Table2[Sub-Sector],Table3[[#This Row],[Sub-Sector]],Table2[% Price above 50 EMA],"&gt;=0")/Table3[[#This Row],[Count]]</f>
        <v>0.25</v>
      </c>
      <c r="T31" s="1">
        <f>COUNTIFS(Table2[Sub-Sector],Table3[[#This Row],[Sub-Sector]],Table2[% Price above 200 EMA],"&gt;=0")/Table3[[#This Row],[Count]]</f>
        <v>0.5</v>
      </c>
      <c r="U31" s="1">
        <f>COUNTIFS(Table2[Sub-Sector],Table3[[#This Row],[Sub-Sector]],Table2[Rate of Change - Zone],"Positive")/Table3[[#This Row],[Count]]</f>
        <v>0.16666666666666666</v>
      </c>
      <c r="V31" s="1">
        <f>COUNTIFS(Table2[Sub-Sector],Table3[[#This Row],[Sub-Sector]],Table2[Sharpe Ratio],"&gt;=0.10")/Table3[[#This Row],[Count]]</f>
        <v>0.33333333333333331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259.5</v>
      </c>
      <c r="X31">
        <f>_xlfn.RANK.AVG(Table3[[#This Row],[Score]],Table3[Score],1)</f>
        <v>15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190.5</v>
      </c>
      <c r="Z31">
        <f>_xlfn.RANK.AVG(Table3[[#This Row],[Score 2 ]],Table3[[Score 2 ]],1)</f>
        <v>31</v>
      </c>
    </row>
    <row r="32" spans="1:26" x14ac:dyDescent="0.3">
      <c r="A32" t="s">
        <v>742</v>
      </c>
      <c r="B32">
        <f>COUNTIFS(Table2[Sub-Sector],Table3[[#This Row],[Sub-Sector]])</f>
        <v>4</v>
      </c>
      <c r="C32" s="1">
        <f>COUNTIFS(Table2[Sub-Sector],Table3[[#This Row],[Sub-Sector]],Table2[Uptrend],"Uptrend")/Table3[[#This Row],[Count]]</f>
        <v>0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0.25</v>
      </c>
      <c r="F32" s="1">
        <f>COUNTIFS(Table2[Sub-Sector],Table3[[#This Row],[Sub-Sector]],Table2[6M Return vs Nifty],"&gt;=10")/Table3[[#This Row],[Count]]</f>
        <v>0.25</v>
      </c>
      <c r="G32" s="1">
        <f>COUNTIFS(Table2[Sub-Sector],Table3[[#This Row],[Sub-Sector]],Table2[1Y Return vs Nifty],"&gt;=10")/Table3[[#This Row],[Count]]</f>
        <v>0.5</v>
      </c>
      <c r="H32" s="1">
        <f>COUNTIFS(Table2[Sub-Sector],Table3[[#This Row],[Sub-Sector]],Table2[RSI Exponential â€“ 14D],"&gt;=50")/Table3[[#This Row],[Count]]</f>
        <v>0.25</v>
      </c>
      <c r="I32" s="1">
        <f>COUNTIFS(Table2[Sub-Sector],Table3[[#This Row],[Sub-Sector]],Table2[Relative Volume],"&gt;=1")/Table3[[#This Row],[Count]]</f>
        <v>0.25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0.5</v>
      </c>
      <c r="O32" s="1">
        <f>COUNTIFS(Table2[Sub-Sector],Table3[[#This Row],[Sub-Sector]],Table2[% Away From Current Month High],"&lt;=0.05")/Table3[[#This Row],[Count]]</f>
        <v>0</v>
      </c>
      <c r="P32" s="1">
        <f>COUNTIFS(Table2[Sub-Sector],Table3[[#This Row],[Sub-Sector]],Table2[% Away From 52W High],"&lt;=10")/Table3[[#This Row],[Count]]</f>
        <v>0</v>
      </c>
      <c r="Q32" s="1">
        <f>COUNTIFS(Table2[Sub-Sector],Table3[[#This Row],[Sub-Sector]],Table2[% Away From 52W Low],"&gt;=10")/Table3[[#This Row],[Count]]</f>
        <v>0.5</v>
      </c>
      <c r="R32" s="1">
        <f>COUNTIFS(Table2[Sub-Sector],Table3[[#This Row],[Sub-Sector]],Table2[% Price above 20 EMA],"&gt;=0")/Table3[[#This Row],[Count]]</f>
        <v>0.25</v>
      </c>
      <c r="S32" s="1">
        <f>COUNTIFS(Table2[Sub-Sector],Table3[[#This Row],[Sub-Sector]],Table2[% Price above 50 EMA],"&gt;=0")/Table3[[#This Row],[Count]]</f>
        <v>0.25</v>
      </c>
      <c r="T32" s="1">
        <f>COUNTIFS(Table2[Sub-Sector],Table3[[#This Row],[Sub-Sector]],Table2[% Price above 200 EMA],"&gt;=0")/Table3[[#This Row],[Count]]</f>
        <v>0.25</v>
      </c>
      <c r="U32" s="1">
        <f>COUNTIFS(Table2[Sub-Sector],Table3[[#This Row],[Sub-Sector]],Table2[Rate of Change - Zone],"Positive")/Table3[[#This Row],[Count]]</f>
        <v>0.25</v>
      </c>
      <c r="V32" s="1">
        <f>COUNTIFS(Table2[Sub-Sector],Table3[[#This Row],[Sub-Sector]],Table2[Sharpe Ratio],"&gt;=0.10")/Table3[[#This Row],[Count]]</f>
        <v>0.25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383.5</v>
      </c>
      <c r="X32">
        <f>_xlfn.RANK.AVG(Table3[[#This Row],[Score]],Table3[Score],1)</f>
        <v>46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190.5</v>
      </c>
      <c r="Z32">
        <f>_xlfn.RANK.AVG(Table3[[#This Row],[Score 2 ]],Table3[[Score 2 ]],1)</f>
        <v>31</v>
      </c>
    </row>
    <row r="33" spans="1:26" x14ac:dyDescent="0.3">
      <c r="A33" t="s">
        <v>1626</v>
      </c>
      <c r="B33">
        <f>COUNTIFS(Table2[Sub-Sector],Table3[[#This Row],[Sub-Sector]])</f>
        <v>2</v>
      </c>
      <c r="C33" s="1">
        <f>COUNTIFS(Table2[Sub-Sector],Table3[[#This Row],[Sub-Sector]],Table2[Uptrend],"Uptrend")/Table3[[#This Row],[Count]]</f>
        <v>0.5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0.5</v>
      </c>
      <c r="F33" s="1">
        <f>COUNTIFS(Table2[Sub-Sector],Table3[[#This Row],[Sub-Sector]],Table2[6M Return vs Nifty],"&gt;=10")/Table3[[#This Row],[Count]]</f>
        <v>0.5</v>
      </c>
      <c r="G33" s="1">
        <f>COUNTIFS(Table2[Sub-Sector],Table3[[#This Row],[Sub-Sector]],Table2[1Y Return vs Nifty],"&gt;=10")/Table3[[#This Row],[Count]]</f>
        <v>0.5</v>
      </c>
      <c r="H33" s="1">
        <f>COUNTIFS(Table2[Sub-Sector],Table3[[#This Row],[Sub-Sector]],Table2[RSI Exponential â€“ 14D],"&gt;=50")/Table3[[#This Row],[Count]]</f>
        <v>0</v>
      </c>
      <c r="I33" s="1">
        <f>COUNTIFS(Table2[Sub-Sector],Table3[[#This Row],[Sub-Sector]],Table2[Relative Volume],"&gt;=1")/Table3[[#This Row],[Count]]</f>
        <v>0</v>
      </c>
      <c r="J33" s="1">
        <f>COUNTIFS(Table2[Sub-Sector],Table3[[#This Row],[Sub-Sector]],Table2[% Away From Day Low],"&gt;=0.05")/Table3[[#This Row],[Count]]</f>
        <v>0.5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0.5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0.5</v>
      </c>
      <c r="O33" s="1">
        <f>COUNTIFS(Table2[Sub-Sector],Table3[[#This Row],[Sub-Sector]],Table2[% Away From Current Month High],"&lt;=0.05")/Table3[[#This Row],[Count]]</f>
        <v>0.5</v>
      </c>
      <c r="P33" s="1">
        <f>COUNTIFS(Table2[Sub-Sector],Table3[[#This Row],[Sub-Sector]],Table2[% Away From 52W High],"&lt;=10")/Table3[[#This Row],[Count]]</f>
        <v>0.5</v>
      </c>
      <c r="Q33" s="1">
        <f>COUNTIFS(Table2[Sub-Sector],Table3[[#This Row],[Sub-Sector]],Table2[% Away From 52W Low],"&gt;=10")/Table3[[#This Row],[Count]]</f>
        <v>0.5</v>
      </c>
      <c r="R33" s="1">
        <f>COUNTIFS(Table2[Sub-Sector],Table3[[#This Row],[Sub-Sector]],Table2[% Price above 20 EMA],"&gt;=0")/Table3[[#This Row],[Count]]</f>
        <v>0.5</v>
      </c>
      <c r="S33" s="1">
        <f>COUNTIFS(Table2[Sub-Sector],Table3[[#This Row],[Sub-Sector]],Table2[% Price above 50 EMA],"&gt;=0")/Table3[[#This Row],[Count]]</f>
        <v>0.5</v>
      </c>
      <c r="T33" s="1">
        <f>COUNTIFS(Table2[Sub-Sector],Table3[[#This Row],[Sub-Sector]],Table2[% Price above 200 EMA],"&gt;=0")/Table3[[#This Row],[Count]]</f>
        <v>0.5</v>
      </c>
      <c r="U33" s="1">
        <f>COUNTIFS(Table2[Sub-Sector],Table3[[#This Row],[Sub-Sector]],Table2[Rate of Change - Zone],"Positive")/Table3[[#This Row],[Count]]</f>
        <v>0.5</v>
      </c>
      <c r="V33" s="1">
        <f>COUNTIFS(Table2[Sub-Sector],Table3[[#This Row],[Sub-Sector]],Table2[Sharpe Ratio],"&gt;=0.10")/Table3[[#This Row],[Count]]</f>
        <v>0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301.5</v>
      </c>
      <c r="X33">
        <f>_xlfn.RANK.AVG(Table3[[#This Row],[Score]],Table3[Score],1)</f>
        <v>27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190.5</v>
      </c>
      <c r="Z33">
        <f>_xlfn.RANK.AVG(Table3[[#This Row],[Score 2 ]],Table3[[Score 2 ]],1)</f>
        <v>31</v>
      </c>
    </row>
    <row r="34" spans="1:26" x14ac:dyDescent="0.3">
      <c r="A34" t="s">
        <v>169</v>
      </c>
      <c r="B34">
        <f>COUNTIFS(Table2[Sub-Sector],Table3[[#This Row],[Sub-Sector]])</f>
        <v>4</v>
      </c>
      <c r="C34" s="1">
        <f>COUNTIFS(Table2[Sub-Sector],Table3[[#This Row],[Sub-Sector]],Table2[Uptrend],"Uptrend")/Table3[[#This Row],[Count]]</f>
        <v>0.5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0.75</v>
      </c>
      <c r="F34" s="1">
        <f>COUNTIFS(Table2[Sub-Sector],Table3[[#This Row],[Sub-Sector]],Table2[6M Return vs Nifty],"&gt;=10")/Table3[[#This Row],[Count]]</f>
        <v>0.75</v>
      </c>
      <c r="G34" s="1">
        <f>COUNTIFS(Table2[Sub-Sector],Table3[[#This Row],[Sub-Sector]],Table2[1Y Return vs Nifty],"&gt;=10")/Table3[[#This Row],[Count]]</f>
        <v>0.5</v>
      </c>
      <c r="H34" s="1">
        <f>COUNTIFS(Table2[Sub-Sector],Table3[[#This Row],[Sub-Sector]],Table2[RSI Exponential â€“ 14D],"&gt;=50")/Table3[[#This Row],[Count]]</f>
        <v>0.25</v>
      </c>
      <c r="I34" s="1">
        <f>COUNTIFS(Table2[Sub-Sector],Table3[[#This Row],[Sub-Sector]],Table2[Relative Volume],"&gt;=1")/Table3[[#This Row],[Count]]</f>
        <v>0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1</v>
      </c>
      <c r="O34" s="1">
        <f>COUNTIFS(Table2[Sub-Sector],Table3[[#This Row],[Sub-Sector]],Table2[% Away From Current Month High],"&lt;=0.05")/Table3[[#This Row],[Count]]</f>
        <v>0.5</v>
      </c>
      <c r="P34" s="1">
        <f>COUNTIFS(Table2[Sub-Sector],Table3[[#This Row],[Sub-Sector]],Table2[% Away From 52W High],"&lt;=10")/Table3[[#This Row],[Count]]</f>
        <v>0.5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0.5</v>
      </c>
      <c r="S34" s="1">
        <f>COUNTIFS(Table2[Sub-Sector],Table3[[#This Row],[Sub-Sector]],Table2[% Price above 50 EMA],"&gt;=0")/Table3[[#This Row],[Count]]</f>
        <v>0.75</v>
      </c>
      <c r="T34" s="1">
        <f>COUNTIFS(Table2[Sub-Sector],Table3[[#This Row],[Sub-Sector]],Table2[% Price above 200 EMA],"&gt;=0")/Table3[[#This Row],[Count]]</f>
        <v>0.75</v>
      </c>
      <c r="U34" s="1">
        <f>COUNTIFS(Table2[Sub-Sector],Table3[[#This Row],[Sub-Sector]],Table2[Rate of Change - Zone],"Positive")/Table3[[#This Row],[Count]]</f>
        <v>0.25</v>
      </c>
      <c r="V34" s="1">
        <f>COUNTIFS(Table2[Sub-Sector],Table3[[#This Row],[Sub-Sector]],Table2[Sharpe Ratio],"&gt;=0.10")/Table3[[#This Row],[Count]]</f>
        <v>0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296</v>
      </c>
      <c r="X34">
        <f>_xlfn.RANK.AVG(Table3[[#This Row],[Score]],Table3[Score],1)</f>
        <v>26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191.5</v>
      </c>
      <c r="Z34">
        <f>_xlfn.RANK.AVG(Table3[[#This Row],[Score 2 ]],Table3[[Score 2 ]],1)</f>
        <v>33.5</v>
      </c>
    </row>
    <row r="35" spans="1:26" x14ac:dyDescent="0.3">
      <c r="A35" t="s">
        <v>1153</v>
      </c>
      <c r="B35">
        <f>COUNTIFS(Table2[Sub-Sector],Table3[[#This Row],[Sub-Sector]])</f>
        <v>2</v>
      </c>
      <c r="C35" s="1">
        <f>COUNTIFS(Table2[Sub-Sector],Table3[[#This Row],[Sub-Sector]],Table2[Uptrend],"Uptrend")/Table3[[#This Row],[Count]]</f>
        <v>0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</v>
      </c>
      <c r="F35" s="1">
        <f>COUNTIFS(Table2[Sub-Sector],Table3[[#This Row],[Sub-Sector]],Table2[6M Return vs Nifty],"&gt;=10")/Table3[[#This Row],[Count]]</f>
        <v>0</v>
      </c>
      <c r="G35" s="1">
        <f>COUNTIFS(Table2[Sub-Sector],Table3[[#This Row],[Sub-Sector]],Table2[1Y Return vs Nifty],"&gt;=10")/Table3[[#This Row],[Count]]</f>
        <v>0.5</v>
      </c>
      <c r="H35" s="1">
        <f>COUNTIFS(Table2[Sub-Sector],Table3[[#This Row],[Sub-Sector]],Table2[RSI Exponential â€“ 14D],"&gt;=50")/Table3[[#This Row],[Count]]</f>
        <v>0</v>
      </c>
      <c r="I35" s="1">
        <f>COUNTIFS(Table2[Sub-Sector],Table3[[#This Row],[Sub-Sector]],Table2[Relative Volume],"&gt;=1")/Table3[[#This Row],[Count]]</f>
        <v>0.5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0.5</v>
      </c>
      <c r="O35" s="1">
        <f>COUNTIFS(Table2[Sub-Sector],Table3[[#This Row],[Sub-Sector]],Table2[% Away From Current Month High],"&lt;=0.05")/Table3[[#This Row],[Count]]</f>
        <v>0</v>
      </c>
      <c r="P35" s="1">
        <f>COUNTIFS(Table2[Sub-Sector],Table3[[#This Row],[Sub-Sector]],Table2[% Away From 52W High],"&lt;=10")/Table3[[#This Row],[Count]]</f>
        <v>0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</v>
      </c>
      <c r="S35" s="1">
        <f>COUNTIFS(Table2[Sub-Sector],Table3[[#This Row],[Sub-Sector]],Table2[% Price above 50 EMA],"&gt;=0")/Table3[[#This Row],[Count]]</f>
        <v>0</v>
      </c>
      <c r="T35" s="1">
        <f>COUNTIFS(Table2[Sub-Sector],Table3[[#This Row],[Sub-Sector]],Table2[% Price above 200 EMA],"&gt;=0")/Table3[[#This Row],[Count]]</f>
        <v>0</v>
      </c>
      <c r="U35" s="1">
        <f>COUNTIFS(Table2[Sub-Sector],Table3[[#This Row],[Sub-Sector]],Table2[Rate of Change - Zone],"Positive")/Table3[[#This Row],[Count]]</f>
        <v>0.5</v>
      </c>
      <c r="V35" s="1">
        <f>COUNTIFS(Table2[Sub-Sector],Table3[[#This Row],[Sub-Sector]],Table2[Sharpe Ratio],"&gt;=0.10")/Table3[[#This Row],[Count]]</f>
        <v>0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</v>
      </c>
      <c r="X35">
        <f>_xlfn.RANK.AVG(Table3[[#This Row],[Score]],Table3[Score],1)</f>
        <v>62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191.5</v>
      </c>
      <c r="Z35">
        <f>_xlfn.RANK.AVG(Table3[[#This Row],[Score 2 ]],Table3[[Score 2 ]],1)</f>
        <v>33.5</v>
      </c>
    </row>
    <row r="36" spans="1:26" x14ac:dyDescent="0.3">
      <c r="A36" t="s">
        <v>43</v>
      </c>
      <c r="B36">
        <f>COUNTIFS(Table2[Sub-Sector],Table3[[#This Row],[Sub-Sector]])</f>
        <v>10</v>
      </c>
      <c r="C36" s="1">
        <f>COUNTIFS(Table2[Sub-Sector],Table3[[#This Row],[Sub-Sector]],Table2[Uptrend],"Uptrend")/Table3[[#This Row],[Count]]</f>
        <v>0.4</v>
      </c>
      <c r="D36" s="1">
        <f>COUNTIFS(Table2[Sub-Sector],Table3[[#This Row],[Sub-Sector]],Table2[1W Return vs Nifty],"&gt;=5")/Table3[[#This Row],[Count]]</f>
        <v>0.1</v>
      </c>
      <c r="E36" s="1">
        <f>COUNTIFS(Table2[Sub-Sector],Table3[[#This Row],[Sub-Sector]],Table2[1M Return vs Nifty],"&gt;=5")/Table3[[#This Row],[Count]]</f>
        <v>0.1</v>
      </c>
      <c r="F36" s="1">
        <f>COUNTIFS(Table2[Sub-Sector],Table3[[#This Row],[Sub-Sector]],Table2[6M Return vs Nifty],"&gt;=10")/Table3[[#This Row],[Count]]</f>
        <v>0.3</v>
      </c>
      <c r="G36" s="1">
        <f>COUNTIFS(Table2[Sub-Sector],Table3[[#This Row],[Sub-Sector]],Table2[1Y Return vs Nifty],"&gt;=10")/Table3[[#This Row],[Count]]</f>
        <v>0.5</v>
      </c>
      <c r="H36" s="1">
        <f>COUNTIFS(Table2[Sub-Sector],Table3[[#This Row],[Sub-Sector]],Table2[RSI Exponential â€“ 14D],"&gt;=50")/Table3[[#This Row],[Count]]</f>
        <v>0.1</v>
      </c>
      <c r="I36" s="1">
        <f>COUNTIFS(Table2[Sub-Sector],Table3[[#This Row],[Sub-Sector]],Table2[Relative Volume],"&gt;=1")/Table3[[#This Row],[Count]]</f>
        <v>0.2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0.2</v>
      </c>
      <c r="O36" s="1">
        <f>COUNTIFS(Table2[Sub-Sector],Table3[[#This Row],[Sub-Sector]],Table2[% Away From Current Month High],"&lt;=0.05")/Table3[[#This Row],[Count]]</f>
        <v>0.1</v>
      </c>
      <c r="P36" s="1">
        <f>COUNTIFS(Table2[Sub-Sector],Table3[[#This Row],[Sub-Sector]],Table2[% Away From 52W High],"&lt;=10")/Table3[[#This Row],[Count]]</f>
        <v>0.3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0.2</v>
      </c>
      <c r="S36" s="1">
        <f>COUNTIFS(Table2[Sub-Sector],Table3[[#This Row],[Sub-Sector]],Table2[% Price above 50 EMA],"&gt;=0")/Table3[[#This Row],[Count]]</f>
        <v>0.3</v>
      </c>
      <c r="T36" s="1">
        <f>COUNTIFS(Table2[Sub-Sector],Table3[[#This Row],[Sub-Sector]],Table2[% Price above 200 EMA],"&gt;=0")/Table3[[#This Row],[Count]]</f>
        <v>0.7</v>
      </c>
      <c r="U36" s="1">
        <f>COUNTIFS(Table2[Sub-Sector],Table3[[#This Row],[Sub-Sector]],Table2[Rate of Change - Zone],"Positive")/Table3[[#This Row],[Count]]</f>
        <v>0.2</v>
      </c>
      <c r="V36" s="1">
        <f>COUNTIFS(Table2[Sub-Sector],Table3[[#This Row],[Sub-Sector]],Table2[Sharpe Ratio],"&gt;=0.10")/Table3[[#This Row],[Count]]</f>
        <v>0.1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283</v>
      </c>
      <c r="X36">
        <f>_xlfn.RANK.AVG(Table3[[#This Row],[Score]],Table3[Score],1)</f>
        <v>20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36">
        <f>_xlfn.RANK.AVG(Table3[[#This Row],[Score 2 ]],Table3[[Score 2 ]],1)</f>
        <v>35</v>
      </c>
    </row>
    <row r="37" spans="1:26" x14ac:dyDescent="0.3">
      <c r="A37" t="s">
        <v>133</v>
      </c>
      <c r="B37">
        <f>COUNTIFS(Table2[Sub-Sector],Table3[[#This Row],[Sub-Sector]])</f>
        <v>6</v>
      </c>
      <c r="C37" s="1">
        <f>COUNTIFS(Table2[Sub-Sector],Table3[[#This Row],[Sub-Sector]],Table2[Uptrend],"Uptrend")/Table3[[#This Row],[Count]]</f>
        <v>0.5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0.33333333333333331</v>
      </c>
      <c r="F37" s="1">
        <f>COUNTIFS(Table2[Sub-Sector],Table3[[#This Row],[Sub-Sector]],Table2[6M Return vs Nifty],"&gt;=10")/Table3[[#This Row],[Count]]</f>
        <v>0.33333333333333331</v>
      </c>
      <c r="G37" s="1">
        <f>COUNTIFS(Table2[Sub-Sector],Table3[[#This Row],[Sub-Sector]],Table2[1Y Return vs Nifty],"&gt;=10")/Table3[[#This Row],[Count]]</f>
        <v>0.5</v>
      </c>
      <c r="H37" s="1">
        <f>COUNTIFS(Table2[Sub-Sector],Table3[[#This Row],[Sub-Sector]],Table2[RSI Exponential â€“ 14D],"&gt;=50")/Table3[[#This Row],[Count]]</f>
        <v>0.16666666666666666</v>
      </c>
      <c r="I37" s="1">
        <f>COUNTIFS(Table2[Sub-Sector],Table3[[#This Row],[Sub-Sector]],Table2[Relative Volume],"&gt;=1")/Table3[[#This Row],[Count]]</f>
        <v>0.16666666666666666</v>
      </c>
      <c r="J37" s="1">
        <f>COUNTIFS(Table2[Sub-Sector],Table3[[#This Row],[Sub-Sector]],Table2[% Away From Day Low],"&gt;=0.05")/Table3[[#This Row],[Count]]</f>
        <v>0.16666666666666666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0.16666666666666666</v>
      </c>
      <c r="M37" s="1">
        <f>COUNTIFS(Table2[Sub-Sector],Table3[[#This Row],[Sub-Sector]],Table2[% Away From Current Week High],"&lt;=0.05")/Table3[[#This Row],[Count]]</f>
        <v>1</v>
      </c>
      <c r="N37" s="1">
        <f>COUNTIFS(Table2[Sub-Sector],Table3[[#This Row],[Sub-Sector]],Table2[% Away From Current Month Low],"&gt;=0.05")/Table3[[#This Row],[Count]]</f>
        <v>0.66666666666666663</v>
      </c>
      <c r="O37" s="1">
        <f>COUNTIFS(Table2[Sub-Sector],Table3[[#This Row],[Sub-Sector]],Table2[% Away From Current Month High],"&lt;=0.05")/Table3[[#This Row],[Count]]</f>
        <v>0.16666666666666666</v>
      </c>
      <c r="P37" s="1">
        <f>COUNTIFS(Table2[Sub-Sector],Table3[[#This Row],[Sub-Sector]],Table2[% Away From 52W High],"&lt;=10")/Table3[[#This Row],[Count]]</f>
        <v>0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0.16666666666666666</v>
      </c>
      <c r="S37" s="1">
        <f>COUNTIFS(Table2[Sub-Sector],Table3[[#This Row],[Sub-Sector]],Table2[% Price above 50 EMA],"&gt;=0")/Table3[[#This Row],[Count]]</f>
        <v>0.66666666666666663</v>
      </c>
      <c r="T37" s="1">
        <f>COUNTIFS(Table2[Sub-Sector],Table3[[#This Row],[Sub-Sector]],Table2[% Price above 200 EMA],"&gt;=0")/Table3[[#This Row],[Count]]</f>
        <v>0.83333333333333337</v>
      </c>
      <c r="U37" s="1">
        <f>COUNTIFS(Table2[Sub-Sector],Table3[[#This Row],[Sub-Sector]],Table2[Rate of Change - Zone],"Positive")/Table3[[#This Row],[Count]]</f>
        <v>0.16666666666666666</v>
      </c>
      <c r="V37" s="1">
        <f>COUNTIFS(Table2[Sub-Sector],Table3[[#This Row],[Sub-Sector]],Table2[Sharpe Ratio],"&gt;=0.10")/Table3[[#This Row],[Count]]</f>
        <v>0.5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309.5</v>
      </c>
      <c r="X37">
        <f>_xlfn.RANK.AVG(Table3[[#This Row],[Score]],Table3[Score],1)</f>
        <v>31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</v>
      </c>
      <c r="Z37">
        <f>_xlfn.RANK.AVG(Table3[[#This Row],[Score 2 ]],Table3[[Score 2 ]],1)</f>
        <v>36</v>
      </c>
    </row>
    <row r="38" spans="1:26" x14ac:dyDescent="0.3">
      <c r="A38" t="s">
        <v>980</v>
      </c>
      <c r="B38">
        <f>COUNTIFS(Table2[Sub-Sector],Table3[[#This Row],[Sub-Sector]])</f>
        <v>1</v>
      </c>
      <c r="C38" s="1">
        <f>COUNTIFS(Table2[Sub-Sector],Table3[[#This Row],[Sub-Sector]],Table2[Uptrend],"Uptrend")/Table3[[#This Row],[Count]]</f>
        <v>1</v>
      </c>
      <c r="D38" s="1">
        <f>COUNTIFS(Table2[Sub-Sector],Table3[[#This Row],[Sub-Sector]],Table2[1W Return vs Nifty],"&gt;=5")/Table3[[#This Row],[Count]]</f>
        <v>0</v>
      </c>
      <c r="E38" s="1">
        <f>COUNTIFS(Table2[Sub-Sector],Table3[[#This Row],[Sub-Sector]],Table2[1M Return vs Nifty],"&gt;=5")/Table3[[#This Row],[Count]]</f>
        <v>0</v>
      </c>
      <c r="F38" s="1">
        <f>COUNTIFS(Table2[Sub-Sector],Table3[[#This Row],[Sub-Sector]],Table2[6M Return vs Nifty],"&gt;=10")/Table3[[#This Row],[Count]]</f>
        <v>1</v>
      </c>
      <c r="G38" s="1">
        <f>COUNTIFS(Table2[Sub-Sector],Table3[[#This Row],[Sub-Sector]],Table2[1Y Return vs Nifty],"&gt;=10")/Table3[[#This Row],[Count]]</f>
        <v>1</v>
      </c>
      <c r="H38" s="1">
        <f>COUNTIFS(Table2[Sub-Sector],Table3[[#This Row],[Sub-Sector]],Table2[RSI Exponential â€“ 14D],"&gt;=50")/Table3[[#This Row],[Count]]</f>
        <v>0</v>
      </c>
      <c r="I38" s="1">
        <f>COUNTIFS(Table2[Sub-Sector],Table3[[#This Row],[Sub-Sector]],Table2[Relative Volume],"&gt;=1")/Table3[[#This Row],[Count]]</f>
        <v>0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1</v>
      </c>
      <c r="N38" s="1">
        <f>COUNTIFS(Table2[Sub-Sector],Table3[[#This Row],[Sub-Sector]],Table2[% Away From Current Month Low],"&gt;=0.05")/Table3[[#This Row],[Count]]</f>
        <v>0</v>
      </c>
      <c r="O38" s="1">
        <f>COUNTIFS(Table2[Sub-Sector],Table3[[#This Row],[Sub-Sector]],Table2[% Away From Current Month High],"&lt;=0.05")/Table3[[#This Row],[Count]]</f>
        <v>0</v>
      </c>
      <c r="P38" s="1">
        <f>COUNTIFS(Table2[Sub-Sector],Table3[[#This Row],[Sub-Sector]],Table2[% Away From 52W High],"&lt;=10")/Table3[[#This Row],[Count]]</f>
        <v>0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</v>
      </c>
      <c r="S38" s="1">
        <f>COUNTIFS(Table2[Sub-Sector],Table3[[#This Row],[Sub-Sector]],Table2[% Price above 50 EMA],"&gt;=0")/Table3[[#This Row],[Count]]</f>
        <v>0</v>
      </c>
      <c r="T38" s="1">
        <f>COUNTIFS(Table2[Sub-Sector],Table3[[#This Row],[Sub-Sector]],Table2[% Price above 200 EMA],"&gt;=0")/Table3[[#This Row],[Count]]</f>
        <v>1</v>
      </c>
      <c r="U38" s="1">
        <f>COUNTIFS(Table2[Sub-Sector],Table3[[#This Row],[Sub-Sector]],Table2[Rate of Change - Zone],"Positive")/Table3[[#This Row],[Count]]</f>
        <v>0</v>
      </c>
      <c r="V38" s="1">
        <f>COUNTIFS(Table2[Sub-Sector],Table3[[#This Row],[Sub-Sector]],Table2[Sharpe Ratio],"&gt;=0.10")/Table3[[#This Row],[Count]]</f>
        <v>1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367.5</v>
      </c>
      <c r="X38">
        <f>_xlfn.RANK.AVG(Table3[[#This Row],[Score]],Table3[Score],1)</f>
        <v>38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</v>
      </c>
      <c r="Z38">
        <f>_xlfn.RANK.AVG(Table3[[#This Row],[Score 2 ]],Table3[[Score 2 ]],1)</f>
        <v>37</v>
      </c>
    </row>
    <row r="39" spans="1:26" x14ac:dyDescent="0.3">
      <c r="A39" t="s">
        <v>276</v>
      </c>
      <c r="B39">
        <f>COUNTIFS(Table2[Sub-Sector],Table3[[#This Row],[Sub-Sector]])</f>
        <v>25</v>
      </c>
      <c r="C39" s="1">
        <f>COUNTIFS(Table2[Sub-Sector],Table3[[#This Row],[Sub-Sector]],Table2[Uptrend],"Uptrend")/Table3[[#This Row],[Count]]</f>
        <v>0.24</v>
      </c>
      <c r="D39" s="1">
        <f>COUNTIFS(Table2[Sub-Sector],Table3[[#This Row],[Sub-Sector]],Table2[1W Return vs Nifty],"&gt;=5")/Table3[[#This Row],[Count]]</f>
        <v>0.04</v>
      </c>
      <c r="E39" s="1">
        <f>COUNTIFS(Table2[Sub-Sector],Table3[[#This Row],[Sub-Sector]],Table2[1M Return vs Nifty],"&gt;=5")/Table3[[#This Row],[Count]]</f>
        <v>0.2</v>
      </c>
      <c r="F39" s="1">
        <f>COUNTIFS(Table2[Sub-Sector],Table3[[#This Row],[Sub-Sector]],Table2[6M Return vs Nifty],"&gt;=10")/Table3[[#This Row],[Count]]</f>
        <v>0.28000000000000003</v>
      </c>
      <c r="G39" s="1">
        <f>COUNTIFS(Table2[Sub-Sector],Table3[[#This Row],[Sub-Sector]],Table2[1Y Return vs Nifty],"&gt;=10")/Table3[[#This Row],[Count]]</f>
        <v>0.44</v>
      </c>
      <c r="H39" s="1">
        <f>COUNTIFS(Table2[Sub-Sector],Table3[[#This Row],[Sub-Sector]],Table2[RSI Exponential â€“ 14D],"&gt;=50")/Table3[[#This Row],[Count]]</f>
        <v>0.08</v>
      </c>
      <c r="I39" s="1">
        <f>COUNTIFS(Table2[Sub-Sector],Table3[[#This Row],[Sub-Sector]],Table2[Relative Volume],"&gt;=1")/Table3[[#This Row],[Count]]</f>
        <v>0.32</v>
      </c>
      <c r="J39" s="1">
        <f>COUNTIFS(Table2[Sub-Sector],Table3[[#This Row],[Sub-Sector]],Table2[% Away From Day Low],"&gt;=0.05")/Table3[[#This Row],[Count]]</f>
        <v>0.12</v>
      </c>
      <c r="K39" s="1">
        <f>COUNTIFS(Table2[Sub-Sector],Table3[[#This Row],[Sub-Sector]],Table2[% Away From Day High],"&lt;=0.05")/Table3[[#This Row],[Count]]</f>
        <v>0.88</v>
      </c>
      <c r="L39" s="1">
        <f>COUNTIFS(Table2[Sub-Sector],Table3[[#This Row],[Sub-Sector]],Table2[% Away From Current Week Low],"&gt;=0.05")/Table3[[#This Row],[Count]]</f>
        <v>0.12</v>
      </c>
      <c r="M39" s="1">
        <f>COUNTIFS(Table2[Sub-Sector],Table3[[#This Row],[Sub-Sector]],Table2[% Away From Current Week High],"&lt;=0.05")/Table3[[#This Row],[Count]]</f>
        <v>0.88</v>
      </c>
      <c r="N39" s="1">
        <f>COUNTIFS(Table2[Sub-Sector],Table3[[#This Row],[Sub-Sector]],Table2[% Away From Current Month Low],"&gt;=0.05")/Table3[[#This Row],[Count]]</f>
        <v>0.36</v>
      </c>
      <c r="O39" s="1">
        <f>COUNTIFS(Table2[Sub-Sector],Table3[[#This Row],[Sub-Sector]],Table2[% Away From Current Month High],"&lt;=0.05")/Table3[[#This Row],[Count]]</f>
        <v>0</v>
      </c>
      <c r="P39" s="1">
        <f>COUNTIFS(Table2[Sub-Sector],Table3[[#This Row],[Sub-Sector]],Table2[% Away From 52W High],"&lt;=10")/Table3[[#This Row],[Count]]</f>
        <v>0.12</v>
      </c>
      <c r="Q39" s="1">
        <f>COUNTIFS(Table2[Sub-Sector],Table3[[#This Row],[Sub-Sector]],Table2[% Away From 52W Low],"&gt;=10")/Table3[[#This Row],[Count]]</f>
        <v>0.88</v>
      </c>
      <c r="R39" s="1">
        <f>COUNTIFS(Table2[Sub-Sector],Table3[[#This Row],[Sub-Sector]],Table2[% Price above 20 EMA],"&gt;=0")/Table3[[#This Row],[Count]]</f>
        <v>0.16</v>
      </c>
      <c r="S39" s="1">
        <f>COUNTIFS(Table2[Sub-Sector],Table3[[#This Row],[Sub-Sector]],Table2[% Price above 50 EMA],"&gt;=0")/Table3[[#This Row],[Count]]</f>
        <v>0.2</v>
      </c>
      <c r="T39" s="1">
        <f>COUNTIFS(Table2[Sub-Sector],Table3[[#This Row],[Sub-Sector]],Table2[% Price above 200 EMA],"&gt;=0")/Table3[[#This Row],[Count]]</f>
        <v>0.4</v>
      </c>
      <c r="U39" s="1">
        <f>COUNTIFS(Table2[Sub-Sector],Table3[[#This Row],[Sub-Sector]],Table2[Rate of Change - Zone],"Positive")/Table3[[#This Row],[Count]]</f>
        <v>0.16</v>
      </c>
      <c r="V39" s="1">
        <f>COUNTIFS(Table2[Sub-Sector],Table3[[#This Row],[Sub-Sector]],Table2[Sharpe Ratio],"&gt;=0.10")/Table3[[#This Row],[Count]]</f>
        <v>0.44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308.5</v>
      </c>
      <c r="X39">
        <f>_xlfn.RANK.AVG(Table3[[#This Row],[Score]],Table3[Score],1)</f>
        <v>30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</v>
      </c>
      <c r="Z39">
        <f>_xlfn.RANK.AVG(Table3[[#This Row],[Score 2 ]],Table3[[Score 2 ]],1)</f>
        <v>38.5</v>
      </c>
    </row>
    <row r="40" spans="1:26" x14ac:dyDescent="0.3">
      <c r="A40" t="s">
        <v>156</v>
      </c>
      <c r="B40">
        <f>COUNTIFS(Table2[Sub-Sector],Table3[[#This Row],[Sub-Sector]])</f>
        <v>1</v>
      </c>
      <c r="C40" s="1">
        <f>COUNTIFS(Table2[Sub-Sector],Table3[[#This Row],[Sub-Sector]],Table2[Uptrend],"Uptrend")/Table3[[#This Row],[Count]]</f>
        <v>0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</v>
      </c>
      <c r="F40" s="1">
        <f>COUNTIFS(Table2[Sub-Sector],Table3[[#This Row],[Sub-Sector]],Table2[6M Return vs Nifty],"&gt;=10")/Table3[[#This Row],[Count]]</f>
        <v>0</v>
      </c>
      <c r="G40" s="1">
        <f>COUNTIFS(Table2[Sub-Sector],Table3[[#This Row],[Sub-Sector]],Table2[1Y Return vs Nifty],"&gt;=10")/Table3[[#This Row],[Count]]</f>
        <v>1</v>
      </c>
      <c r="H40" s="1">
        <f>COUNTIFS(Table2[Sub-Sector],Table3[[#This Row],[Sub-Sector]],Table2[RSI Exponential â€“ 14D],"&gt;=50")/Table3[[#This Row],[Count]]</f>
        <v>0</v>
      </c>
      <c r="I40" s="1">
        <f>COUNTIFS(Table2[Sub-Sector],Table3[[#This Row],[Sub-Sector]],Table2[Relative Volume],"&gt;=1")/Table3[[#This Row],[Count]]</f>
        <v>1</v>
      </c>
      <c r="J40" s="1">
        <f>COUNTIFS(Table2[Sub-Sector],Table3[[#This Row],[Sub-Sector]],Table2[% Away From Day Low],"&gt;=0.05")/Table3[[#This Row],[Count]]</f>
        <v>1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1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1</v>
      </c>
      <c r="O40" s="1">
        <f>COUNTIFS(Table2[Sub-Sector],Table3[[#This Row],[Sub-Sector]],Table2[% Away From Current Month High],"&lt;=0.05")/Table3[[#This Row],[Count]]</f>
        <v>0</v>
      </c>
      <c r="P40" s="1">
        <f>COUNTIFS(Table2[Sub-Sector],Table3[[#This Row],[Sub-Sector]],Table2[% Away From 52W High],"&lt;=10")/Table3[[#This Row],[Count]]</f>
        <v>0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</v>
      </c>
      <c r="S40" s="1">
        <f>COUNTIFS(Table2[Sub-Sector],Table3[[#This Row],[Sub-Sector]],Table2[% Price above 50 EMA],"&gt;=0")/Table3[[#This Row],[Count]]</f>
        <v>0</v>
      </c>
      <c r="T40" s="1">
        <f>COUNTIFS(Table2[Sub-Sector],Table3[[#This Row],[Sub-Sector]],Table2[% Price above 200 EMA],"&gt;=0")/Table3[[#This Row],[Count]]</f>
        <v>0</v>
      </c>
      <c r="U40" s="1">
        <f>COUNTIFS(Table2[Sub-Sector],Table3[[#This Row],[Sub-Sector]],Table2[Rate of Change - Zone],"Positive")/Table3[[#This Row],[Count]]</f>
        <v>0</v>
      </c>
      <c r="V40" s="1">
        <f>COUNTIFS(Table2[Sub-Sector],Table3[[#This Row],[Sub-Sector]],Table2[Sharpe Ratio],"&gt;=0.10")/Table3[[#This Row],[Count]]</f>
        <v>0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460.5</v>
      </c>
      <c r="X40">
        <f>_xlfn.RANK.AVG(Table3[[#This Row],[Score]],Table3[Score],1)</f>
        <v>65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</v>
      </c>
      <c r="Z40">
        <f>_xlfn.RANK.AVG(Table3[[#This Row],[Score 2 ]],Table3[[Score 2 ]],1)</f>
        <v>38.5</v>
      </c>
    </row>
    <row r="41" spans="1:26" x14ac:dyDescent="0.3">
      <c r="A41" t="s">
        <v>437</v>
      </c>
      <c r="B41">
        <f>COUNTIFS(Table2[Sub-Sector],Table3[[#This Row],[Sub-Sector]])</f>
        <v>4</v>
      </c>
      <c r="C41" s="1">
        <f>COUNTIFS(Table2[Sub-Sector],Table3[[#This Row],[Sub-Sector]],Table2[Uptrend],"Uptrend")/Table3[[#This Row],[Count]]</f>
        <v>0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0.75</v>
      </c>
      <c r="F41" s="1">
        <f>COUNTIFS(Table2[Sub-Sector],Table3[[#This Row],[Sub-Sector]],Table2[6M Return vs Nifty],"&gt;=10")/Table3[[#This Row],[Count]]</f>
        <v>0</v>
      </c>
      <c r="G41" s="1">
        <f>COUNTIFS(Table2[Sub-Sector],Table3[[#This Row],[Sub-Sector]],Table2[1Y Return vs Nifty],"&gt;=10")/Table3[[#This Row],[Count]]</f>
        <v>0.75</v>
      </c>
      <c r="H41" s="1">
        <f>COUNTIFS(Table2[Sub-Sector],Table3[[#This Row],[Sub-Sector]],Table2[RSI Exponential â€“ 14D],"&gt;=50")/Table3[[#This Row],[Count]]</f>
        <v>0.25</v>
      </c>
      <c r="I41" s="1">
        <f>COUNTIFS(Table2[Sub-Sector],Table3[[#This Row],[Sub-Sector]],Table2[Relative Volume],"&gt;=1")/Table3[[#This Row],[Count]]</f>
        <v>0.25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0.5</v>
      </c>
      <c r="O41" s="1">
        <f>COUNTIFS(Table2[Sub-Sector],Table3[[#This Row],[Sub-Sector]],Table2[% Away From Current Month High],"&lt;=0.05")/Table3[[#This Row],[Count]]</f>
        <v>0</v>
      </c>
      <c r="P41" s="1">
        <f>COUNTIFS(Table2[Sub-Sector],Table3[[#This Row],[Sub-Sector]],Table2[% Away From 52W High],"&lt;=10")/Table3[[#This Row],[Count]]</f>
        <v>0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0.25</v>
      </c>
      <c r="S41" s="1">
        <f>COUNTIFS(Table2[Sub-Sector],Table3[[#This Row],[Sub-Sector]],Table2[% Price above 50 EMA],"&gt;=0")/Table3[[#This Row],[Count]]</f>
        <v>0</v>
      </c>
      <c r="T41" s="1">
        <f>COUNTIFS(Table2[Sub-Sector],Table3[[#This Row],[Sub-Sector]],Table2[% Price above 200 EMA],"&gt;=0")/Table3[[#This Row],[Count]]</f>
        <v>0.75</v>
      </c>
      <c r="U41" s="1">
        <f>COUNTIFS(Table2[Sub-Sector],Table3[[#This Row],[Sub-Sector]],Table2[Rate of Change - Zone],"Positive")/Table3[[#This Row],[Count]]</f>
        <v>0.25</v>
      </c>
      <c r="V41" s="1">
        <f>COUNTIFS(Table2[Sub-Sector],Table3[[#This Row],[Sub-Sector]],Table2[Sharpe Ratio],"&gt;=0.10")/Table3[[#This Row],[Count]]</f>
        <v>0.5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380.5</v>
      </c>
      <c r="X41">
        <f>_xlfn.RANK.AVG(Table3[[#This Row],[Score]],Table3[Score],1)</f>
        <v>43.5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41">
        <f>_xlfn.RANK.AVG(Table3[[#This Row],[Score 2 ]],Table3[[Score 2 ]],1)</f>
        <v>40</v>
      </c>
    </row>
    <row r="42" spans="1:26" x14ac:dyDescent="0.3">
      <c r="A42" t="s">
        <v>804</v>
      </c>
      <c r="B42">
        <f>COUNTIFS(Table2[Sub-Sector],Table3[[#This Row],[Sub-Sector]])</f>
        <v>3</v>
      </c>
      <c r="C42" s="1">
        <f>COUNTIFS(Table2[Sub-Sector],Table3[[#This Row],[Sub-Sector]],Table2[Uptrend],"Uptrend")/Table3[[#This Row],[Count]]</f>
        <v>1</v>
      </c>
      <c r="D42" s="1">
        <f>COUNTIFS(Table2[Sub-Sector],Table3[[#This Row],[Sub-Sector]],Table2[1W Return vs Nifty],"&gt;=5")/Table3[[#This Row],[Count]]</f>
        <v>0</v>
      </c>
      <c r="E42" s="1">
        <f>COUNTIFS(Table2[Sub-Sector],Table3[[#This Row],[Sub-Sector]],Table2[1M Return vs Nifty],"&gt;=5")/Table3[[#This Row],[Count]]</f>
        <v>0.33333333333333331</v>
      </c>
      <c r="F42" s="1">
        <f>COUNTIFS(Table2[Sub-Sector],Table3[[#This Row],[Sub-Sector]],Table2[6M Return vs Nifty],"&gt;=10")/Table3[[#This Row],[Count]]</f>
        <v>0.66666666666666663</v>
      </c>
      <c r="G42" s="1">
        <f>COUNTIFS(Table2[Sub-Sector],Table3[[#This Row],[Sub-Sector]],Table2[1Y Return vs Nifty],"&gt;=10")/Table3[[#This Row],[Count]]</f>
        <v>0.33333333333333331</v>
      </c>
      <c r="H42" s="1">
        <f>COUNTIFS(Table2[Sub-Sector],Table3[[#This Row],[Sub-Sector]],Table2[RSI Exponential â€“ 14D],"&gt;=50")/Table3[[#This Row],[Count]]</f>
        <v>0.33333333333333331</v>
      </c>
      <c r="I42" s="1">
        <f>COUNTIFS(Table2[Sub-Sector],Table3[[#This Row],[Sub-Sector]],Table2[Relative Volume],"&gt;=1")/Table3[[#This Row],[Count]]</f>
        <v>0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1</v>
      </c>
      <c r="N42" s="1">
        <f>COUNTIFS(Table2[Sub-Sector],Table3[[#This Row],[Sub-Sector]],Table2[% Away From Current Month Low],"&gt;=0.05")/Table3[[#This Row],[Count]]</f>
        <v>0.33333333333333331</v>
      </c>
      <c r="O42" s="1">
        <f>COUNTIFS(Table2[Sub-Sector],Table3[[#This Row],[Sub-Sector]],Table2[% Away From Current Month High],"&lt;=0.05")/Table3[[#This Row],[Count]]</f>
        <v>0.33333333333333331</v>
      </c>
      <c r="P42" s="1">
        <f>COUNTIFS(Table2[Sub-Sector],Table3[[#This Row],[Sub-Sector]],Table2[% Away From 52W High],"&lt;=10")/Table3[[#This Row],[Count]]</f>
        <v>0.33333333333333331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0.33333333333333331</v>
      </c>
      <c r="S42" s="1">
        <f>COUNTIFS(Table2[Sub-Sector],Table3[[#This Row],[Sub-Sector]],Table2[% Price above 50 EMA],"&gt;=0")/Table3[[#This Row],[Count]]</f>
        <v>0.66666666666666663</v>
      </c>
      <c r="T42" s="1">
        <f>COUNTIFS(Table2[Sub-Sector],Table3[[#This Row],[Sub-Sector]],Table2[% Price above 200 EMA],"&gt;=0")/Table3[[#This Row],[Count]]</f>
        <v>1</v>
      </c>
      <c r="U42" s="1">
        <f>COUNTIFS(Table2[Sub-Sector],Table3[[#This Row],[Sub-Sector]],Table2[Rate of Change - Zone],"Positive")/Table3[[#This Row],[Count]]</f>
        <v>0.33333333333333331</v>
      </c>
      <c r="V42" s="1">
        <f>COUNTIFS(Table2[Sub-Sector],Table3[[#This Row],[Sub-Sector]],Table2[Sharpe Ratio],"&gt;=0.10")/Table3[[#This Row],[Count]]</f>
        <v>0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</v>
      </c>
      <c r="X42">
        <f>_xlfn.RANK.AVG(Table3[[#This Row],[Score]],Table3[Score],1)</f>
        <v>29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211.5</v>
      </c>
      <c r="Z42">
        <f>_xlfn.RANK.AVG(Table3[[#This Row],[Score 2 ]],Table3[[Score 2 ]],1)</f>
        <v>41</v>
      </c>
    </row>
    <row r="43" spans="1:26" x14ac:dyDescent="0.3">
      <c r="A43" t="s">
        <v>432</v>
      </c>
      <c r="B43">
        <f>COUNTIFS(Table2[Sub-Sector],Table3[[#This Row],[Sub-Sector]])</f>
        <v>14</v>
      </c>
      <c r="C43" s="1">
        <f>COUNTIFS(Table2[Sub-Sector],Table3[[#This Row],[Sub-Sector]],Table2[Uptrend],"Uptrend")/Table3[[#This Row],[Count]]</f>
        <v>0.2857142857142857</v>
      </c>
      <c r="D43" s="1">
        <f>COUNTIFS(Table2[Sub-Sector],Table3[[#This Row],[Sub-Sector]],Table2[1W Return vs Nifty],"&gt;=5")/Table3[[#This Row],[Count]]</f>
        <v>7.1428571428571425E-2</v>
      </c>
      <c r="E43" s="1">
        <f>COUNTIFS(Table2[Sub-Sector],Table3[[#This Row],[Sub-Sector]],Table2[1M Return vs Nifty],"&gt;=5")/Table3[[#This Row],[Count]]</f>
        <v>0.21428571428571427</v>
      </c>
      <c r="F43" s="1">
        <f>COUNTIFS(Table2[Sub-Sector],Table3[[#This Row],[Sub-Sector]],Table2[6M Return vs Nifty],"&gt;=10")/Table3[[#This Row],[Count]]</f>
        <v>0.2857142857142857</v>
      </c>
      <c r="G43" s="1">
        <f>COUNTIFS(Table2[Sub-Sector],Table3[[#This Row],[Sub-Sector]],Table2[1Y Return vs Nifty],"&gt;=10")/Table3[[#This Row],[Count]]</f>
        <v>0.5</v>
      </c>
      <c r="H43" s="1">
        <f>COUNTIFS(Table2[Sub-Sector],Table3[[#This Row],[Sub-Sector]],Table2[RSI Exponential â€“ 14D],"&gt;=50")/Table3[[#This Row],[Count]]</f>
        <v>7.1428571428571425E-2</v>
      </c>
      <c r="I43" s="1">
        <f>COUNTIFS(Table2[Sub-Sector],Table3[[#This Row],[Sub-Sector]],Table2[Relative Volume],"&gt;=1")/Table3[[#This Row],[Count]]</f>
        <v>0.14285714285714285</v>
      </c>
      <c r="J43" s="1">
        <f>COUNTIFS(Table2[Sub-Sector],Table3[[#This Row],[Sub-Sector]],Table2[% Away From Day Low],"&gt;=0.05")/Table3[[#This Row],[Count]]</f>
        <v>7.1428571428571425E-2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7.1428571428571425E-2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0.35714285714285715</v>
      </c>
      <c r="O43" s="1">
        <f>COUNTIFS(Table2[Sub-Sector],Table3[[#This Row],[Sub-Sector]],Table2[% Away From Current Month High],"&lt;=0.05")/Table3[[#This Row],[Count]]</f>
        <v>7.1428571428571425E-2</v>
      </c>
      <c r="P43" s="1">
        <f>COUNTIFS(Table2[Sub-Sector],Table3[[#This Row],[Sub-Sector]],Table2[% Away From 52W High],"&lt;=10")/Table3[[#This Row],[Count]]</f>
        <v>7.1428571428571425E-2</v>
      </c>
      <c r="Q43" s="1">
        <f>COUNTIFS(Table2[Sub-Sector],Table3[[#This Row],[Sub-Sector]],Table2[% Away From 52W Low],"&gt;=10")/Table3[[#This Row],[Count]]</f>
        <v>0.7857142857142857</v>
      </c>
      <c r="R43" s="1">
        <f>COUNTIFS(Table2[Sub-Sector],Table3[[#This Row],[Sub-Sector]],Table2[% Price above 20 EMA],"&gt;=0")/Table3[[#This Row],[Count]]</f>
        <v>7.1428571428571425E-2</v>
      </c>
      <c r="S43" s="1">
        <f>COUNTIFS(Table2[Sub-Sector],Table3[[#This Row],[Sub-Sector]],Table2[% Price above 50 EMA],"&gt;=0")/Table3[[#This Row],[Count]]</f>
        <v>0.14285714285714285</v>
      </c>
      <c r="T43" s="1">
        <f>COUNTIFS(Table2[Sub-Sector],Table3[[#This Row],[Sub-Sector]],Table2[% Price above 200 EMA],"&gt;=0")/Table3[[#This Row],[Count]]</f>
        <v>0.42857142857142855</v>
      </c>
      <c r="U43" s="1">
        <f>COUNTIFS(Table2[Sub-Sector],Table3[[#This Row],[Sub-Sector]],Table2[Rate of Change - Zone],"Positive")/Table3[[#This Row],[Count]]</f>
        <v>0.14285714285714285</v>
      </c>
      <c r="V43" s="1">
        <f>COUNTIFS(Table2[Sub-Sector],Table3[[#This Row],[Sub-Sector]],Table2[Sharpe Ratio],"&gt;=0.10")/Table3[[#This Row],[Count]]</f>
        <v>0.21428571428571427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303</v>
      </c>
      <c r="X43">
        <f>_xlfn.RANK.AVG(Table3[[#This Row],[Score]],Table3[Score],1)</f>
        <v>28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3">
        <f>_xlfn.RANK.AVG(Table3[[#This Row],[Score 2 ]],Table3[[Score 2 ]],1)</f>
        <v>42</v>
      </c>
    </row>
    <row r="44" spans="1:26" x14ac:dyDescent="0.3">
      <c r="A44" t="s">
        <v>136</v>
      </c>
      <c r="B44">
        <f>COUNTIFS(Table2[Sub-Sector],Table3[[#This Row],[Sub-Sector]])</f>
        <v>1</v>
      </c>
      <c r="C44" s="1">
        <f>COUNTIFS(Table2[Sub-Sector],Table3[[#This Row],[Sub-Sector]],Table2[Uptrend],"Uptrend")/Table3[[#This Row],[Count]]</f>
        <v>0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1</v>
      </c>
      <c r="F44" s="1">
        <f>COUNTIFS(Table2[Sub-Sector],Table3[[#This Row],[Sub-Sector]],Table2[6M Return vs Nifty],"&gt;=10")/Table3[[#This Row],[Count]]</f>
        <v>0</v>
      </c>
      <c r="G44" s="1">
        <f>COUNTIFS(Table2[Sub-Sector],Table3[[#This Row],[Sub-Sector]],Table2[1Y Return vs Nifty],"&gt;=10")/Table3[[#This Row],[Count]]</f>
        <v>1</v>
      </c>
      <c r="H44" s="1">
        <f>COUNTIFS(Table2[Sub-Sector],Table3[[#This Row],[Sub-Sector]],Table2[RSI Exponential â€“ 14D],"&gt;=50")/Table3[[#This Row],[Count]]</f>
        <v>1</v>
      </c>
      <c r="I44" s="1">
        <f>COUNTIFS(Table2[Sub-Sector],Table3[[#This Row],[Sub-Sector]],Table2[Relative Volume],"&gt;=1")/Table3[[#This Row],[Count]]</f>
        <v>0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</v>
      </c>
      <c r="M44" s="1">
        <f>COUNTIFS(Table2[Sub-Sector],Table3[[#This Row],[Sub-Sector]],Table2[% Away From Current Week High],"&lt;=0.05")/Table3[[#This Row],[Count]]</f>
        <v>1</v>
      </c>
      <c r="N44" s="1">
        <f>COUNTIFS(Table2[Sub-Sector],Table3[[#This Row],[Sub-Sector]],Table2[% Away From Current Month Low],"&gt;=0.05")/Table3[[#This Row],[Count]]</f>
        <v>1</v>
      </c>
      <c r="O44" s="1">
        <f>COUNTIFS(Table2[Sub-Sector],Table3[[#This Row],[Sub-Sector]],Table2[% Away From Current Month High],"&lt;=0.05")/Table3[[#This Row],[Count]]</f>
        <v>1</v>
      </c>
      <c r="P44" s="1">
        <f>COUNTIFS(Table2[Sub-Sector],Table3[[#This Row],[Sub-Sector]],Table2[% Away From 52W High],"&lt;=10")/Table3[[#This Row],[Count]]</f>
        <v>0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1</v>
      </c>
      <c r="S44" s="1">
        <f>COUNTIFS(Table2[Sub-Sector],Table3[[#This Row],[Sub-Sector]],Table2[% Price above 50 EMA],"&gt;=0")/Table3[[#This Row],[Count]]</f>
        <v>0</v>
      </c>
      <c r="T44" s="1">
        <f>COUNTIFS(Table2[Sub-Sector],Table3[[#This Row],[Sub-Sector]],Table2[% Price above 200 EMA],"&gt;=0")/Table3[[#This Row],[Count]]</f>
        <v>1</v>
      </c>
      <c r="U44" s="1">
        <f>COUNTIFS(Table2[Sub-Sector],Table3[[#This Row],[Sub-Sector]],Table2[Rate of Change - Zone],"Positive")/Table3[[#This Row],[Count]]</f>
        <v>1</v>
      </c>
      <c r="V44" s="1">
        <f>COUNTIFS(Table2[Sub-Sector],Table3[[#This Row],[Sub-Sector]],Table2[Sharpe Ratio],"&gt;=0.10")/Table3[[#This Row],[Count]]</f>
        <v>1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</v>
      </c>
      <c r="X44">
        <f>_xlfn.RANK.AVG(Table3[[#This Row],[Score]],Table3[Score],1)</f>
        <v>45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</v>
      </c>
      <c r="Z44">
        <f>_xlfn.RANK.AVG(Table3[[#This Row],[Score 2 ]],Table3[[Score 2 ]],1)</f>
        <v>43.5</v>
      </c>
    </row>
    <row r="45" spans="1:26" x14ac:dyDescent="0.3">
      <c r="A45" t="s">
        <v>366</v>
      </c>
      <c r="B45">
        <f>COUNTIFS(Table2[Sub-Sector],Table3[[#This Row],[Sub-Sector]])</f>
        <v>1</v>
      </c>
      <c r="C45" s="1">
        <f>COUNTIFS(Table2[Sub-Sector],Table3[[#This Row],[Sub-Sector]],Table2[Uptrend],"Uptrend")/Table3[[#This Row],[Count]]</f>
        <v>0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</v>
      </c>
      <c r="F45" s="1">
        <f>COUNTIFS(Table2[Sub-Sector],Table3[[#This Row],[Sub-Sector]],Table2[6M Return vs Nifty],"&gt;=10")/Table3[[#This Row],[Count]]</f>
        <v>0</v>
      </c>
      <c r="G45" s="1">
        <f>COUNTIFS(Table2[Sub-Sector],Table3[[#This Row],[Sub-Sector]],Table2[1Y Return vs Nifty],"&gt;=10")/Table3[[#This Row],[Count]]</f>
        <v>1</v>
      </c>
      <c r="H45" s="1">
        <f>COUNTIFS(Table2[Sub-Sector],Table3[[#This Row],[Sub-Sector]],Table2[RSI Exponential â€“ 14D],"&gt;=50")/Table3[[#This Row],[Count]]</f>
        <v>0</v>
      </c>
      <c r="I45" s="1">
        <f>COUNTIFS(Table2[Sub-Sector],Table3[[#This Row],[Sub-Sector]],Table2[Relative Volume],"&gt;=1")/Table3[[#This Row],[Count]]</f>
        <v>0</v>
      </c>
      <c r="J45" s="1">
        <f>COUNTIFS(Table2[Sub-Sector],Table3[[#This Row],[Sub-Sector]],Table2[% Away From Day Low],"&gt;=0.05")/Table3[[#This Row],[Count]]</f>
        <v>1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1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1</v>
      </c>
      <c r="O45" s="1">
        <f>COUNTIFS(Table2[Sub-Sector],Table3[[#This Row],[Sub-Sector]],Table2[% Away From Current Month High],"&lt;=0.05")/Table3[[#This Row],[Count]]</f>
        <v>0</v>
      </c>
      <c r="P45" s="1">
        <f>COUNTIFS(Table2[Sub-Sector],Table3[[#This Row],[Sub-Sector]],Table2[% Away From 52W High],"&lt;=10")/Table3[[#This Row],[Count]]</f>
        <v>0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1</v>
      </c>
      <c r="S45" s="1">
        <f>COUNTIFS(Table2[Sub-Sector],Table3[[#This Row],[Sub-Sector]],Table2[% Price above 50 EMA],"&gt;=0")/Table3[[#This Row],[Count]]</f>
        <v>1</v>
      </c>
      <c r="T45" s="1">
        <f>COUNTIFS(Table2[Sub-Sector],Table3[[#This Row],[Sub-Sector]],Table2[% Price above 200 EMA],"&gt;=0")/Table3[[#This Row],[Count]]</f>
        <v>1</v>
      </c>
      <c r="U45" s="1">
        <f>COUNTIFS(Table2[Sub-Sector],Table3[[#This Row],[Sub-Sector]],Table2[Rate of Change - Zone],"Positive")/Table3[[#This Row],[Count]]</f>
        <v>1</v>
      </c>
      <c r="V45" s="1">
        <f>COUNTIFS(Table2[Sub-Sector],Table3[[#This Row],[Sub-Sector]],Table2[Sharpe Ratio],"&gt;=0.10")/Table3[[#This Row],[Count]]</f>
        <v>0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469.5</v>
      </c>
      <c r="X45">
        <f>_xlfn.RANK.AVG(Table3[[#This Row],[Score]],Table3[Score],1)</f>
        <v>68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</v>
      </c>
      <c r="Z45">
        <f>_xlfn.RANK.AVG(Table3[[#This Row],[Score 2 ]],Table3[[Score 2 ]],1)</f>
        <v>43.5</v>
      </c>
    </row>
    <row r="46" spans="1:26" x14ac:dyDescent="0.3">
      <c r="A46" t="s">
        <v>83</v>
      </c>
      <c r="B46">
        <f>COUNTIFS(Table2[Sub-Sector],Table3[[#This Row],[Sub-Sector]])</f>
        <v>5</v>
      </c>
      <c r="C46" s="1">
        <f>COUNTIFS(Table2[Sub-Sector],Table3[[#This Row],[Sub-Sector]],Table2[Uptrend],"Uptrend")/Table3[[#This Row],[Count]]</f>
        <v>0.4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0</v>
      </c>
      <c r="F46" s="1">
        <f>COUNTIFS(Table2[Sub-Sector],Table3[[#This Row],[Sub-Sector]],Table2[6M Return vs Nifty],"&gt;=10")/Table3[[#This Row],[Count]]</f>
        <v>0.4</v>
      </c>
      <c r="G46" s="1">
        <f>COUNTIFS(Table2[Sub-Sector],Table3[[#This Row],[Sub-Sector]],Table2[1Y Return vs Nifty],"&gt;=10")/Table3[[#This Row],[Count]]</f>
        <v>0.6</v>
      </c>
      <c r="H46" s="1">
        <f>COUNTIFS(Table2[Sub-Sector],Table3[[#This Row],[Sub-Sector]],Table2[RSI Exponential â€“ 14D],"&gt;=50")/Table3[[#This Row],[Count]]</f>
        <v>0</v>
      </c>
      <c r="I46" s="1">
        <f>COUNTIFS(Table2[Sub-Sector],Table3[[#This Row],[Sub-Sector]],Table2[Relative Volume],"&gt;=1")/Table3[[#This Row],[Count]]</f>
        <v>0.2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0.2</v>
      </c>
      <c r="O46" s="1">
        <f>COUNTIFS(Table2[Sub-Sector],Table3[[#This Row],[Sub-Sector]],Table2[% Away From Current Month High],"&lt;=0.05")/Table3[[#This Row],[Count]]</f>
        <v>0</v>
      </c>
      <c r="P46" s="1">
        <f>COUNTIFS(Table2[Sub-Sector],Table3[[#This Row],[Sub-Sector]],Table2[% Away From 52W High],"&lt;=10")/Table3[[#This Row],[Count]]</f>
        <v>0</v>
      </c>
      <c r="Q46" s="1">
        <f>COUNTIFS(Table2[Sub-Sector],Table3[[#This Row],[Sub-Sector]],Table2[% Away From 52W Low],"&gt;=10")/Table3[[#This Row],[Count]]</f>
        <v>0.6</v>
      </c>
      <c r="R46" s="1">
        <f>COUNTIFS(Table2[Sub-Sector],Table3[[#This Row],[Sub-Sector]],Table2[% Price above 20 EMA],"&gt;=0")/Table3[[#This Row],[Count]]</f>
        <v>0</v>
      </c>
      <c r="S46" s="1">
        <f>COUNTIFS(Table2[Sub-Sector],Table3[[#This Row],[Sub-Sector]],Table2[% Price above 50 EMA],"&gt;=0")/Table3[[#This Row],[Count]]</f>
        <v>0</v>
      </c>
      <c r="T46" s="1">
        <f>COUNTIFS(Table2[Sub-Sector],Table3[[#This Row],[Sub-Sector]],Table2[% Price above 200 EMA],"&gt;=0")/Table3[[#This Row],[Count]]</f>
        <v>0.4</v>
      </c>
      <c r="U46" s="1">
        <f>COUNTIFS(Table2[Sub-Sector],Table3[[#This Row],[Sub-Sector]],Table2[Rate of Change - Zone],"Positive")/Table3[[#This Row],[Count]]</f>
        <v>0</v>
      </c>
      <c r="V46" s="1">
        <f>COUNTIFS(Table2[Sub-Sector],Table3[[#This Row],[Sub-Sector]],Table2[Sharpe Ratio],"&gt;=0.10")/Table3[[#This Row],[Count]]</f>
        <v>0.4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</v>
      </c>
      <c r="X46">
        <f>_xlfn.RANK.AVG(Table3[[#This Row],[Score]],Table3[Score],1)</f>
        <v>52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</v>
      </c>
      <c r="Z46">
        <f>_xlfn.RANK.AVG(Table3[[#This Row],[Score 2 ]],Table3[[Score 2 ]],1)</f>
        <v>45</v>
      </c>
    </row>
    <row r="47" spans="1:26" x14ac:dyDescent="0.3">
      <c r="A47" t="s">
        <v>117</v>
      </c>
      <c r="B47">
        <f>COUNTIFS(Table2[Sub-Sector],Table3[[#This Row],[Sub-Sector]])</f>
        <v>24</v>
      </c>
      <c r="C47" s="1">
        <f>COUNTIFS(Table2[Sub-Sector],Table3[[#This Row],[Sub-Sector]],Table2[Uptrend],"Uptrend")/Table3[[#This Row],[Count]]</f>
        <v>0.33333333333333331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0.16666666666666666</v>
      </c>
      <c r="F47" s="1">
        <f>COUNTIFS(Table2[Sub-Sector],Table3[[#This Row],[Sub-Sector]],Table2[6M Return vs Nifty],"&gt;=10")/Table3[[#This Row],[Count]]</f>
        <v>0.25</v>
      </c>
      <c r="G47" s="1">
        <f>COUNTIFS(Table2[Sub-Sector],Table3[[#This Row],[Sub-Sector]],Table2[1Y Return vs Nifty],"&gt;=10")/Table3[[#This Row],[Count]]</f>
        <v>0.54166666666666663</v>
      </c>
      <c r="H47" s="1">
        <f>COUNTIFS(Table2[Sub-Sector],Table3[[#This Row],[Sub-Sector]],Table2[RSI Exponential â€“ 14D],"&gt;=50")/Table3[[#This Row],[Count]]</f>
        <v>4.1666666666666664E-2</v>
      </c>
      <c r="I47" s="1">
        <f>COUNTIFS(Table2[Sub-Sector],Table3[[#This Row],[Sub-Sector]],Table2[Relative Volume],"&gt;=1")/Table3[[#This Row],[Count]]</f>
        <v>0.125</v>
      </c>
      <c r="J47" s="1">
        <f>COUNTIFS(Table2[Sub-Sector],Table3[[#This Row],[Sub-Sector]],Table2[% Away From Day Low],"&gt;=0.05")/Table3[[#This Row],[Count]]</f>
        <v>0.20833333333333334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0.20833333333333334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0.5</v>
      </c>
      <c r="O47" s="1">
        <f>COUNTIFS(Table2[Sub-Sector],Table3[[#This Row],[Sub-Sector]],Table2[% Away From Current Month High],"&lt;=0.05")/Table3[[#This Row],[Count]]</f>
        <v>0</v>
      </c>
      <c r="P47" s="1">
        <f>COUNTIFS(Table2[Sub-Sector],Table3[[#This Row],[Sub-Sector]],Table2[% Away From 52W High],"&lt;=10")/Table3[[#This Row],[Count]]</f>
        <v>4.1666666666666664E-2</v>
      </c>
      <c r="Q47" s="1">
        <f>COUNTIFS(Table2[Sub-Sector],Table3[[#This Row],[Sub-Sector]],Table2[% Away From 52W Low],"&gt;=10")/Table3[[#This Row],[Count]]</f>
        <v>0.95833333333333337</v>
      </c>
      <c r="R47" s="1">
        <f>COUNTIFS(Table2[Sub-Sector],Table3[[#This Row],[Sub-Sector]],Table2[% Price above 20 EMA],"&gt;=0")/Table3[[#This Row],[Count]]</f>
        <v>8.3333333333333329E-2</v>
      </c>
      <c r="S47" s="1">
        <f>COUNTIFS(Table2[Sub-Sector],Table3[[#This Row],[Sub-Sector]],Table2[% Price above 50 EMA],"&gt;=0")/Table3[[#This Row],[Count]]</f>
        <v>0.20833333333333334</v>
      </c>
      <c r="T47" s="1">
        <f>COUNTIFS(Table2[Sub-Sector],Table3[[#This Row],[Sub-Sector]],Table2[% Price above 200 EMA],"&gt;=0")/Table3[[#This Row],[Count]]</f>
        <v>0.54166666666666663</v>
      </c>
      <c r="U47" s="1">
        <f>COUNTIFS(Table2[Sub-Sector],Table3[[#This Row],[Sub-Sector]],Table2[Rate of Change - Zone],"Positive")/Table3[[#This Row],[Count]]</f>
        <v>8.3333333333333329E-2</v>
      </c>
      <c r="V47" s="1">
        <f>COUNTIFS(Table2[Sub-Sector],Table3[[#This Row],[Sub-Sector]],Table2[Sharpe Ratio],"&gt;=0.10")/Table3[[#This Row],[Count]]</f>
        <v>0.375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</v>
      </c>
      <c r="X47">
        <f>_xlfn.RANK.AVG(Table3[[#This Row],[Score]],Table3[Score],1)</f>
        <v>40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7">
        <f>_xlfn.RANK.AVG(Table3[[#This Row],[Score 2 ]],Table3[[Score 2 ]],1)</f>
        <v>46</v>
      </c>
    </row>
    <row r="48" spans="1:26" x14ac:dyDescent="0.3">
      <c r="A48" t="s">
        <v>192</v>
      </c>
      <c r="B48">
        <f>COUNTIFS(Table2[Sub-Sector],Table3[[#This Row],[Sub-Sector]])</f>
        <v>28</v>
      </c>
      <c r="C48" s="1">
        <f>COUNTIFS(Table2[Sub-Sector],Table3[[#This Row],[Sub-Sector]],Table2[Uptrend],"Uptrend")/Table3[[#This Row],[Count]]</f>
        <v>0.25</v>
      </c>
      <c r="D48" s="1">
        <f>COUNTIFS(Table2[Sub-Sector],Table3[[#This Row],[Sub-Sector]],Table2[1W Return vs Nifty],"&gt;=5")/Table3[[#This Row],[Count]]</f>
        <v>3.5714285714285712E-2</v>
      </c>
      <c r="E48" s="1">
        <f>COUNTIFS(Table2[Sub-Sector],Table3[[#This Row],[Sub-Sector]],Table2[1M Return vs Nifty],"&gt;=5")/Table3[[#This Row],[Count]]</f>
        <v>0.10714285714285714</v>
      </c>
      <c r="F48" s="1">
        <f>COUNTIFS(Table2[Sub-Sector],Table3[[#This Row],[Sub-Sector]],Table2[6M Return vs Nifty],"&gt;=10")/Table3[[#This Row],[Count]]</f>
        <v>0.32142857142857145</v>
      </c>
      <c r="G48" s="1">
        <f>COUNTIFS(Table2[Sub-Sector],Table3[[#This Row],[Sub-Sector]],Table2[1Y Return vs Nifty],"&gt;=10")/Table3[[#This Row],[Count]]</f>
        <v>0.4642857142857143</v>
      </c>
      <c r="H48" s="1">
        <f>COUNTIFS(Table2[Sub-Sector],Table3[[#This Row],[Sub-Sector]],Table2[RSI Exponential â€“ 14D],"&gt;=50")/Table3[[#This Row],[Count]]</f>
        <v>7.1428571428571425E-2</v>
      </c>
      <c r="I48" s="1">
        <f>COUNTIFS(Table2[Sub-Sector],Table3[[#This Row],[Sub-Sector]],Table2[Relative Volume],"&gt;=1")/Table3[[#This Row],[Count]]</f>
        <v>0.14285714285714285</v>
      </c>
      <c r="J48" s="1">
        <f>COUNTIFS(Table2[Sub-Sector],Table3[[#This Row],[Sub-Sector]],Table2[% Away From Day Low],"&gt;=0.05")/Table3[[#This Row],[Count]]</f>
        <v>7.1428571428571425E-2</v>
      </c>
      <c r="K48" s="1">
        <f>COUNTIFS(Table2[Sub-Sector],Table3[[#This Row],[Sub-Sector]],Table2[% Away From Day High],"&lt;=0.05")/Table3[[#This Row],[Count]]</f>
        <v>0.8928571428571429</v>
      </c>
      <c r="L48" s="1">
        <f>COUNTIFS(Table2[Sub-Sector],Table3[[#This Row],[Sub-Sector]],Table2[% Away From Current Week Low],"&gt;=0.05")/Table3[[#This Row],[Count]]</f>
        <v>7.1428571428571425E-2</v>
      </c>
      <c r="M48" s="1">
        <f>COUNTIFS(Table2[Sub-Sector],Table3[[#This Row],[Sub-Sector]],Table2[% Away From Current Week High],"&lt;=0.05")/Table3[[#This Row],[Count]]</f>
        <v>0.8928571428571429</v>
      </c>
      <c r="N48" s="1">
        <f>COUNTIFS(Table2[Sub-Sector],Table3[[#This Row],[Sub-Sector]],Table2[% Away From Current Month Low],"&gt;=0.05")/Table3[[#This Row],[Count]]</f>
        <v>0.21428571428571427</v>
      </c>
      <c r="O48" s="1">
        <f>COUNTIFS(Table2[Sub-Sector],Table3[[#This Row],[Sub-Sector]],Table2[% Away From Current Month High],"&lt;=0.05")/Table3[[#This Row],[Count]]</f>
        <v>3.5714285714285712E-2</v>
      </c>
      <c r="P48" s="1">
        <f>COUNTIFS(Table2[Sub-Sector],Table3[[#This Row],[Sub-Sector]],Table2[% Away From 52W High],"&lt;=10")/Table3[[#This Row],[Count]]</f>
        <v>3.5714285714285712E-2</v>
      </c>
      <c r="Q48" s="1">
        <f>COUNTIFS(Table2[Sub-Sector],Table3[[#This Row],[Sub-Sector]],Table2[% Away From 52W Low],"&gt;=10")/Table3[[#This Row],[Count]]</f>
        <v>0.8928571428571429</v>
      </c>
      <c r="R48" s="1">
        <f>COUNTIFS(Table2[Sub-Sector],Table3[[#This Row],[Sub-Sector]],Table2[% Price above 20 EMA],"&gt;=0")/Table3[[#This Row],[Count]]</f>
        <v>3.5714285714285712E-2</v>
      </c>
      <c r="S48" s="1">
        <f>COUNTIFS(Table2[Sub-Sector],Table3[[#This Row],[Sub-Sector]],Table2[% Price above 50 EMA],"&gt;=0")/Table3[[#This Row],[Count]]</f>
        <v>7.1428571428571425E-2</v>
      </c>
      <c r="T48" s="1">
        <f>COUNTIFS(Table2[Sub-Sector],Table3[[#This Row],[Sub-Sector]],Table2[% Price above 200 EMA],"&gt;=0")/Table3[[#This Row],[Count]]</f>
        <v>0.6785714285714286</v>
      </c>
      <c r="U48" s="1">
        <f>COUNTIFS(Table2[Sub-Sector],Table3[[#This Row],[Sub-Sector]],Table2[Rate of Change - Zone],"Positive")/Table3[[#This Row],[Count]]</f>
        <v>0.14285714285714285</v>
      </c>
      <c r="V48" s="1">
        <f>COUNTIFS(Table2[Sub-Sector],Table3[[#This Row],[Sub-Sector]],Table2[Sharpe Ratio],"&gt;=0.10")/Table3[[#This Row],[Count]]</f>
        <v>0.39285714285714285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330.5</v>
      </c>
      <c r="X48">
        <f>_xlfn.RANK.AVG(Table3[[#This Row],[Score]],Table3[Score],1)</f>
        <v>33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48">
        <f>_xlfn.RANK.AVG(Table3[[#This Row],[Score 2 ]],Table3[[Score 2 ]],1)</f>
        <v>47</v>
      </c>
    </row>
    <row r="49" spans="1:26" x14ac:dyDescent="0.3">
      <c r="A49" t="s">
        <v>381</v>
      </c>
      <c r="B49">
        <f>COUNTIFS(Table2[Sub-Sector],Table3[[#This Row],[Sub-Sector]])</f>
        <v>5</v>
      </c>
      <c r="C49" s="1">
        <f>COUNTIFS(Table2[Sub-Sector],Table3[[#This Row],[Sub-Sector]],Table2[Uptrend],"Uptrend")/Table3[[#This Row],[Count]]</f>
        <v>0.2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</v>
      </c>
      <c r="F49" s="1">
        <f>COUNTIFS(Table2[Sub-Sector],Table3[[#This Row],[Sub-Sector]],Table2[6M Return vs Nifty],"&gt;=10")/Table3[[#This Row],[Count]]</f>
        <v>0.2</v>
      </c>
      <c r="G49" s="1">
        <f>COUNTIFS(Table2[Sub-Sector],Table3[[#This Row],[Sub-Sector]],Table2[1Y Return vs Nifty],"&gt;=10")/Table3[[#This Row],[Count]]</f>
        <v>0.4</v>
      </c>
      <c r="H49" s="1">
        <f>COUNTIFS(Table2[Sub-Sector],Table3[[#This Row],[Sub-Sector]],Table2[RSI Exponential â€“ 14D],"&gt;=50")/Table3[[#This Row],[Count]]</f>
        <v>0</v>
      </c>
      <c r="I49" s="1">
        <f>COUNTIFS(Table2[Sub-Sector],Table3[[#This Row],[Sub-Sector]],Table2[Relative Volume],"&gt;=1")/Table3[[#This Row],[Count]]</f>
        <v>0.2</v>
      </c>
      <c r="J49" s="1">
        <f>COUNTIFS(Table2[Sub-Sector],Table3[[#This Row],[Sub-Sector]],Table2[% Away From Day Low],"&gt;=0.05")/Table3[[#This Row],[Count]]</f>
        <v>0.4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0.4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0.6</v>
      </c>
      <c r="O49" s="1">
        <f>COUNTIFS(Table2[Sub-Sector],Table3[[#This Row],[Sub-Sector]],Table2[% Away From Current Month High],"&lt;=0.05")/Table3[[#This Row],[Count]]</f>
        <v>0.2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0.8</v>
      </c>
      <c r="R49" s="1">
        <f>COUNTIFS(Table2[Sub-Sector],Table3[[#This Row],[Sub-Sector]],Table2[% Price above 20 EMA],"&gt;=0")/Table3[[#This Row],[Count]]</f>
        <v>0.2</v>
      </c>
      <c r="S49" s="1">
        <f>COUNTIFS(Table2[Sub-Sector],Table3[[#This Row],[Sub-Sector]],Table2[% Price above 50 EMA],"&gt;=0")/Table3[[#This Row],[Count]]</f>
        <v>0.2</v>
      </c>
      <c r="T49" s="1">
        <f>COUNTIFS(Table2[Sub-Sector],Table3[[#This Row],[Sub-Sector]],Table2[% Price above 200 EMA],"&gt;=0")/Table3[[#This Row],[Count]]</f>
        <v>0.4</v>
      </c>
      <c r="U49" s="1">
        <f>COUNTIFS(Table2[Sub-Sector],Table3[[#This Row],[Sub-Sector]],Table2[Rate of Change - Zone],"Positive")/Table3[[#This Row],[Count]]</f>
        <v>0.2</v>
      </c>
      <c r="V49" s="1">
        <f>COUNTIFS(Table2[Sub-Sector],Table3[[#This Row],[Sub-Sector]],Table2[Sharpe Ratio],"&gt;=0.10")/Table3[[#This Row],[Count]]</f>
        <v>0.2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</v>
      </c>
      <c r="X49">
        <f>_xlfn.RANK.AVG(Table3[[#This Row],[Score]],Table3[Score],1)</f>
        <v>59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49">
        <f>_xlfn.RANK.AVG(Table3[[#This Row],[Score 2 ]],Table3[[Score 2 ]],1)</f>
        <v>50</v>
      </c>
    </row>
    <row r="50" spans="1:26" x14ac:dyDescent="0.3">
      <c r="A50" t="s">
        <v>114</v>
      </c>
      <c r="B50">
        <f>COUNTIFS(Table2[Sub-Sector],Table3[[#This Row],[Sub-Sector]])</f>
        <v>2</v>
      </c>
      <c r="C50" s="1">
        <f>COUNTIFS(Table2[Sub-Sector],Table3[[#This Row],[Sub-Sector]],Table2[Uptrend],"Uptrend")/Table3[[#This Row],[Count]]</f>
        <v>0.5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0</v>
      </c>
      <c r="G50" s="1">
        <f>COUNTIFS(Table2[Sub-Sector],Table3[[#This Row],[Sub-Sector]],Table2[1Y Return vs Nifty],"&gt;=10")/Table3[[#This Row],[Count]]</f>
        <v>1</v>
      </c>
      <c r="H50" s="1">
        <f>COUNTIFS(Table2[Sub-Sector],Table3[[#This Row],[Sub-Sector]],Table2[RSI Exponential â€“ 14D],"&gt;=50")/Table3[[#This Row],[Count]]</f>
        <v>0</v>
      </c>
      <c r="I50" s="1">
        <f>COUNTIFS(Table2[Sub-Sector],Table3[[#This Row],[Sub-Sector]],Table2[Relative Volume],"&gt;=1")/Table3[[#This Row],[Count]]</f>
        <v>0.5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0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</v>
      </c>
      <c r="S50" s="1">
        <f>COUNTIFS(Table2[Sub-Sector],Table3[[#This Row],[Sub-Sector]],Table2[% Price above 50 EMA],"&gt;=0")/Table3[[#This Row],[Count]]</f>
        <v>0</v>
      </c>
      <c r="T50" s="1">
        <f>COUNTIFS(Table2[Sub-Sector],Table3[[#This Row],[Sub-Sector]],Table2[% Price above 200 EMA],"&gt;=0")/Table3[[#This Row],[Count]]</f>
        <v>0.5</v>
      </c>
      <c r="U50" s="1">
        <f>COUNTIFS(Table2[Sub-Sector],Table3[[#This Row],[Sub-Sector]],Table2[Rate of Change - Zone],"Positive")/Table3[[#This Row],[Count]]</f>
        <v>0</v>
      </c>
      <c r="V50" s="1">
        <f>COUNTIFS(Table2[Sub-Sector],Table3[[#This Row],[Sub-Sector]],Table2[Sharpe Ratio],"&gt;=0.10")/Table3[[#This Row],[Count]]</f>
        <v>0.5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410.5</v>
      </c>
      <c r="X50">
        <f>_xlfn.RANK.AVG(Table3[[#This Row],[Score]],Table3[Score],1)</f>
        <v>51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50">
        <f>_xlfn.RANK.AVG(Table3[[#This Row],[Score 2 ]],Table3[[Score 2 ]],1)</f>
        <v>50</v>
      </c>
    </row>
    <row r="51" spans="1:26" x14ac:dyDescent="0.3">
      <c r="A51" t="s">
        <v>1025</v>
      </c>
      <c r="B51">
        <f>COUNTIFS(Table2[Sub-Sector],Table3[[#This Row],[Sub-Sector]])</f>
        <v>2</v>
      </c>
      <c r="C51" s="1">
        <f>COUNTIFS(Table2[Sub-Sector],Table3[[#This Row],[Sub-Sector]],Table2[Uptrend],"Uptrend")/Table3[[#This Row],[Count]]</f>
        <v>0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0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0</v>
      </c>
      <c r="I51" s="1">
        <f>COUNTIFS(Table2[Sub-Sector],Table3[[#This Row],[Sub-Sector]],Table2[Relative Volume],"&gt;=1")/Table3[[#This Row],[Count]]</f>
        <v>0.5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0.5</v>
      </c>
      <c r="O51" s="1">
        <f>COUNTIFS(Table2[Sub-Sector],Table3[[#This Row],[Sub-Sector]],Table2[% Away From Current Month High],"&lt;=0.05")/Table3[[#This Row],[Count]]</f>
        <v>0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</v>
      </c>
      <c r="S51" s="1">
        <f>COUNTIFS(Table2[Sub-Sector],Table3[[#This Row],[Sub-Sector]],Table2[% Price above 50 EMA],"&gt;=0")/Table3[[#This Row],[Count]]</f>
        <v>0</v>
      </c>
      <c r="T51" s="1">
        <f>COUNTIFS(Table2[Sub-Sector],Table3[[#This Row],[Sub-Sector]],Table2[% Price above 200 EMA],"&gt;=0")/Table3[[#This Row],[Count]]</f>
        <v>0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1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479.5</v>
      </c>
      <c r="X51">
        <f>_xlfn.RANK.AVG(Table3[[#This Row],[Score]],Table3[Score],1)</f>
        <v>71.5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51">
        <f>_xlfn.RANK.AVG(Table3[[#This Row],[Score 2 ]],Table3[[Score 2 ]],1)</f>
        <v>50</v>
      </c>
    </row>
    <row r="52" spans="1:26" x14ac:dyDescent="0.3">
      <c r="A52" t="s">
        <v>954</v>
      </c>
      <c r="B52">
        <f>COUNTIFS(Table2[Sub-Sector],Table3[[#This Row],[Sub-Sector]])</f>
        <v>2</v>
      </c>
      <c r="C52" s="1">
        <f>COUNTIFS(Table2[Sub-Sector],Table3[[#This Row],[Sub-Sector]],Table2[Uptrend],"Uptrend")/Table3[[#This Row],[Count]]</f>
        <v>0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</v>
      </c>
      <c r="F52" s="1">
        <f>COUNTIFS(Table2[Sub-Sector],Table3[[#This Row],[Sub-Sector]],Table2[6M Return vs Nifty],"&gt;=10")/Table3[[#This Row],[Count]]</f>
        <v>0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0</v>
      </c>
      <c r="I52" s="1">
        <f>COUNTIFS(Table2[Sub-Sector],Table3[[#This Row],[Sub-Sector]],Table2[Relative Volume],"&gt;=1")/Table3[[#This Row],[Count]]</f>
        <v>0.5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0</v>
      </c>
      <c r="O52" s="1">
        <f>COUNTIFS(Table2[Sub-Sector],Table3[[#This Row],[Sub-Sector]],Table2[% Away From Current Month High],"&lt;=0.05")/Table3[[#This Row],[Count]]</f>
        <v>0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</v>
      </c>
      <c r="S52" s="1">
        <f>COUNTIFS(Table2[Sub-Sector],Table3[[#This Row],[Sub-Sector]],Table2[% Price above 50 EMA],"&gt;=0")/Table3[[#This Row],[Count]]</f>
        <v>0</v>
      </c>
      <c r="T52" s="1">
        <f>COUNTIFS(Table2[Sub-Sector],Table3[[#This Row],[Sub-Sector]],Table2[% Price above 200 EMA],"&gt;=0")/Table3[[#This Row],[Count]]</f>
        <v>0.5</v>
      </c>
      <c r="U52" s="1">
        <f>COUNTIFS(Table2[Sub-Sector],Table3[[#This Row],[Sub-Sector]],Table2[Rate of Change - Zone],"Positive")/Table3[[#This Row],[Count]]</f>
        <v>0</v>
      </c>
      <c r="V52" s="1">
        <f>COUNTIFS(Table2[Sub-Sector],Table3[[#This Row],[Sub-Sector]],Table2[Sharpe Ratio],"&gt;=0.10")/Table3[[#This Row],[Count]]</f>
        <v>0.5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479.5</v>
      </c>
      <c r="X52">
        <f>_xlfn.RANK.AVG(Table3[[#This Row],[Score]],Table3[Score],1)</f>
        <v>71.5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52">
        <f>_xlfn.RANK.AVG(Table3[[#This Row],[Score 2 ]],Table3[[Score 2 ]],1)</f>
        <v>50</v>
      </c>
    </row>
    <row r="53" spans="1:26" x14ac:dyDescent="0.3">
      <c r="A53" t="s">
        <v>111</v>
      </c>
      <c r="B53">
        <f>COUNTIFS(Table2[Sub-Sector],Table3[[#This Row],[Sub-Sector]])</f>
        <v>4</v>
      </c>
      <c r="C53" s="1">
        <f>COUNTIFS(Table2[Sub-Sector],Table3[[#This Row],[Sub-Sector]],Table2[Uptrend],"Uptrend")/Table3[[#This Row],[Count]]</f>
        <v>0.25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0.25</v>
      </c>
      <c r="F53" s="1">
        <f>COUNTIFS(Table2[Sub-Sector],Table3[[#This Row],[Sub-Sector]],Table2[6M Return vs Nifty],"&gt;=10")/Table3[[#This Row],[Count]]</f>
        <v>0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0</v>
      </c>
      <c r="I53" s="1">
        <f>COUNTIFS(Table2[Sub-Sector],Table3[[#This Row],[Sub-Sector]],Table2[Relative Volume],"&gt;=1")/Table3[[#This Row],[Count]]</f>
        <v>0.5</v>
      </c>
      <c r="J53" s="1">
        <f>COUNTIFS(Table2[Sub-Sector],Table3[[#This Row],[Sub-Sector]],Table2[% Away From Day Low],"&gt;=0.05")/Table3[[#This Row],[Count]]</f>
        <v>0.25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0.25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0.5</v>
      </c>
      <c r="O53" s="1">
        <f>COUNTIFS(Table2[Sub-Sector],Table3[[#This Row],[Sub-Sector]],Table2[% Away From Current Month High],"&lt;=0.05")/Table3[[#This Row],[Count]]</f>
        <v>0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</v>
      </c>
      <c r="S53" s="1">
        <f>COUNTIFS(Table2[Sub-Sector],Table3[[#This Row],[Sub-Sector]],Table2[% Price above 50 EMA],"&gt;=0")/Table3[[#This Row],[Count]]</f>
        <v>0</v>
      </c>
      <c r="T53" s="1">
        <f>COUNTIFS(Table2[Sub-Sector],Table3[[#This Row],[Sub-Sector]],Table2[% Price above 200 EMA],"&gt;=0")/Table3[[#This Row],[Count]]</f>
        <v>0.25</v>
      </c>
      <c r="U53" s="1">
        <f>COUNTIFS(Table2[Sub-Sector],Table3[[#This Row],[Sub-Sector]],Table2[Rate of Change - Zone],"Positive")/Table3[[#This Row],[Count]]</f>
        <v>0</v>
      </c>
      <c r="V53" s="1">
        <f>COUNTIFS(Table2[Sub-Sector],Table3[[#This Row],[Sub-Sector]],Table2[Sharpe Ratio],"&gt;=0.10")/Table3[[#This Row],[Count]]</f>
        <v>0.75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373</v>
      </c>
      <c r="X53">
        <f>_xlfn.RANK.AVG(Table3[[#This Row],[Score]],Table3[Score],1)</f>
        <v>42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53">
        <f>_xlfn.RANK.AVG(Table3[[#This Row],[Score 2 ]],Table3[[Score 2 ]],1)</f>
        <v>50</v>
      </c>
    </row>
    <row r="54" spans="1:26" x14ac:dyDescent="0.3">
      <c r="A54" t="s">
        <v>62</v>
      </c>
      <c r="B54">
        <f>COUNTIFS(Table2[Sub-Sector],Table3[[#This Row],[Sub-Sector]])</f>
        <v>4</v>
      </c>
      <c r="C54" s="1">
        <f>COUNTIFS(Table2[Sub-Sector],Table3[[#This Row],[Sub-Sector]],Table2[Uptrend],"Uptrend")/Table3[[#This Row],[Count]]</f>
        <v>0.25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</v>
      </c>
      <c r="F54" s="1">
        <f>COUNTIFS(Table2[Sub-Sector],Table3[[#This Row],[Sub-Sector]],Table2[6M Return vs Nifty],"&gt;=10")/Table3[[#This Row],[Count]]</f>
        <v>0.25</v>
      </c>
      <c r="G54" s="1">
        <f>COUNTIFS(Table2[Sub-Sector],Table3[[#This Row],[Sub-Sector]],Table2[1Y Return vs Nifty],"&gt;=10")/Table3[[#This Row],[Count]]</f>
        <v>0.75</v>
      </c>
      <c r="H54" s="1">
        <f>COUNTIFS(Table2[Sub-Sector],Table3[[#This Row],[Sub-Sector]],Table2[RSI Exponential â€“ 14D],"&gt;=50")/Table3[[#This Row],[Count]]</f>
        <v>0</v>
      </c>
      <c r="I54" s="1">
        <f>COUNTIFS(Table2[Sub-Sector],Table3[[#This Row],[Sub-Sector]],Table2[Relative Volume],"&gt;=1")/Table3[[#This Row],[Count]]</f>
        <v>0.25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0</v>
      </c>
      <c r="O54" s="1">
        <f>COUNTIFS(Table2[Sub-Sector],Table3[[#This Row],[Sub-Sector]],Table2[% Away From Current Month High],"&lt;=0.05")/Table3[[#This Row],[Count]]</f>
        <v>0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</v>
      </c>
      <c r="S54" s="1">
        <f>COUNTIFS(Table2[Sub-Sector],Table3[[#This Row],[Sub-Sector]],Table2[% Price above 50 EMA],"&gt;=0")/Table3[[#This Row],[Count]]</f>
        <v>0</v>
      </c>
      <c r="T54" s="1">
        <f>COUNTIFS(Table2[Sub-Sector],Table3[[#This Row],[Sub-Sector]],Table2[% Price above 200 EMA],"&gt;=0")/Table3[[#This Row],[Count]]</f>
        <v>0.25</v>
      </c>
      <c r="U54" s="1">
        <f>COUNTIFS(Table2[Sub-Sector],Table3[[#This Row],[Sub-Sector]],Table2[Rate of Change - Zone],"Positive")/Table3[[#This Row],[Count]]</f>
        <v>0</v>
      </c>
      <c r="V54" s="1">
        <f>COUNTIFS(Table2[Sub-Sector],Table3[[#This Row],[Sub-Sector]],Table2[Sharpe Ratio],"&gt;=0.10")/Table3[[#This Row],[Count]]</f>
        <v>0.5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</v>
      </c>
      <c r="X54">
        <f>_xlfn.RANK.AVG(Table3[[#This Row],[Score]],Table3[Score],1)</f>
        <v>58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54">
        <f>_xlfn.RANK.AVG(Table3[[#This Row],[Score 2 ]],Table3[[Score 2 ]],1)</f>
        <v>53.5</v>
      </c>
    </row>
    <row r="55" spans="1:26" x14ac:dyDescent="0.3">
      <c r="A55" t="s">
        <v>54</v>
      </c>
      <c r="B55">
        <f>COUNTIFS(Table2[Sub-Sector],Table3[[#This Row],[Sub-Sector]])</f>
        <v>17</v>
      </c>
      <c r="C55" s="1">
        <f>COUNTIFS(Table2[Sub-Sector],Table3[[#This Row],[Sub-Sector]],Table2[Uptrend],"Uptrend")/Table3[[#This Row],[Count]]</f>
        <v>0.23529411764705882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5.8823529411764705E-2</v>
      </c>
      <c r="F55" s="1">
        <f>COUNTIFS(Table2[Sub-Sector],Table3[[#This Row],[Sub-Sector]],Table2[6M Return vs Nifty],"&gt;=10")/Table3[[#This Row],[Count]]</f>
        <v>5.8823529411764705E-2</v>
      </c>
      <c r="G55" s="1">
        <f>COUNTIFS(Table2[Sub-Sector],Table3[[#This Row],[Sub-Sector]],Table2[1Y Return vs Nifty],"&gt;=10")/Table3[[#This Row],[Count]]</f>
        <v>0.23529411764705882</v>
      </c>
      <c r="H55" s="1">
        <f>COUNTIFS(Table2[Sub-Sector],Table3[[#This Row],[Sub-Sector]],Table2[RSI Exponential â€“ 14D],"&gt;=50")/Table3[[#This Row],[Count]]</f>
        <v>5.8823529411764705E-2</v>
      </c>
      <c r="I55" s="1">
        <f>COUNTIFS(Table2[Sub-Sector],Table3[[#This Row],[Sub-Sector]],Table2[Relative Volume],"&gt;=1")/Table3[[#This Row],[Count]]</f>
        <v>0.6470588235294118</v>
      </c>
      <c r="J55" s="1">
        <f>COUNTIFS(Table2[Sub-Sector],Table3[[#This Row],[Sub-Sector]],Table2[% Away From Day Low],"&gt;=0.05")/Table3[[#This Row],[Count]]</f>
        <v>0.23529411764705882</v>
      </c>
      <c r="K55" s="1">
        <f>COUNTIFS(Table2[Sub-Sector],Table3[[#This Row],[Sub-Sector]],Table2[% Away From Day High],"&lt;=0.05")/Table3[[#This Row],[Count]]</f>
        <v>0.94117647058823528</v>
      </c>
      <c r="L55" s="1">
        <f>COUNTIFS(Table2[Sub-Sector],Table3[[#This Row],[Sub-Sector]],Table2[% Away From Current Week Low],"&gt;=0.05")/Table3[[#This Row],[Count]]</f>
        <v>0.23529411764705882</v>
      </c>
      <c r="M55" s="1">
        <f>COUNTIFS(Table2[Sub-Sector],Table3[[#This Row],[Sub-Sector]],Table2[% Away From Current Week High],"&lt;=0.05")/Table3[[#This Row],[Count]]</f>
        <v>0.94117647058823528</v>
      </c>
      <c r="N55" s="1">
        <f>COUNTIFS(Table2[Sub-Sector],Table3[[#This Row],[Sub-Sector]],Table2[% Away From Current Month Low],"&gt;=0.05")/Table3[[#This Row],[Count]]</f>
        <v>0.47058823529411764</v>
      </c>
      <c r="O55" s="1">
        <f>COUNTIFS(Table2[Sub-Sector],Table3[[#This Row],[Sub-Sector]],Table2[% Away From Current Month High],"&lt;=0.05")/Table3[[#This Row],[Count]]</f>
        <v>5.8823529411764705E-2</v>
      </c>
      <c r="P55" s="1">
        <f>COUNTIFS(Table2[Sub-Sector],Table3[[#This Row],[Sub-Sector]],Table2[% Away From 52W High],"&lt;=10")/Table3[[#This Row],[Count]]</f>
        <v>5.8823529411764705E-2</v>
      </c>
      <c r="Q55" s="1">
        <f>COUNTIFS(Table2[Sub-Sector],Table3[[#This Row],[Sub-Sector]],Table2[% Away From 52W Low],"&gt;=10")/Table3[[#This Row],[Count]]</f>
        <v>0.70588235294117652</v>
      </c>
      <c r="R55" s="1">
        <f>COUNTIFS(Table2[Sub-Sector],Table3[[#This Row],[Sub-Sector]],Table2[% Price above 20 EMA],"&gt;=0")/Table3[[#This Row],[Count]]</f>
        <v>5.8823529411764705E-2</v>
      </c>
      <c r="S55" s="1">
        <f>COUNTIFS(Table2[Sub-Sector],Table3[[#This Row],[Sub-Sector]],Table2[% Price above 50 EMA],"&gt;=0")/Table3[[#This Row],[Count]]</f>
        <v>5.8823529411764705E-2</v>
      </c>
      <c r="T55" s="1">
        <f>COUNTIFS(Table2[Sub-Sector],Table3[[#This Row],[Sub-Sector]],Table2[% Price above 200 EMA],"&gt;=0")/Table3[[#This Row],[Count]]</f>
        <v>0.29411764705882354</v>
      </c>
      <c r="U55" s="1">
        <f>COUNTIFS(Table2[Sub-Sector],Table3[[#This Row],[Sub-Sector]],Table2[Rate of Change - Zone],"Positive")/Table3[[#This Row],[Count]]</f>
        <v>5.8823529411764705E-2</v>
      </c>
      <c r="V55" s="1">
        <f>COUNTIFS(Table2[Sub-Sector],Table3[[#This Row],[Sub-Sector]],Table2[Sharpe Ratio],"&gt;=0.10")/Table3[[#This Row],[Count]]</f>
        <v>5.8823529411764705E-2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403.5</v>
      </c>
      <c r="X55">
        <f>_xlfn.RANK.AVG(Table3[[#This Row],[Score]],Table3[Score],1)</f>
        <v>49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55">
        <f>_xlfn.RANK.AVG(Table3[[#This Row],[Score 2 ]],Table3[[Score 2 ]],1)</f>
        <v>53.5</v>
      </c>
    </row>
    <row r="56" spans="1:26" x14ac:dyDescent="0.3">
      <c r="A56" t="s">
        <v>270</v>
      </c>
      <c r="B56">
        <f>COUNTIFS(Table2[Sub-Sector],Table3[[#This Row],[Sub-Sector]])</f>
        <v>19</v>
      </c>
      <c r="C56" s="1">
        <f>COUNTIFS(Table2[Sub-Sector],Table3[[#This Row],[Sub-Sector]],Table2[Uptrend],"Uptrend")/Table3[[#This Row],[Count]]</f>
        <v>0.42105263157894735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5.2631578947368418E-2</v>
      </c>
      <c r="F56" s="1">
        <f>COUNTIFS(Table2[Sub-Sector],Table3[[#This Row],[Sub-Sector]],Table2[6M Return vs Nifty],"&gt;=10")/Table3[[#This Row],[Count]]</f>
        <v>0.42105263157894735</v>
      </c>
      <c r="G56" s="1">
        <f>COUNTIFS(Table2[Sub-Sector],Table3[[#This Row],[Sub-Sector]],Table2[1Y Return vs Nifty],"&gt;=10")/Table3[[#This Row],[Count]]</f>
        <v>0.52631578947368418</v>
      </c>
      <c r="H56" s="1">
        <f>COUNTIFS(Table2[Sub-Sector],Table3[[#This Row],[Sub-Sector]],Table2[RSI Exponential â€“ 14D],"&gt;=50")/Table3[[#This Row],[Count]]</f>
        <v>5.2631578947368418E-2</v>
      </c>
      <c r="I56" s="1">
        <f>COUNTIFS(Table2[Sub-Sector],Table3[[#This Row],[Sub-Sector]],Table2[Relative Volume],"&gt;=1")/Table3[[#This Row],[Count]]</f>
        <v>0.10526315789473684</v>
      </c>
      <c r="J56" s="1">
        <f>COUNTIFS(Table2[Sub-Sector],Table3[[#This Row],[Sub-Sector]],Table2[% Away From Day Low],"&gt;=0.05")/Table3[[#This Row],[Count]]</f>
        <v>0.21052631578947367</v>
      </c>
      <c r="K56" s="1">
        <f>COUNTIFS(Table2[Sub-Sector],Table3[[#This Row],[Sub-Sector]],Table2[% Away From Day High],"&lt;=0.05")/Table3[[#This Row],[Count]]</f>
        <v>0.94736842105263153</v>
      </c>
      <c r="L56" s="1">
        <f>COUNTIFS(Table2[Sub-Sector],Table3[[#This Row],[Sub-Sector]],Table2[% Away From Current Week Low],"&gt;=0.05")/Table3[[#This Row],[Count]]</f>
        <v>0.21052631578947367</v>
      </c>
      <c r="M56" s="1">
        <f>COUNTIFS(Table2[Sub-Sector],Table3[[#This Row],[Sub-Sector]],Table2[% Away From Current Week High],"&lt;=0.05")/Table3[[#This Row],[Count]]</f>
        <v>0.94736842105263153</v>
      </c>
      <c r="N56" s="1">
        <f>COUNTIFS(Table2[Sub-Sector],Table3[[#This Row],[Sub-Sector]],Table2[% Away From Current Month Low],"&gt;=0.05")/Table3[[#This Row],[Count]]</f>
        <v>0.42105263157894735</v>
      </c>
      <c r="O56" s="1">
        <f>COUNTIFS(Table2[Sub-Sector],Table3[[#This Row],[Sub-Sector]],Table2[% Away From Current Month High],"&lt;=0.05")/Table3[[#This Row],[Count]]</f>
        <v>0</v>
      </c>
      <c r="P56" s="1">
        <f>COUNTIFS(Table2[Sub-Sector],Table3[[#This Row],[Sub-Sector]],Table2[% Away From 52W High],"&lt;=10")/Table3[[#This Row],[Count]]</f>
        <v>5.2631578947368418E-2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</v>
      </c>
      <c r="S56" s="1">
        <f>COUNTIFS(Table2[Sub-Sector],Table3[[#This Row],[Sub-Sector]],Table2[% Price above 50 EMA],"&gt;=0")/Table3[[#This Row],[Count]]</f>
        <v>0.10526315789473684</v>
      </c>
      <c r="T56" s="1">
        <f>COUNTIFS(Table2[Sub-Sector],Table3[[#This Row],[Sub-Sector]],Table2[% Price above 200 EMA],"&gt;=0")/Table3[[#This Row],[Count]]</f>
        <v>0.73684210526315785</v>
      </c>
      <c r="U56" s="1">
        <f>COUNTIFS(Table2[Sub-Sector],Table3[[#This Row],[Sub-Sector]],Table2[Rate of Change - Zone],"Positive")/Table3[[#This Row],[Count]]</f>
        <v>0</v>
      </c>
      <c r="V56" s="1">
        <f>COUNTIFS(Table2[Sub-Sector],Table3[[#This Row],[Sub-Sector]],Table2[Sharpe Ratio],"&gt;=0.10")/Table3[[#This Row],[Count]]</f>
        <v>0.26315789473684209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</v>
      </c>
      <c r="X56">
        <f>_xlfn.RANK.AVG(Table3[[#This Row],[Score]],Table3[Score],1)</f>
        <v>48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56">
        <f>_xlfn.RANK.AVG(Table3[[#This Row],[Score 2 ]],Table3[[Score 2 ]],1)</f>
        <v>55</v>
      </c>
    </row>
    <row r="57" spans="1:26" x14ac:dyDescent="0.3">
      <c r="A57" t="s">
        <v>48</v>
      </c>
      <c r="B57">
        <f>COUNTIFS(Table2[Sub-Sector],Table3[[#This Row],[Sub-Sector]])</f>
        <v>26</v>
      </c>
      <c r="C57" s="1">
        <f>COUNTIFS(Table2[Sub-Sector],Table3[[#This Row],[Sub-Sector]],Table2[Uptrend],"Uptrend")/Table3[[#This Row],[Count]]</f>
        <v>0.19230769230769232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3.8461538461538464E-2</v>
      </c>
      <c r="F57" s="1">
        <f>COUNTIFS(Table2[Sub-Sector],Table3[[#This Row],[Sub-Sector]],Table2[6M Return vs Nifty],"&gt;=10")/Table3[[#This Row],[Count]]</f>
        <v>0.26923076923076922</v>
      </c>
      <c r="G57" s="1">
        <f>COUNTIFS(Table2[Sub-Sector],Table3[[#This Row],[Sub-Sector]],Table2[1Y Return vs Nifty],"&gt;=10")/Table3[[#This Row],[Count]]</f>
        <v>0.69230769230769229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0.15384615384615385</v>
      </c>
      <c r="J57" s="1">
        <f>COUNTIFS(Table2[Sub-Sector],Table3[[#This Row],[Sub-Sector]],Table2[% Away From Day Low],"&gt;=0.05")/Table3[[#This Row],[Count]]</f>
        <v>0.19230769230769232</v>
      </c>
      <c r="K57" s="1">
        <f>COUNTIFS(Table2[Sub-Sector],Table3[[#This Row],[Sub-Sector]],Table2[% Away From Day High],"&lt;=0.05")/Table3[[#This Row],[Count]]</f>
        <v>0.96153846153846156</v>
      </c>
      <c r="L57" s="1">
        <f>COUNTIFS(Table2[Sub-Sector],Table3[[#This Row],[Sub-Sector]],Table2[% Away From Current Week Low],"&gt;=0.05")/Table3[[#This Row],[Count]]</f>
        <v>0.19230769230769232</v>
      </c>
      <c r="M57" s="1">
        <f>COUNTIFS(Table2[Sub-Sector],Table3[[#This Row],[Sub-Sector]],Table2[% Away From Current Week High],"&lt;=0.05")/Table3[[#This Row],[Count]]</f>
        <v>0.96153846153846156</v>
      </c>
      <c r="N57" s="1">
        <f>COUNTIFS(Table2[Sub-Sector],Table3[[#This Row],[Sub-Sector]],Table2[% Away From Current Month Low],"&gt;=0.05")/Table3[[#This Row],[Count]]</f>
        <v>0.30769230769230771</v>
      </c>
      <c r="O57" s="1">
        <f>COUNTIFS(Table2[Sub-Sector],Table3[[#This Row],[Sub-Sector]],Table2[% Away From Current Month High],"&lt;=0.05")/Table3[[#This Row],[Count]]</f>
        <v>0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0.92307692307692313</v>
      </c>
      <c r="R57" s="1">
        <f>COUNTIFS(Table2[Sub-Sector],Table3[[#This Row],[Sub-Sector]],Table2[% Price above 20 EMA],"&gt;=0")/Table3[[#This Row],[Count]]</f>
        <v>3.8461538461538464E-2</v>
      </c>
      <c r="S57" s="1">
        <f>COUNTIFS(Table2[Sub-Sector],Table3[[#This Row],[Sub-Sector]],Table2[% Price above 50 EMA],"&gt;=0")/Table3[[#This Row],[Count]]</f>
        <v>3.8461538461538464E-2</v>
      </c>
      <c r="T57" s="1">
        <f>COUNTIFS(Table2[Sub-Sector],Table3[[#This Row],[Sub-Sector]],Table2[% Price above 200 EMA],"&gt;=0")/Table3[[#This Row],[Count]]</f>
        <v>0.46153846153846156</v>
      </c>
      <c r="U57" s="1">
        <f>COUNTIFS(Table2[Sub-Sector],Table3[[#This Row],[Sub-Sector]],Table2[Rate of Change - Zone],"Positive")/Table3[[#This Row],[Count]]</f>
        <v>0</v>
      </c>
      <c r="V57" s="1">
        <f>COUNTIFS(Table2[Sub-Sector],Table3[[#This Row],[Sub-Sector]],Table2[Sharpe Ratio],"&gt;=0.10")/Table3[[#This Row],[Count]]</f>
        <v>0.42307692307692307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422.5</v>
      </c>
      <c r="X57">
        <f>_xlfn.RANK.AVG(Table3[[#This Row],[Score]],Table3[Score],1)</f>
        <v>55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57">
        <f>_xlfn.RANK.AVG(Table3[[#This Row],[Score 2 ]],Table3[[Score 2 ]],1)</f>
        <v>56</v>
      </c>
    </row>
    <row r="58" spans="1:26" x14ac:dyDescent="0.3">
      <c r="A58" t="s">
        <v>80</v>
      </c>
      <c r="B58">
        <f>COUNTIFS(Table2[Sub-Sector],Table3[[#This Row],[Sub-Sector]])</f>
        <v>3</v>
      </c>
      <c r="C58" s="1">
        <f>COUNTIFS(Table2[Sub-Sector],Table3[[#This Row],[Sub-Sector]],Table2[Uptrend],"Uptrend")/Table3[[#This Row],[Count]]</f>
        <v>0.66666666666666663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0.33333333333333331</v>
      </c>
      <c r="F58" s="1">
        <f>COUNTIFS(Table2[Sub-Sector],Table3[[#This Row],[Sub-Sector]],Table2[6M Return vs Nifty],"&gt;=10")/Table3[[#This Row],[Count]]</f>
        <v>0.33333333333333331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0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0.66666666666666663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0.66666666666666663</v>
      </c>
      <c r="N58" s="1">
        <f>COUNTIFS(Table2[Sub-Sector],Table3[[#This Row],[Sub-Sector]],Table2[% Away From Current Month Low],"&gt;=0.05")/Table3[[#This Row],[Count]]</f>
        <v>0</v>
      </c>
      <c r="O58" s="1">
        <f>COUNTIFS(Table2[Sub-Sector],Table3[[#This Row],[Sub-Sector]],Table2[% Away From Current Month High],"&lt;=0.05")/Table3[[#This Row],[Count]]</f>
        <v>0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0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0.66666666666666663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343.5</v>
      </c>
      <c r="X58">
        <f>_xlfn.RANK.AVG(Table3[[#This Row],[Score]],Table3[Score],1)</f>
        <v>35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58">
        <f>_xlfn.RANK.AVG(Table3[[#This Row],[Score 2 ]],Table3[[Score 2 ]],1)</f>
        <v>57</v>
      </c>
    </row>
    <row r="59" spans="1:26" x14ac:dyDescent="0.3">
      <c r="A59" t="s">
        <v>1239</v>
      </c>
      <c r="B59">
        <f>COUNTIFS(Table2[Sub-Sector],Table3[[#This Row],[Sub-Sector]])</f>
        <v>2</v>
      </c>
      <c r="C59" s="1">
        <f>COUNTIFS(Table2[Sub-Sector],Table3[[#This Row],[Sub-Sector]],Table2[Uptrend],"Uptrend")/Table3[[#This Row],[Count]]</f>
        <v>0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0</v>
      </c>
      <c r="G59" s="1">
        <f>COUNTIFS(Table2[Sub-Sector],Table3[[#This Row],[Sub-Sector]],Table2[1Y Return vs Nifty],"&gt;=10")/Table3[[#This Row],[Count]]</f>
        <v>0</v>
      </c>
      <c r="H59" s="1">
        <f>COUNTIFS(Table2[Sub-Sector],Table3[[#This Row],[Sub-Sector]],Table2[RSI Exponential â€“ 14D],"&gt;=50")/Table3[[#This Row],[Count]]</f>
        <v>0</v>
      </c>
      <c r="I59" s="1">
        <f>COUNTIFS(Table2[Sub-Sector],Table3[[#This Row],[Sub-Sector]],Table2[Relative Volume],"&gt;=1")/Table3[[#This Row],[Count]]</f>
        <v>0.5</v>
      </c>
      <c r="J59" s="1">
        <f>COUNTIFS(Table2[Sub-Sector],Table3[[#This Row],[Sub-Sector]],Table2[% Away From Day Low],"&gt;=0.05")/Table3[[#This Row],[Count]]</f>
        <v>0.5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0.5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0.5</v>
      </c>
      <c r="O59" s="1">
        <f>COUNTIFS(Table2[Sub-Sector],Table3[[#This Row],[Sub-Sector]],Table2[% Away From Current Month High],"&lt;=0.05")/Table3[[#This Row],[Count]]</f>
        <v>0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0.5</v>
      </c>
      <c r="R59" s="1">
        <f>COUNTIFS(Table2[Sub-Sector],Table3[[#This Row],[Sub-Sector]],Table2[% Price above 20 EMA],"&gt;=0")/Table3[[#This Row],[Count]]</f>
        <v>0</v>
      </c>
      <c r="S59" s="1">
        <f>COUNTIFS(Table2[Sub-Sector],Table3[[#This Row],[Sub-Sector]],Table2[% Price above 50 EMA],"&gt;=0")/Table3[[#This Row],[Count]]</f>
        <v>0</v>
      </c>
      <c r="T59" s="1">
        <f>COUNTIFS(Table2[Sub-Sector],Table3[[#This Row],[Sub-Sector]],Table2[% Price above 200 EMA],"&gt;=0")/Table3[[#This Row],[Count]]</f>
        <v>0</v>
      </c>
      <c r="U59" s="1">
        <f>COUNTIFS(Table2[Sub-Sector],Table3[[#This Row],[Sub-Sector]],Table2[Rate of Change - Zone],"Positive")/Table3[[#This Row],[Count]]</f>
        <v>0.5</v>
      </c>
      <c r="V59" s="1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501</v>
      </c>
      <c r="X59">
        <f>_xlfn.RANK.AVG(Table3[[#This Row],[Score]],Table3[Score],1)</f>
        <v>75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59">
        <f>_xlfn.RANK.AVG(Table3[[#This Row],[Score 2 ]],Table3[[Score 2 ]],1)</f>
        <v>58</v>
      </c>
    </row>
    <row r="60" spans="1:26" x14ac:dyDescent="0.3">
      <c r="A60" t="s">
        <v>100</v>
      </c>
      <c r="B60">
        <f>COUNTIFS(Table2[Sub-Sector],Table3[[#This Row],[Sub-Sector]])</f>
        <v>5</v>
      </c>
      <c r="C60" s="1">
        <f>COUNTIFS(Table2[Sub-Sector],Table3[[#This Row],[Sub-Sector]],Table2[Uptrend],"Uptrend")/Table3[[#This Row],[Count]]</f>
        <v>0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0.2</v>
      </c>
      <c r="G60" s="1">
        <f>COUNTIFS(Table2[Sub-Sector],Table3[[#This Row],[Sub-Sector]],Table2[1Y Return vs Nifty],"&gt;=10")/Table3[[#This Row],[Count]]</f>
        <v>0.6</v>
      </c>
      <c r="H60" s="1">
        <f>COUNTIFS(Table2[Sub-Sector],Table3[[#This Row],[Sub-Sector]],Table2[RSI Exponential â€“ 14D],"&gt;=50")/Table3[[#This Row],[Count]]</f>
        <v>0</v>
      </c>
      <c r="I60" s="1">
        <f>COUNTIFS(Table2[Sub-Sector],Table3[[#This Row],[Sub-Sector]],Table2[Relative Volume],"&gt;=1")/Table3[[#This Row],[Count]]</f>
        <v>0.2</v>
      </c>
      <c r="J60" s="1">
        <f>COUNTIFS(Table2[Sub-Sector],Table3[[#This Row],[Sub-Sector]],Table2[% Away From Day Low],"&gt;=0.05")/Table3[[#This Row],[Count]]</f>
        <v>0.2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0.2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0.2</v>
      </c>
      <c r="O60" s="1">
        <f>COUNTIFS(Table2[Sub-Sector],Table3[[#This Row],[Sub-Sector]],Table2[% Away From Current Month High],"&lt;=0.05")/Table3[[#This Row],[Count]]</f>
        <v>0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0.8</v>
      </c>
      <c r="R60" s="1">
        <f>COUNTIFS(Table2[Sub-Sector],Table3[[#This Row],[Sub-Sector]],Table2[% Price above 20 EMA],"&gt;=0")/Table3[[#This Row],[Count]]</f>
        <v>0</v>
      </c>
      <c r="S60" s="1">
        <f>COUNTIFS(Table2[Sub-Sector],Table3[[#This Row],[Sub-Sector]],Table2[% Price above 50 EMA],"&gt;=0")/Table3[[#This Row],[Count]]</f>
        <v>0</v>
      </c>
      <c r="T60" s="1">
        <f>COUNTIFS(Table2[Sub-Sector],Table3[[#This Row],[Sub-Sector]],Table2[% Price above 200 EMA],"&gt;=0")/Table3[[#This Row],[Count]]</f>
        <v>0.2</v>
      </c>
      <c r="U60" s="1">
        <f>COUNTIFS(Table2[Sub-Sector],Table3[[#This Row],[Sub-Sector]],Table2[Rate of Change - Zone],"Positive")/Table3[[#This Row],[Count]]</f>
        <v>0</v>
      </c>
      <c r="V60" s="1">
        <f>COUNTIFS(Table2[Sub-Sector],Table3[[#This Row],[Sub-Sector]],Table2[Sharpe Ratio],"&gt;=0.10")/Table3[[#This Row],[Count]]</f>
        <v>0.6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</v>
      </c>
      <c r="X60">
        <f>_xlfn.RANK.AVG(Table3[[#This Row],[Score]],Table3[Score],1)</f>
        <v>76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247.5</v>
      </c>
      <c r="Z60">
        <f>_xlfn.RANK.AVG(Table3[[#This Row],[Score 2 ]],Table3[[Score 2 ]],1)</f>
        <v>59.5</v>
      </c>
    </row>
    <row r="61" spans="1:26" x14ac:dyDescent="0.3">
      <c r="A61" t="s">
        <v>24</v>
      </c>
      <c r="B61">
        <f>COUNTIFS(Table2[Sub-Sector],Table3[[#This Row],[Sub-Sector]])</f>
        <v>20</v>
      </c>
      <c r="C61" s="1">
        <f>COUNTIFS(Table2[Sub-Sector],Table3[[#This Row],[Sub-Sector]],Table2[Uptrend],"Uptrend")/Table3[[#This Row],[Count]]</f>
        <v>0.15</v>
      </c>
      <c r="D61" s="1">
        <f>COUNTIFS(Table2[Sub-Sector],Table3[[#This Row],[Sub-Sector]],Table2[1W Return vs Nifty],"&gt;=5")/Table3[[#This Row],[Count]]</f>
        <v>0.05</v>
      </c>
      <c r="E61" s="1">
        <f>COUNTIFS(Table2[Sub-Sector],Table3[[#This Row],[Sub-Sector]],Table2[1M Return vs Nifty],"&gt;=5")/Table3[[#This Row],[Count]]</f>
        <v>0.2</v>
      </c>
      <c r="F61" s="1">
        <f>COUNTIFS(Table2[Sub-Sector],Table3[[#This Row],[Sub-Sector]],Table2[6M Return vs Nifty],"&gt;=10")/Table3[[#This Row],[Count]]</f>
        <v>0</v>
      </c>
      <c r="G61" s="1">
        <f>COUNTIFS(Table2[Sub-Sector],Table3[[#This Row],[Sub-Sector]],Table2[1Y Return vs Nifty],"&gt;=10")/Table3[[#This Row],[Count]]</f>
        <v>0.1</v>
      </c>
      <c r="H61" s="1">
        <f>COUNTIFS(Table2[Sub-Sector],Table3[[#This Row],[Sub-Sector]],Table2[RSI Exponential â€“ 14D],"&gt;=50")/Table3[[#This Row],[Count]]</f>
        <v>0.35</v>
      </c>
      <c r="I61" s="1">
        <f>COUNTIFS(Table2[Sub-Sector],Table3[[#This Row],[Sub-Sector]],Table2[Relative Volume],"&gt;=1")/Table3[[#This Row],[Count]]</f>
        <v>0.45</v>
      </c>
      <c r="J61" s="1">
        <f>COUNTIFS(Table2[Sub-Sector],Table3[[#This Row],[Sub-Sector]],Table2[% Away From Day Low],"&gt;=0.05")/Table3[[#This Row],[Count]]</f>
        <v>0.15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0.15</v>
      </c>
      <c r="M61" s="1">
        <f>COUNTIFS(Table2[Sub-Sector],Table3[[#This Row],[Sub-Sector]],Table2[% Away From Current Week High],"&lt;=0.05")/Table3[[#This Row],[Count]]</f>
        <v>1</v>
      </c>
      <c r="N61" s="1">
        <f>COUNTIFS(Table2[Sub-Sector],Table3[[#This Row],[Sub-Sector]],Table2[% Away From Current Month Low],"&gt;=0.05")/Table3[[#This Row],[Count]]</f>
        <v>0.7</v>
      </c>
      <c r="O61" s="1">
        <f>COUNTIFS(Table2[Sub-Sector],Table3[[#This Row],[Sub-Sector]],Table2[% Away From Current Month High],"&lt;=0.05")/Table3[[#This Row],[Count]]</f>
        <v>0.25</v>
      </c>
      <c r="P61" s="1">
        <f>COUNTIFS(Table2[Sub-Sector],Table3[[#This Row],[Sub-Sector]],Table2[% Away From 52W High],"&lt;=10")/Table3[[#This Row],[Count]]</f>
        <v>0.2</v>
      </c>
      <c r="Q61" s="1">
        <f>COUNTIFS(Table2[Sub-Sector],Table3[[#This Row],[Sub-Sector]],Table2[% Away From 52W Low],"&gt;=10")/Table3[[#This Row],[Count]]</f>
        <v>0.6</v>
      </c>
      <c r="R61" s="1">
        <f>COUNTIFS(Table2[Sub-Sector],Table3[[#This Row],[Sub-Sector]],Table2[% Price above 20 EMA],"&gt;=0")/Table3[[#This Row],[Count]]</f>
        <v>0.25</v>
      </c>
      <c r="S61" s="1">
        <f>COUNTIFS(Table2[Sub-Sector],Table3[[#This Row],[Sub-Sector]],Table2[% Price above 50 EMA],"&gt;=0")/Table3[[#This Row],[Count]]</f>
        <v>0.2</v>
      </c>
      <c r="T61" s="1">
        <f>COUNTIFS(Table2[Sub-Sector],Table3[[#This Row],[Sub-Sector]],Table2[% Price above 200 EMA],"&gt;=0")/Table3[[#This Row],[Count]]</f>
        <v>0.3</v>
      </c>
      <c r="U61" s="1">
        <f>COUNTIFS(Table2[Sub-Sector],Table3[[#This Row],[Sub-Sector]],Table2[Rate of Change - Zone],"Positive")/Table3[[#This Row],[Count]]</f>
        <v>0.3</v>
      </c>
      <c r="V61" s="1">
        <f>COUNTIFS(Table2[Sub-Sector],Table3[[#This Row],[Sub-Sector]],Table2[Sharpe Ratio],"&gt;=0.10")/Table3[[#This Row],[Count]]</f>
        <v>0.15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</v>
      </c>
      <c r="X61">
        <f>_xlfn.RANK.AVG(Table3[[#This Row],[Score]],Table3[Score],1)</f>
        <v>37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247.5</v>
      </c>
      <c r="Z61">
        <f>_xlfn.RANK.AVG(Table3[[#This Row],[Score 2 ]],Table3[[Score 2 ]],1)</f>
        <v>59.5</v>
      </c>
    </row>
    <row r="62" spans="1:26" x14ac:dyDescent="0.3">
      <c r="A62" t="s">
        <v>74</v>
      </c>
      <c r="B62">
        <f>COUNTIFS(Table2[Sub-Sector],Table3[[#This Row],[Sub-Sector]])</f>
        <v>17</v>
      </c>
      <c r="C62" s="1">
        <f>COUNTIFS(Table2[Sub-Sector],Table3[[#This Row],[Sub-Sector]],Table2[Uptrend],"Uptrend")/Table3[[#This Row],[Count]]</f>
        <v>0.11764705882352941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0.23529411764705882</v>
      </c>
      <c r="F62" s="1">
        <f>COUNTIFS(Table2[Sub-Sector],Table3[[#This Row],[Sub-Sector]],Table2[6M Return vs Nifty],"&gt;=10")/Table3[[#This Row],[Count]]</f>
        <v>0.11764705882352941</v>
      </c>
      <c r="G62" s="1">
        <f>COUNTIFS(Table2[Sub-Sector],Table3[[#This Row],[Sub-Sector]],Table2[1Y Return vs Nifty],"&gt;=10")/Table3[[#This Row],[Count]]</f>
        <v>0.23529411764705882</v>
      </c>
      <c r="H62" s="1">
        <f>COUNTIFS(Table2[Sub-Sector],Table3[[#This Row],[Sub-Sector]],Table2[RSI Exponential â€“ 14D],"&gt;=50")/Table3[[#This Row],[Count]]</f>
        <v>0.17647058823529413</v>
      </c>
      <c r="I62" s="1">
        <f>COUNTIFS(Table2[Sub-Sector],Table3[[#This Row],[Sub-Sector]],Table2[Relative Volume],"&gt;=1")/Table3[[#This Row],[Count]]</f>
        <v>0.29411764705882354</v>
      </c>
      <c r="J62" s="1">
        <f>COUNTIFS(Table2[Sub-Sector],Table3[[#This Row],[Sub-Sector]],Table2[% Away From Day Low],"&gt;=0.05")/Table3[[#This Row],[Count]]</f>
        <v>0.11764705882352941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0.11764705882352941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0.23529411764705882</v>
      </c>
      <c r="O62" s="1">
        <f>COUNTIFS(Table2[Sub-Sector],Table3[[#This Row],[Sub-Sector]],Table2[% Away From Current Month High],"&lt;=0.05")/Table3[[#This Row],[Count]]</f>
        <v>0.11764705882352941</v>
      </c>
      <c r="P62" s="1">
        <f>COUNTIFS(Table2[Sub-Sector],Table3[[#This Row],[Sub-Sector]],Table2[% Away From 52W High],"&lt;=10")/Table3[[#This Row],[Count]]</f>
        <v>0.17647058823529413</v>
      </c>
      <c r="Q62" s="1">
        <f>COUNTIFS(Table2[Sub-Sector],Table3[[#This Row],[Sub-Sector]],Table2[% Away From 52W Low],"&gt;=10")/Table3[[#This Row],[Count]]</f>
        <v>0.76470588235294112</v>
      </c>
      <c r="R62" s="1">
        <f>COUNTIFS(Table2[Sub-Sector],Table3[[#This Row],[Sub-Sector]],Table2[% Price above 20 EMA],"&gt;=0")/Table3[[#This Row],[Count]]</f>
        <v>0.17647058823529413</v>
      </c>
      <c r="S62" s="1">
        <f>COUNTIFS(Table2[Sub-Sector],Table3[[#This Row],[Sub-Sector]],Table2[% Price above 50 EMA],"&gt;=0")/Table3[[#This Row],[Count]]</f>
        <v>0.17647058823529413</v>
      </c>
      <c r="T62" s="1">
        <f>COUNTIFS(Table2[Sub-Sector],Table3[[#This Row],[Sub-Sector]],Table2[% Price above 200 EMA],"&gt;=0")/Table3[[#This Row],[Count]]</f>
        <v>0.41176470588235292</v>
      </c>
      <c r="U62" s="1">
        <f>COUNTIFS(Table2[Sub-Sector],Table3[[#This Row],[Sub-Sector]],Table2[Rate of Change - Zone],"Positive")/Table3[[#This Row],[Count]]</f>
        <v>0.11764705882352941</v>
      </c>
      <c r="V62" s="1">
        <f>COUNTIFS(Table2[Sub-Sector],Table3[[#This Row],[Sub-Sector]],Table2[Sharpe Ratio],"&gt;=0.10")/Table3[[#This Row],[Count]]</f>
        <v>0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</v>
      </c>
      <c r="X62">
        <f>_xlfn.RANK.AVG(Table3[[#This Row],[Score]],Table3[Score],1)</f>
        <v>53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2">
        <f>_xlfn.RANK.AVG(Table3[[#This Row],[Score 2 ]],Table3[[Score 2 ]],1)</f>
        <v>61</v>
      </c>
    </row>
    <row r="63" spans="1:26" x14ac:dyDescent="0.3">
      <c r="A63" t="s">
        <v>449</v>
      </c>
      <c r="B63">
        <f>COUNTIFS(Table2[Sub-Sector],Table3[[#This Row],[Sub-Sector]])</f>
        <v>10</v>
      </c>
      <c r="C63" s="1">
        <f>COUNTIFS(Table2[Sub-Sector],Table3[[#This Row],[Sub-Sector]],Table2[Uptrend],"Uptrend")/Table3[[#This Row],[Count]]</f>
        <v>0.3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0.1</v>
      </c>
      <c r="F63" s="1">
        <f>COUNTIFS(Table2[Sub-Sector],Table3[[#This Row],[Sub-Sector]],Table2[6M Return vs Nifty],"&gt;=10")/Table3[[#This Row],[Count]]</f>
        <v>0.3</v>
      </c>
      <c r="G63" s="1">
        <f>COUNTIFS(Table2[Sub-Sector],Table3[[#This Row],[Sub-Sector]],Table2[1Y Return vs Nifty],"&gt;=10")/Table3[[#This Row],[Count]]</f>
        <v>0.3</v>
      </c>
      <c r="H63" s="1">
        <f>COUNTIFS(Table2[Sub-Sector],Table3[[#This Row],[Sub-Sector]],Table2[RSI Exponential â€“ 14D],"&gt;=50")/Table3[[#This Row],[Count]]</f>
        <v>0</v>
      </c>
      <c r="I63" s="1">
        <f>COUNTIFS(Table2[Sub-Sector],Table3[[#This Row],[Sub-Sector]],Table2[Relative Volume],"&gt;=1")/Table3[[#This Row],[Count]]</f>
        <v>0.1</v>
      </c>
      <c r="J63" s="1">
        <f>COUNTIFS(Table2[Sub-Sector],Table3[[#This Row],[Sub-Sector]],Table2[% Away From Day Low],"&gt;=0.05")/Table3[[#This Row],[Count]]</f>
        <v>0.3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0.3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0.4</v>
      </c>
      <c r="O63" s="1">
        <f>COUNTIFS(Table2[Sub-Sector],Table3[[#This Row],[Sub-Sector]],Table2[% Away From Current Month High],"&lt;=0.05")/Table3[[#This Row],[Count]]</f>
        <v>0.1</v>
      </c>
      <c r="P63" s="1">
        <f>COUNTIFS(Table2[Sub-Sector],Table3[[#This Row],[Sub-Sector]],Table2[% Away From 52W High],"&lt;=10")/Table3[[#This Row],[Count]]</f>
        <v>0</v>
      </c>
      <c r="Q63" s="1">
        <f>COUNTIFS(Table2[Sub-Sector],Table3[[#This Row],[Sub-Sector]],Table2[% Away From 52W Low],"&gt;=10")/Table3[[#This Row],[Count]]</f>
        <v>0.9</v>
      </c>
      <c r="R63" s="1">
        <f>COUNTIFS(Table2[Sub-Sector],Table3[[#This Row],[Sub-Sector]],Table2[% Price above 20 EMA],"&gt;=0")/Table3[[#This Row],[Count]]</f>
        <v>0.1</v>
      </c>
      <c r="S63" s="1">
        <f>COUNTIFS(Table2[Sub-Sector],Table3[[#This Row],[Sub-Sector]],Table2[% Price above 50 EMA],"&gt;=0")/Table3[[#This Row],[Count]]</f>
        <v>0.1</v>
      </c>
      <c r="T63" s="1">
        <f>COUNTIFS(Table2[Sub-Sector],Table3[[#This Row],[Sub-Sector]],Table2[% Price above 200 EMA],"&gt;=0")/Table3[[#This Row],[Count]]</f>
        <v>0.5</v>
      </c>
      <c r="U63" s="1">
        <f>COUNTIFS(Table2[Sub-Sector],Table3[[#This Row],[Sub-Sector]],Table2[Rate of Change - Zone],"Positive")/Table3[[#This Row],[Count]]</f>
        <v>0.1</v>
      </c>
      <c r="V63" s="1">
        <f>COUNTIFS(Table2[Sub-Sector],Table3[[#This Row],[Sub-Sector]],Table2[Sharpe Ratio],"&gt;=0.10")/Table3[[#This Row],[Count]]</f>
        <v>0.4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</v>
      </c>
      <c r="X63">
        <f>_xlfn.RANK.AVG(Table3[[#This Row],[Score]],Table3[Score],1)</f>
        <v>54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3">
        <f>_xlfn.RANK.AVG(Table3[[#This Row],[Score 2 ]],Table3[[Score 2 ]],1)</f>
        <v>62.5</v>
      </c>
    </row>
    <row r="64" spans="1:26" x14ac:dyDescent="0.3">
      <c r="A64" t="s">
        <v>185</v>
      </c>
      <c r="B64">
        <f>COUNTIFS(Table2[Sub-Sector],Table3[[#This Row],[Sub-Sector]])</f>
        <v>6</v>
      </c>
      <c r="C64" s="1">
        <f>COUNTIFS(Table2[Sub-Sector],Table3[[#This Row],[Sub-Sector]],Table2[Uptrend],"Uptrend")/Table3[[#This Row],[Count]]</f>
        <v>0.16666666666666666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</v>
      </c>
      <c r="F64" s="1">
        <f>COUNTIFS(Table2[Sub-Sector],Table3[[#This Row],[Sub-Sector]],Table2[6M Return vs Nifty],"&gt;=10")/Table3[[#This Row],[Count]]</f>
        <v>0.16666666666666666</v>
      </c>
      <c r="G64" s="1">
        <f>COUNTIFS(Table2[Sub-Sector],Table3[[#This Row],[Sub-Sector]],Table2[1Y Return vs Nifty],"&gt;=10")/Table3[[#This Row],[Count]]</f>
        <v>0.5</v>
      </c>
      <c r="H64" s="1">
        <f>COUNTIFS(Table2[Sub-Sector],Table3[[#This Row],[Sub-Sector]],Table2[RSI Exponential â€“ 14D],"&gt;=50")/Table3[[#This Row],[Count]]</f>
        <v>0</v>
      </c>
      <c r="I64" s="1">
        <f>COUNTIFS(Table2[Sub-Sector],Table3[[#This Row],[Sub-Sector]],Table2[Relative Volume],"&gt;=1")/Table3[[#This Row],[Count]]</f>
        <v>0.33333333333333331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</v>
      </c>
      <c r="M64" s="1">
        <f>COUNTIFS(Table2[Sub-Sector],Table3[[#This Row],[Sub-Sector]],Table2[% Away From Current Week High],"&lt;=0.05")/Table3[[#This Row],[Count]]</f>
        <v>1</v>
      </c>
      <c r="N64" s="1">
        <f>COUNTIFS(Table2[Sub-Sector],Table3[[#This Row],[Sub-Sector]],Table2[% Away From Current Month Low],"&gt;=0.05")/Table3[[#This Row],[Count]]</f>
        <v>0</v>
      </c>
      <c r="O64" s="1">
        <f>COUNTIFS(Table2[Sub-Sector],Table3[[#This Row],[Sub-Sector]],Table2[% Away From Current Month High],"&lt;=0.05")/Table3[[#This Row],[Count]]</f>
        <v>0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0.83333333333333337</v>
      </c>
      <c r="R64" s="1">
        <f>COUNTIFS(Table2[Sub-Sector],Table3[[#This Row],[Sub-Sector]],Table2[% Price above 20 EMA],"&gt;=0")/Table3[[#This Row],[Count]]</f>
        <v>0</v>
      </c>
      <c r="S64" s="1">
        <f>COUNTIFS(Table2[Sub-Sector],Table3[[#This Row],[Sub-Sector]],Table2[% Price above 50 EMA],"&gt;=0")/Table3[[#This Row],[Count]]</f>
        <v>0</v>
      </c>
      <c r="T64" s="1">
        <f>COUNTIFS(Table2[Sub-Sector],Table3[[#This Row],[Sub-Sector]],Table2[% Price above 200 EMA],"&gt;=0")/Table3[[#This Row],[Count]]</f>
        <v>0.33333333333333331</v>
      </c>
      <c r="U64" s="1">
        <f>COUNTIFS(Table2[Sub-Sector],Table3[[#This Row],[Sub-Sector]],Table2[Rate of Change - Zone],"Positive")/Table3[[#This Row],[Count]]</f>
        <v>0</v>
      </c>
      <c r="V64" s="1">
        <f>COUNTIFS(Table2[Sub-Sector],Table3[[#This Row],[Sub-Sector]],Table2[Sharpe Ratio],"&gt;=0.10")/Table3[[#This Row],[Count]]</f>
        <v>0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474.5</v>
      </c>
      <c r="X64">
        <f>_xlfn.RANK.AVG(Table3[[#This Row],[Score]],Table3[Score],1)</f>
        <v>69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4">
        <f>_xlfn.RANK.AVG(Table3[[#This Row],[Score 2 ]],Table3[[Score 2 ]],1)</f>
        <v>62.5</v>
      </c>
    </row>
    <row r="65" spans="1:26" x14ac:dyDescent="0.3">
      <c r="A65" t="s">
        <v>238</v>
      </c>
      <c r="B65">
        <f>COUNTIFS(Table2[Sub-Sector],Table3[[#This Row],[Sub-Sector]])</f>
        <v>8</v>
      </c>
      <c r="C65" s="1">
        <f>COUNTIFS(Table2[Sub-Sector],Table3[[#This Row],[Sub-Sector]],Table2[Uptrend],"Uptrend")/Table3[[#This Row],[Count]]</f>
        <v>0.625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0.125</v>
      </c>
      <c r="F65" s="1">
        <f>COUNTIFS(Table2[Sub-Sector],Table3[[#This Row],[Sub-Sector]],Table2[6M Return vs Nifty],"&gt;=10")/Table3[[#This Row],[Count]]</f>
        <v>0.25</v>
      </c>
      <c r="G65" s="1">
        <f>COUNTIFS(Table2[Sub-Sector],Table3[[#This Row],[Sub-Sector]],Table2[1Y Return vs Nifty],"&gt;=10")/Table3[[#This Row],[Count]]</f>
        <v>0.375</v>
      </c>
      <c r="H65" s="1">
        <f>COUNTIFS(Table2[Sub-Sector],Table3[[#This Row],[Sub-Sector]],Table2[RSI Exponential â€“ 14D],"&gt;=50")/Table3[[#This Row],[Count]]</f>
        <v>0</v>
      </c>
      <c r="I65" s="1">
        <f>COUNTIFS(Table2[Sub-Sector],Table3[[#This Row],[Sub-Sector]],Table2[Relative Volume],"&gt;=1")/Table3[[#This Row],[Count]]</f>
        <v>0.375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0.125</v>
      </c>
      <c r="O65" s="1">
        <f>COUNTIFS(Table2[Sub-Sector],Table3[[#This Row],[Sub-Sector]],Table2[% Away From Current Month High],"&lt;=0.05")/Table3[[#This Row],[Count]]</f>
        <v>0</v>
      </c>
      <c r="P65" s="1">
        <f>COUNTIFS(Table2[Sub-Sector],Table3[[#This Row],[Sub-Sector]],Table2[% Away From 52W High],"&lt;=10")/Table3[[#This Row],[Count]]</f>
        <v>0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</v>
      </c>
      <c r="S65" s="1">
        <f>COUNTIFS(Table2[Sub-Sector],Table3[[#This Row],[Sub-Sector]],Table2[% Price above 50 EMA],"&gt;=0")/Table3[[#This Row],[Count]]</f>
        <v>0.125</v>
      </c>
      <c r="T65" s="1">
        <f>COUNTIFS(Table2[Sub-Sector],Table3[[#This Row],[Sub-Sector]],Table2[% Price above 200 EMA],"&gt;=0")/Table3[[#This Row],[Count]]</f>
        <v>0.625</v>
      </c>
      <c r="U65" s="1">
        <f>COUNTIFS(Table2[Sub-Sector],Table3[[#This Row],[Sub-Sector]],Table2[Rate of Change - Zone],"Positive")/Table3[[#This Row],[Count]]</f>
        <v>0</v>
      </c>
      <c r="V65" s="1">
        <f>COUNTIFS(Table2[Sub-Sector],Table3[[#This Row],[Sub-Sector]],Table2[Sharpe Ratio],"&gt;=0.10")/Table3[[#This Row],[Count]]</f>
        <v>0.375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386.5</v>
      </c>
      <c r="X65">
        <f>_xlfn.RANK.AVG(Table3[[#This Row],[Score]],Table3[Score],1)</f>
        <v>47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65">
        <f>_xlfn.RANK.AVG(Table3[[#This Row],[Score 2 ]],Table3[[Score 2 ]],1)</f>
        <v>64</v>
      </c>
    </row>
    <row r="66" spans="1:26" x14ac:dyDescent="0.3">
      <c r="A66" t="s">
        <v>57</v>
      </c>
      <c r="B66">
        <f>COUNTIFS(Table2[Sub-Sector],Table3[[#This Row],[Sub-Sector]])</f>
        <v>4</v>
      </c>
      <c r="C66" s="1">
        <f>COUNTIFS(Table2[Sub-Sector],Table3[[#This Row],[Sub-Sector]],Table2[Uptrend],"Uptrend")/Table3[[#This Row],[Count]]</f>
        <v>0.5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</v>
      </c>
      <c r="F66" s="1">
        <f>COUNTIFS(Table2[Sub-Sector],Table3[[#This Row],[Sub-Sector]],Table2[6M Return vs Nifty],"&gt;=10")/Table3[[#This Row],[Count]]</f>
        <v>0.25</v>
      </c>
      <c r="G66" s="1">
        <f>COUNTIFS(Table2[Sub-Sector],Table3[[#This Row],[Sub-Sector]],Table2[1Y Return vs Nifty],"&gt;=10")/Table3[[#This Row],[Count]]</f>
        <v>1</v>
      </c>
      <c r="H66" s="1">
        <f>COUNTIFS(Table2[Sub-Sector],Table3[[#This Row],[Sub-Sector]],Table2[RSI Exponential â€“ 14D],"&gt;=50")/Table3[[#This Row],[Count]]</f>
        <v>0</v>
      </c>
      <c r="I66" s="1">
        <f>COUNTIFS(Table2[Sub-Sector],Table3[[#This Row],[Sub-Sector]],Table2[Relative Volume],"&gt;=1")/Table3[[#This Row],[Count]]</f>
        <v>0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0</v>
      </c>
      <c r="O66" s="1">
        <f>COUNTIFS(Table2[Sub-Sector],Table3[[#This Row],[Sub-Sector]],Table2[% Away From Current Month High],"&lt;=0.05")/Table3[[#This Row],[Count]]</f>
        <v>0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</v>
      </c>
      <c r="S66" s="1">
        <f>COUNTIFS(Table2[Sub-Sector],Table3[[#This Row],[Sub-Sector]],Table2[% Price above 50 EMA],"&gt;=0")/Table3[[#This Row],[Count]]</f>
        <v>0</v>
      </c>
      <c r="T66" s="1">
        <f>COUNTIFS(Table2[Sub-Sector],Table3[[#This Row],[Sub-Sector]],Table2[% Price above 200 EMA],"&gt;=0")/Table3[[#This Row],[Count]]</f>
        <v>0.75</v>
      </c>
      <c r="U66" s="1">
        <f>COUNTIFS(Table2[Sub-Sector],Table3[[#This Row],[Sub-Sector]],Table2[Rate of Change - Zone],"Positive")/Table3[[#This Row],[Count]]</f>
        <v>0</v>
      </c>
      <c r="V66" s="1">
        <f>COUNTIFS(Table2[Sub-Sector],Table3[[#This Row],[Sub-Sector]],Table2[Sharpe Ratio],"&gt;=0.10")/Table3[[#This Row],[Count]]</f>
        <v>0.5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</v>
      </c>
      <c r="X66">
        <f>_xlfn.RANK.AVG(Table3[[#This Row],[Score]],Table3[Score],1)</f>
        <v>60.5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257.5</v>
      </c>
      <c r="Z66">
        <f>_xlfn.RANK.AVG(Table3[[#This Row],[Score 2 ]],Table3[[Score 2 ]],1)</f>
        <v>65</v>
      </c>
    </row>
    <row r="67" spans="1:26" x14ac:dyDescent="0.3">
      <c r="A67" t="s">
        <v>222</v>
      </c>
      <c r="B67">
        <f>COUNTIFS(Table2[Sub-Sector],Table3[[#This Row],[Sub-Sector]])</f>
        <v>3</v>
      </c>
      <c r="C67" s="1">
        <f>COUNTIFS(Table2[Sub-Sector],Table3[[#This Row],[Sub-Sector]],Table2[Uptrend],"Uptrend")/Table3[[#This Row],[Count]]</f>
        <v>0.33333333333333331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0.33333333333333331</v>
      </c>
      <c r="G67" s="1">
        <f>COUNTIFS(Table2[Sub-Sector],Table3[[#This Row],[Sub-Sector]],Table2[1Y Return vs Nifty],"&gt;=10")/Table3[[#This Row],[Count]]</f>
        <v>0.66666666666666663</v>
      </c>
      <c r="H67" s="1">
        <f>COUNTIFS(Table2[Sub-Sector],Table3[[#This Row],[Sub-Sector]],Table2[RSI Exponential â€“ 14D],"&gt;=50")/Table3[[#This Row],[Count]]</f>
        <v>0</v>
      </c>
      <c r="I67" s="1">
        <f>COUNTIFS(Table2[Sub-Sector],Table3[[#This Row],[Sub-Sector]],Table2[Relative Volume],"&gt;=1")/Table3[[#This Row],[Count]]</f>
        <v>0</v>
      </c>
      <c r="J67" s="1">
        <f>COUNTIFS(Table2[Sub-Sector],Table3[[#This Row],[Sub-Sector]],Table2[% Away From Day Low],"&gt;=0.05")/Table3[[#This Row],[Count]]</f>
        <v>0.33333333333333331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0.33333333333333331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0.66666666666666663</v>
      </c>
      <c r="O67" s="1">
        <f>COUNTIFS(Table2[Sub-Sector],Table3[[#This Row],[Sub-Sector]],Table2[% Away From Current Month High],"&lt;=0.05")/Table3[[#This Row],[Count]]</f>
        <v>0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</v>
      </c>
      <c r="S67" s="1">
        <f>COUNTIFS(Table2[Sub-Sector],Table3[[#This Row],[Sub-Sector]],Table2[% Price above 50 EMA],"&gt;=0")/Table3[[#This Row],[Count]]</f>
        <v>0.33333333333333331</v>
      </c>
      <c r="T67" s="1">
        <f>COUNTIFS(Table2[Sub-Sector],Table3[[#This Row],[Sub-Sector]],Table2[% Price above 200 EMA],"&gt;=0")/Table3[[#This Row],[Count]]</f>
        <v>0.66666666666666663</v>
      </c>
      <c r="U67" s="1">
        <f>COUNTIFS(Table2[Sub-Sector],Table3[[#This Row],[Sub-Sector]],Table2[Rate of Change - Zone],"Positive")/Table3[[#This Row],[Count]]</f>
        <v>0</v>
      </c>
      <c r="V67" s="1">
        <f>COUNTIFS(Table2[Sub-Sector],Table3[[#This Row],[Sub-Sector]],Table2[Sharpe Ratio],"&gt;=0.10")/Table3[[#This Row],[Count]]</f>
        <v>0.66666666666666663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466.5</v>
      </c>
      <c r="X67">
        <f>_xlfn.RANK.AVG(Table3[[#This Row],[Score]],Table3[Score],1)</f>
        <v>67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264.5</v>
      </c>
      <c r="Z67">
        <f>_xlfn.RANK.AVG(Table3[[#This Row],[Score 2 ]],Table3[[Score 2 ]],1)</f>
        <v>66</v>
      </c>
    </row>
    <row r="68" spans="1:26" x14ac:dyDescent="0.3">
      <c r="A68" t="s">
        <v>1030</v>
      </c>
      <c r="B68">
        <f>COUNTIFS(Table2[Sub-Sector],Table3[[#This Row],[Sub-Sector]])</f>
        <v>2</v>
      </c>
      <c r="C68" s="1">
        <f>COUNTIFS(Table2[Sub-Sector],Table3[[#This Row],[Sub-Sector]],Table2[Uptrend],"Uptrend")/Table3[[#This Row],[Count]]</f>
        <v>0.5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0.5</v>
      </c>
      <c r="G68" s="1">
        <f>COUNTIFS(Table2[Sub-Sector],Table3[[#This Row],[Sub-Sector]],Table2[1Y Return vs Nifty],"&gt;=10")/Table3[[#This Row],[Count]]</f>
        <v>0.5</v>
      </c>
      <c r="H68" s="1">
        <f>COUNTIFS(Table2[Sub-Sector],Table3[[#This Row],[Sub-Sector]],Table2[RSI Exponential â€“ 14D],"&gt;=50")/Table3[[#This Row],[Count]]</f>
        <v>0</v>
      </c>
      <c r="I68" s="1">
        <f>COUNTIFS(Table2[Sub-Sector],Table3[[#This Row],[Sub-Sector]],Table2[Relative Volume],"&gt;=1")/Table3[[#This Row],[Count]]</f>
        <v>0</v>
      </c>
      <c r="J68" s="1">
        <f>COUNTIFS(Table2[Sub-Sector],Table3[[#This Row],[Sub-Sector]],Table2[% Away From Day Low],"&gt;=0.05")/Table3[[#This Row],[Count]]</f>
        <v>1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1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1</v>
      </c>
      <c r="O68" s="1">
        <f>COUNTIFS(Table2[Sub-Sector],Table3[[#This Row],[Sub-Sector]],Table2[% Away From Current Month High],"&lt;=0.05")/Table3[[#This Row],[Count]]</f>
        <v>0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</v>
      </c>
      <c r="S68" s="1">
        <f>COUNTIFS(Table2[Sub-Sector],Table3[[#This Row],[Sub-Sector]],Table2[% Price above 50 EMA],"&gt;=0")/Table3[[#This Row],[Count]]</f>
        <v>0</v>
      </c>
      <c r="T68" s="1">
        <f>COUNTIFS(Table2[Sub-Sector],Table3[[#This Row],[Sub-Sector]],Table2[% Price above 200 EMA],"&gt;=0")/Table3[[#This Row],[Count]]</f>
        <v>0.5</v>
      </c>
      <c r="U68" s="1">
        <f>COUNTIFS(Table2[Sub-Sector],Table3[[#This Row],[Sub-Sector]],Table2[Rate of Change - Zone],"Positive")/Table3[[#This Row],[Count]]</f>
        <v>0</v>
      </c>
      <c r="V68" s="1">
        <f>COUNTIFS(Table2[Sub-Sector],Table3[[#This Row],[Sub-Sector]],Table2[Sharpe Ratio],"&gt;=0.10")/Table3[[#This Row],[Count]]</f>
        <v>0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</v>
      </c>
      <c r="X68">
        <f>_xlfn.RANK.AVG(Table3[[#This Row],[Score]],Table3[Score],1)</f>
        <v>63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68">
        <f>_xlfn.RANK.AVG(Table3[[#This Row],[Score 2 ]],Table3[[Score 2 ]],1)</f>
        <v>68.5</v>
      </c>
    </row>
    <row r="69" spans="1:26" x14ac:dyDescent="0.3">
      <c r="A69" t="s">
        <v>603</v>
      </c>
      <c r="B69">
        <f>COUNTIFS(Table2[Sub-Sector],Table3[[#This Row],[Sub-Sector]])</f>
        <v>13</v>
      </c>
      <c r="C69" s="1">
        <f>COUNTIFS(Table2[Sub-Sector],Table3[[#This Row],[Sub-Sector]],Table2[Uptrend],"Uptrend")/Table3[[#This Row],[Count]]</f>
        <v>0.30769230769230771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7.6923076923076927E-2</v>
      </c>
      <c r="F69" s="1">
        <f>COUNTIFS(Table2[Sub-Sector],Table3[[#This Row],[Sub-Sector]],Table2[6M Return vs Nifty],"&gt;=10")/Table3[[#This Row],[Count]]</f>
        <v>0.23076923076923078</v>
      </c>
      <c r="G69" s="1">
        <f>COUNTIFS(Table2[Sub-Sector],Table3[[#This Row],[Sub-Sector]],Table2[1Y Return vs Nifty],"&gt;=10")/Table3[[#This Row],[Count]]</f>
        <v>0.15384615384615385</v>
      </c>
      <c r="H69" s="1">
        <f>COUNTIFS(Table2[Sub-Sector],Table3[[#This Row],[Sub-Sector]],Table2[RSI Exponential â€“ 14D],"&gt;=50")/Table3[[#This Row],[Count]]</f>
        <v>0</v>
      </c>
      <c r="I69" s="1">
        <f>COUNTIFS(Table2[Sub-Sector],Table3[[#This Row],[Sub-Sector]],Table2[Relative Volume],"&gt;=1")/Table3[[#This Row],[Count]]</f>
        <v>0.15384615384615385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0.30769230769230771</v>
      </c>
      <c r="O69" s="1">
        <f>COUNTIFS(Table2[Sub-Sector],Table3[[#This Row],[Sub-Sector]],Table2[% Away From Current Month High],"&lt;=0.05")/Table3[[#This Row],[Count]]</f>
        <v>0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0.84615384615384615</v>
      </c>
      <c r="R69" s="1">
        <f>COUNTIFS(Table2[Sub-Sector],Table3[[#This Row],[Sub-Sector]],Table2[% Price above 20 EMA],"&gt;=0")/Table3[[#This Row],[Count]]</f>
        <v>7.6923076923076927E-2</v>
      </c>
      <c r="S69" s="1">
        <f>COUNTIFS(Table2[Sub-Sector],Table3[[#This Row],[Sub-Sector]],Table2[% Price above 50 EMA],"&gt;=0")/Table3[[#This Row],[Count]]</f>
        <v>0</v>
      </c>
      <c r="T69" s="1">
        <f>COUNTIFS(Table2[Sub-Sector],Table3[[#This Row],[Sub-Sector]],Table2[% Price above 200 EMA],"&gt;=0")/Table3[[#This Row],[Count]]</f>
        <v>0.38461538461538464</v>
      </c>
      <c r="U69" s="1">
        <f>COUNTIFS(Table2[Sub-Sector],Table3[[#This Row],[Sub-Sector]],Table2[Rate of Change - Zone],"Positive")/Table3[[#This Row],[Count]]</f>
        <v>7.6923076923076927E-2</v>
      </c>
      <c r="V69" s="1">
        <f>COUNTIFS(Table2[Sub-Sector],Table3[[#This Row],[Sub-Sector]],Table2[Sharpe Ratio],"&gt;=0.10")/Table3[[#This Row],[Count]]</f>
        <v>0.15384615384615385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432.5</v>
      </c>
      <c r="X69">
        <f>_xlfn.RANK.AVG(Table3[[#This Row],[Score]],Table3[Score],1)</f>
        <v>57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69">
        <f>_xlfn.RANK.AVG(Table3[[#This Row],[Score 2 ]],Table3[[Score 2 ]],1)</f>
        <v>68.5</v>
      </c>
    </row>
    <row r="70" spans="1:26" x14ac:dyDescent="0.3">
      <c r="A70" t="s">
        <v>969</v>
      </c>
      <c r="B70">
        <f>COUNTIFS(Table2[Sub-Sector],Table3[[#This Row],[Sub-Sector]])</f>
        <v>2</v>
      </c>
      <c r="C70" s="1">
        <f>COUNTIFS(Table2[Sub-Sector],Table3[[#This Row],[Sub-Sector]],Table2[Uptrend],"Uptrend")/Table3[[#This Row],[Count]]</f>
        <v>0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0.5</v>
      </c>
      <c r="G70" s="1">
        <f>COUNTIFS(Table2[Sub-Sector],Table3[[#This Row],[Sub-Sector]],Table2[1Y Return vs Nifty],"&gt;=10")/Table3[[#This Row],[Count]]</f>
        <v>0.5</v>
      </c>
      <c r="H70" s="1">
        <f>COUNTIFS(Table2[Sub-Sector],Table3[[#This Row],[Sub-Sector]],Table2[RSI Exponential â€“ 14D],"&gt;=50")/Table3[[#This Row],[Count]]</f>
        <v>0</v>
      </c>
      <c r="I70" s="1">
        <f>COUNTIFS(Table2[Sub-Sector],Table3[[#This Row],[Sub-Sector]],Table2[Relative Volume],"&gt;=1")/Table3[[#This Row],[Count]]</f>
        <v>0</v>
      </c>
      <c r="J70" s="1">
        <f>COUNTIFS(Table2[Sub-Sector],Table3[[#This Row],[Sub-Sector]],Table2[% Away From Day Low],"&gt;=0.05")/Table3[[#This Row],[Count]]</f>
        <v>0.5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0.5</v>
      </c>
      <c r="M70" s="1">
        <f>COUNTIFS(Table2[Sub-Sector],Table3[[#This Row],[Sub-Sector]],Table2[% Away From Current Week High],"&lt;=0.05")/Table3[[#This Row],[Count]]</f>
        <v>1</v>
      </c>
      <c r="N70" s="1">
        <f>COUNTIFS(Table2[Sub-Sector],Table3[[#This Row],[Sub-Sector]],Table2[% Away From Current Month Low],"&gt;=0.05")/Table3[[#This Row],[Count]]</f>
        <v>0.5</v>
      </c>
      <c r="O70" s="1">
        <f>COUNTIFS(Table2[Sub-Sector],Table3[[#This Row],[Sub-Sector]],Table2[% Away From Current Month High],"&lt;=0.05")/Table3[[#This Row],[Count]]</f>
        <v>0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0.5</v>
      </c>
      <c r="R70" s="1">
        <f>COUNTIFS(Table2[Sub-Sector],Table3[[#This Row],[Sub-Sector]],Table2[% Price above 20 EMA],"&gt;=0")/Table3[[#This Row],[Count]]</f>
        <v>0</v>
      </c>
      <c r="S70" s="1">
        <f>COUNTIFS(Table2[Sub-Sector],Table3[[#This Row],[Sub-Sector]],Table2[% Price above 50 EMA],"&gt;=0")/Table3[[#This Row],[Count]]</f>
        <v>0</v>
      </c>
      <c r="T70" s="1">
        <f>COUNTIFS(Table2[Sub-Sector],Table3[[#This Row],[Sub-Sector]],Table2[% Price above 200 EMA],"&gt;=0")/Table3[[#This Row],[Count]]</f>
        <v>0.5</v>
      </c>
      <c r="U70" s="1">
        <f>COUNTIFS(Table2[Sub-Sector],Table3[[#This Row],[Sub-Sector]],Table2[Rate of Change - Zone],"Positive")/Table3[[#This Row],[Count]]</f>
        <v>0</v>
      </c>
      <c r="V70" s="1">
        <f>COUNTIFS(Table2[Sub-Sector],Table3[[#This Row],[Sub-Sector]],Table2[Sharpe Ratio],"&gt;=0.10")/Table3[[#This Row],[Count]]</f>
        <v>0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</v>
      </c>
      <c r="X70">
        <f>_xlfn.RANK.AVG(Table3[[#This Row],[Score]],Table3[Score],1)</f>
        <v>81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70">
        <f>_xlfn.RANK.AVG(Table3[[#This Row],[Score 2 ]],Table3[[Score 2 ]],1)</f>
        <v>68.5</v>
      </c>
    </row>
    <row r="71" spans="1:26" x14ac:dyDescent="0.3">
      <c r="A71" t="s">
        <v>1329</v>
      </c>
      <c r="B71">
        <f>COUNTIFS(Table2[Sub-Sector],Table3[[#This Row],[Sub-Sector]])</f>
        <v>2</v>
      </c>
      <c r="C71" s="1">
        <f>COUNTIFS(Table2[Sub-Sector],Table3[[#This Row],[Sub-Sector]],Table2[Uptrend],"Uptrend")/Table3[[#This Row],[Count]]</f>
        <v>1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0.5</v>
      </c>
      <c r="F71" s="1">
        <f>COUNTIFS(Table2[Sub-Sector],Table3[[#This Row],[Sub-Sector]],Table2[6M Return vs Nifty],"&gt;=10")/Table3[[#This Row],[Count]]</f>
        <v>0.5</v>
      </c>
      <c r="G71" s="1">
        <f>COUNTIFS(Table2[Sub-Sector],Table3[[#This Row],[Sub-Sector]],Table2[1Y Return vs Nifty],"&gt;=10")/Table3[[#This Row],[Count]]</f>
        <v>0.5</v>
      </c>
      <c r="H71" s="1">
        <f>COUNTIFS(Table2[Sub-Sector],Table3[[#This Row],[Sub-Sector]],Table2[RSI Exponential â€“ 14D],"&gt;=50")/Table3[[#This Row],[Count]]</f>
        <v>0</v>
      </c>
      <c r="I71" s="1">
        <f>COUNTIFS(Table2[Sub-Sector],Table3[[#This Row],[Sub-Sector]],Table2[Relative Volume],"&gt;=1")/Table3[[#This Row],[Count]]</f>
        <v>0</v>
      </c>
      <c r="J71" s="1">
        <f>COUNTIFS(Table2[Sub-Sector],Table3[[#This Row],[Sub-Sector]],Table2[% Away From Day Low],"&gt;=0.05")/Table3[[#This Row],[Count]]</f>
        <v>0.5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0.5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0.5</v>
      </c>
      <c r="O71" s="1">
        <f>COUNTIFS(Table2[Sub-Sector],Table3[[#This Row],[Sub-Sector]],Table2[% Away From Current Month High],"&lt;=0.05")/Table3[[#This Row],[Count]]</f>
        <v>0</v>
      </c>
      <c r="P71" s="1">
        <f>COUNTIFS(Table2[Sub-Sector],Table3[[#This Row],[Sub-Sector]],Table2[% Away From 52W High],"&lt;=10")/Table3[[#This Row],[Count]]</f>
        <v>0.5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</v>
      </c>
      <c r="S71" s="1">
        <f>COUNTIFS(Table2[Sub-Sector],Table3[[#This Row],[Sub-Sector]],Table2[% Price above 50 EMA],"&gt;=0")/Table3[[#This Row],[Count]]</f>
        <v>0.5</v>
      </c>
      <c r="T71" s="1">
        <f>COUNTIFS(Table2[Sub-Sector],Table3[[#This Row],[Sub-Sector]],Table2[% Price above 200 EMA],"&gt;=0")/Table3[[#This Row],[Count]]</f>
        <v>1</v>
      </c>
      <c r="U71" s="1">
        <f>COUNTIFS(Table2[Sub-Sector],Table3[[#This Row],[Sub-Sector]],Table2[Rate of Change - Zone],"Positive")/Table3[[#This Row],[Count]]</f>
        <v>0</v>
      </c>
      <c r="V71" s="1">
        <f>COUNTIFS(Table2[Sub-Sector],Table3[[#This Row],[Sub-Sector]],Table2[Sharpe Ratio],"&gt;=0.10")/Table3[[#This Row],[Count]]</f>
        <v>0.5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353.5</v>
      </c>
      <c r="X71">
        <f>_xlfn.RANK.AVG(Table3[[#This Row],[Score]],Table3[Score],1)</f>
        <v>36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71">
        <f>_xlfn.RANK.AVG(Table3[[#This Row],[Score 2 ]],Table3[[Score 2 ]],1)</f>
        <v>68.5</v>
      </c>
    </row>
    <row r="72" spans="1:26" x14ac:dyDescent="0.3">
      <c r="A72" t="s">
        <v>18</v>
      </c>
      <c r="B72">
        <f>COUNTIFS(Table2[Sub-Sector],Table3[[#This Row],[Sub-Sector]])</f>
        <v>6</v>
      </c>
      <c r="C72" s="1">
        <f>COUNTIFS(Table2[Sub-Sector],Table3[[#This Row],[Sub-Sector]],Table2[Uptrend],"Uptrend")/Table3[[#This Row],[Count]]</f>
        <v>0.16666666666666666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</v>
      </c>
      <c r="G72" s="1">
        <f>COUNTIFS(Table2[Sub-Sector],Table3[[#This Row],[Sub-Sector]],Table2[1Y Return vs Nifty],"&gt;=10")/Table3[[#This Row],[Count]]</f>
        <v>0.5</v>
      </c>
      <c r="H72" s="1">
        <f>COUNTIFS(Table2[Sub-Sector],Table3[[#This Row],[Sub-Sector]],Table2[RSI Exponential â€“ 14D],"&gt;=50")/Table3[[#This Row],[Count]]</f>
        <v>0</v>
      </c>
      <c r="I72" s="1">
        <f>COUNTIFS(Table2[Sub-Sector],Table3[[#This Row],[Sub-Sector]],Table2[Relative Volume],"&gt;=1")/Table3[[#This Row],[Count]]</f>
        <v>0.5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0</v>
      </c>
      <c r="O72" s="1">
        <f>COUNTIFS(Table2[Sub-Sector],Table3[[#This Row],[Sub-Sector]],Table2[% Away From Current Month High],"&lt;=0.05")/Table3[[#This Row],[Count]]</f>
        <v>0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</v>
      </c>
      <c r="S72" s="1">
        <f>COUNTIFS(Table2[Sub-Sector],Table3[[#This Row],[Sub-Sector]],Table2[% Price above 50 EMA],"&gt;=0")/Table3[[#This Row],[Count]]</f>
        <v>0</v>
      </c>
      <c r="T72" s="1">
        <f>COUNTIFS(Table2[Sub-Sector],Table3[[#This Row],[Sub-Sector]],Table2[% Price above 200 EMA],"&gt;=0")/Table3[[#This Row],[Count]]</f>
        <v>0.33333333333333331</v>
      </c>
      <c r="U72" s="1">
        <f>COUNTIFS(Table2[Sub-Sector],Table3[[#This Row],[Sub-Sector]],Table2[Rate of Change - Zone],"Positive")/Table3[[#This Row],[Count]]</f>
        <v>0</v>
      </c>
      <c r="V72" s="1">
        <f>COUNTIFS(Table2[Sub-Sector],Table3[[#This Row],[Sub-Sector]],Table2[Sharpe Ratio],"&gt;=0.10")/Table3[[#This Row],[Count]]</f>
        <v>0.16666666666666666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</v>
      </c>
      <c r="X72">
        <f>_xlfn.RANK.AVG(Table3[[#This Row],[Score]],Table3[Score],1)</f>
        <v>73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266.5</v>
      </c>
      <c r="Z72">
        <f>_xlfn.RANK.AVG(Table3[[#This Row],[Score 2 ]],Table3[[Score 2 ]],1)</f>
        <v>71.5</v>
      </c>
    </row>
    <row r="73" spans="1:26" x14ac:dyDescent="0.3">
      <c r="A73" t="s">
        <v>200</v>
      </c>
      <c r="B73">
        <f>COUNTIFS(Table2[Sub-Sector],Table3[[#This Row],[Sub-Sector]])</f>
        <v>2</v>
      </c>
      <c r="C73" s="1">
        <f>COUNTIFS(Table2[Sub-Sector],Table3[[#This Row],[Sub-Sector]],Table2[Uptrend],"Uptrend")/Table3[[#This Row],[Count]]</f>
        <v>0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</v>
      </c>
      <c r="F73" s="1">
        <f>COUNTIFS(Table2[Sub-Sector],Table3[[#This Row],[Sub-Sector]],Table2[6M Return vs Nifty],"&gt;=10")/Table3[[#This Row],[Count]]</f>
        <v>0</v>
      </c>
      <c r="G73" s="1">
        <f>COUNTIFS(Table2[Sub-Sector],Table3[[#This Row],[Sub-Sector]],Table2[1Y Return vs Nifty],"&gt;=10")/Table3[[#This Row],[Count]]</f>
        <v>0.5</v>
      </c>
      <c r="H73" s="1">
        <f>COUNTIFS(Table2[Sub-Sector],Table3[[#This Row],[Sub-Sector]],Table2[RSI Exponential â€“ 14D],"&gt;=50")/Table3[[#This Row],[Count]]</f>
        <v>0</v>
      </c>
      <c r="I73" s="1">
        <f>COUNTIFS(Table2[Sub-Sector],Table3[[#This Row],[Sub-Sector]],Table2[Relative Volume],"&gt;=1")/Table3[[#This Row],[Count]]</f>
        <v>0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1</v>
      </c>
      <c r="N73" s="1">
        <f>COUNTIFS(Table2[Sub-Sector],Table3[[#This Row],[Sub-Sector]],Table2[% Away From Current Month Low],"&gt;=0.05")/Table3[[#This Row],[Count]]</f>
        <v>0</v>
      </c>
      <c r="O73" s="1">
        <f>COUNTIFS(Table2[Sub-Sector],Table3[[#This Row],[Sub-Sector]],Table2[% Away From Current Month High],"&lt;=0.05")/Table3[[#This Row],[Count]]</f>
        <v>0</v>
      </c>
      <c r="P73" s="1">
        <f>COUNTIFS(Table2[Sub-Sector],Table3[[#This Row],[Sub-Sector]],Table2[% Away From 52W High],"&lt;=10")/Table3[[#This Row],[Count]]</f>
        <v>0.5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</v>
      </c>
      <c r="S73" s="1">
        <f>COUNTIFS(Table2[Sub-Sector],Table3[[#This Row],[Sub-Sector]],Table2[% Price above 50 EMA],"&gt;=0")/Table3[[#This Row],[Count]]</f>
        <v>0</v>
      </c>
      <c r="T73" s="1">
        <f>COUNTIFS(Table2[Sub-Sector],Table3[[#This Row],[Sub-Sector]],Table2[% Price above 200 EMA],"&gt;=0")/Table3[[#This Row],[Count]]</f>
        <v>0.5</v>
      </c>
      <c r="U73" s="1">
        <f>COUNTIFS(Table2[Sub-Sector],Table3[[#This Row],[Sub-Sector]],Table2[Rate of Change - Zone],"Positive")/Table3[[#This Row],[Count]]</f>
        <v>0.5</v>
      </c>
      <c r="V73" s="1">
        <f>COUNTIFS(Table2[Sub-Sector],Table3[[#This Row],[Sub-Sector]],Table2[Sharpe Ratio],"&gt;=0.10")/Table3[[#This Row],[Count]]</f>
        <v>0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</v>
      </c>
      <c r="X73">
        <f>_xlfn.RANK.AVG(Table3[[#This Row],[Score]],Table3[Score],1)</f>
        <v>82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266.5</v>
      </c>
      <c r="Z73">
        <f>_xlfn.RANK.AVG(Table3[[#This Row],[Score 2 ]],Table3[[Score 2 ]],1)</f>
        <v>71.5</v>
      </c>
    </row>
    <row r="74" spans="1:26" x14ac:dyDescent="0.3">
      <c r="A74" t="s">
        <v>197</v>
      </c>
      <c r="B74">
        <f>COUNTIFS(Table2[Sub-Sector],Table3[[#This Row],[Sub-Sector]])</f>
        <v>9</v>
      </c>
      <c r="C74" s="1">
        <f>COUNTIFS(Table2[Sub-Sector],Table3[[#This Row],[Sub-Sector]],Table2[Uptrend],"Uptrend")/Table3[[#This Row],[Count]]</f>
        <v>0.1111111111111111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</v>
      </c>
      <c r="F74" s="1">
        <f>COUNTIFS(Table2[Sub-Sector],Table3[[#This Row],[Sub-Sector]],Table2[6M Return vs Nifty],"&gt;=10")/Table3[[#This Row],[Count]]</f>
        <v>0.33333333333333331</v>
      </c>
      <c r="G74" s="1">
        <f>COUNTIFS(Table2[Sub-Sector],Table3[[#This Row],[Sub-Sector]],Table2[1Y Return vs Nifty],"&gt;=10")/Table3[[#This Row],[Count]]</f>
        <v>0.1111111111111111</v>
      </c>
      <c r="H74" s="1">
        <f>COUNTIFS(Table2[Sub-Sector],Table3[[#This Row],[Sub-Sector]],Table2[RSI Exponential â€“ 14D],"&gt;=50")/Table3[[#This Row],[Count]]</f>
        <v>0</v>
      </c>
      <c r="I74" s="1">
        <f>COUNTIFS(Table2[Sub-Sector],Table3[[#This Row],[Sub-Sector]],Table2[Relative Volume],"&gt;=1")/Table3[[#This Row],[Count]]</f>
        <v>0.22222222222222221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0.1111111111111111</v>
      </c>
      <c r="O74" s="1">
        <f>COUNTIFS(Table2[Sub-Sector],Table3[[#This Row],[Sub-Sector]],Table2[% Away From Current Month High],"&lt;=0.05")/Table3[[#This Row],[Count]]</f>
        <v>0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0.88888888888888884</v>
      </c>
      <c r="R74" s="1">
        <f>COUNTIFS(Table2[Sub-Sector],Table3[[#This Row],[Sub-Sector]],Table2[% Price above 20 EMA],"&gt;=0")/Table3[[#This Row],[Count]]</f>
        <v>0</v>
      </c>
      <c r="S74" s="1">
        <f>COUNTIFS(Table2[Sub-Sector],Table3[[#This Row],[Sub-Sector]],Table2[% Price above 50 EMA],"&gt;=0")/Table3[[#This Row],[Count]]</f>
        <v>0</v>
      </c>
      <c r="T74" s="1">
        <f>COUNTIFS(Table2[Sub-Sector],Table3[[#This Row],[Sub-Sector]],Table2[% Price above 200 EMA],"&gt;=0")/Table3[[#This Row],[Count]]</f>
        <v>0.33333333333333331</v>
      </c>
      <c r="U74" s="1">
        <f>COUNTIFS(Table2[Sub-Sector],Table3[[#This Row],[Sub-Sector]],Table2[Rate of Change - Zone],"Positive")/Table3[[#This Row],[Count]]</f>
        <v>0</v>
      </c>
      <c r="V74" s="1">
        <f>COUNTIFS(Table2[Sub-Sector],Table3[[#This Row],[Sub-Sector]],Table2[Sharpe Ratio],"&gt;=0.10")/Table3[[#This Row],[Count]]</f>
        <v>0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499.5</v>
      </c>
      <c r="X74">
        <f>_xlfn.RANK.AVG(Table3[[#This Row],[Score]],Table3[Score],1)</f>
        <v>74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74">
        <f>_xlfn.RANK.AVG(Table3[[#This Row],[Score 2 ]],Table3[[Score 2 ]],1)</f>
        <v>73</v>
      </c>
    </row>
    <row r="75" spans="1:26" x14ac:dyDescent="0.3">
      <c r="A75" t="s">
        <v>516</v>
      </c>
      <c r="B75">
        <f>COUNTIFS(Table2[Sub-Sector],Table3[[#This Row],[Sub-Sector]])</f>
        <v>4</v>
      </c>
      <c r="C75" s="1">
        <f>COUNTIFS(Table2[Sub-Sector],Table3[[#This Row],[Sub-Sector]],Table2[Uptrend],"Uptrend")/Table3[[#This Row],[Count]]</f>
        <v>0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</v>
      </c>
      <c r="F75" s="1">
        <f>COUNTIFS(Table2[Sub-Sector],Table3[[#This Row],[Sub-Sector]],Table2[6M Return vs Nifty],"&gt;=10")/Table3[[#This Row],[Count]]</f>
        <v>0.25</v>
      </c>
      <c r="G75" s="1">
        <f>COUNTIFS(Table2[Sub-Sector],Table3[[#This Row],[Sub-Sector]],Table2[1Y Return vs Nifty],"&gt;=10")/Table3[[#This Row],[Count]]</f>
        <v>0.75</v>
      </c>
      <c r="H75" s="1">
        <f>COUNTIFS(Table2[Sub-Sector],Table3[[#This Row],[Sub-Sector]],Table2[RSI Exponential â€“ 14D],"&gt;=50")/Table3[[#This Row],[Count]]</f>
        <v>0</v>
      </c>
      <c r="I75" s="1">
        <f>COUNTIFS(Table2[Sub-Sector],Table3[[#This Row],[Sub-Sector]],Table2[Relative Volume],"&gt;=1")/Table3[[#This Row],[Count]]</f>
        <v>0</v>
      </c>
      <c r="J75" s="1">
        <f>COUNTIFS(Table2[Sub-Sector],Table3[[#This Row],[Sub-Sector]],Table2[% Away From Day Low],"&gt;=0.05")/Table3[[#This Row],[Count]]</f>
        <v>0.25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0.25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0.5</v>
      </c>
      <c r="O75" s="1">
        <f>COUNTIFS(Table2[Sub-Sector],Table3[[#This Row],[Sub-Sector]],Table2[% Away From Current Month High],"&lt;=0.05")/Table3[[#This Row],[Count]]</f>
        <v>0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</v>
      </c>
      <c r="S75" s="1">
        <f>COUNTIFS(Table2[Sub-Sector],Table3[[#This Row],[Sub-Sector]],Table2[% Price above 50 EMA],"&gt;=0")/Table3[[#This Row],[Count]]</f>
        <v>0</v>
      </c>
      <c r="T75" s="1">
        <f>COUNTIFS(Table2[Sub-Sector],Table3[[#This Row],[Sub-Sector]],Table2[% Price above 200 EMA],"&gt;=0")/Table3[[#This Row],[Count]]</f>
        <v>0.75</v>
      </c>
      <c r="U75" s="1">
        <f>COUNTIFS(Table2[Sub-Sector],Table3[[#This Row],[Sub-Sector]],Table2[Rate of Change - Zone],"Positive")/Table3[[#This Row],[Count]]</f>
        <v>0</v>
      </c>
      <c r="V75" s="1">
        <f>COUNTIFS(Table2[Sub-Sector],Table3[[#This Row],[Sub-Sector]],Table2[Sharpe Ratio],"&gt;=0.10")/Table3[[#This Row],[Count]]</f>
        <v>0.5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530.5</v>
      </c>
      <c r="X75">
        <f>_xlfn.RANK.AVG(Table3[[#This Row],[Score]],Table3[Score],1)</f>
        <v>85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75">
        <f>_xlfn.RANK.AVG(Table3[[#This Row],[Score 2 ]],Table3[[Score 2 ]],1)</f>
        <v>74</v>
      </c>
    </row>
    <row r="76" spans="1:26" x14ac:dyDescent="0.3">
      <c r="A76" t="s">
        <v>34</v>
      </c>
      <c r="B76">
        <f>COUNTIFS(Table2[Sub-Sector],Table3[[#This Row],[Sub-Sector]])</f>
        <v>11</v>
      </c>
      <c r="C76" s="1">
        <f>COUNTIFS(Table2[Sub-Sector],Table3[[#This Row],[Sub-Sector]],Table2[Uptrend],"Uptrend")/Table3[[#This Row],[Count]]</f>
        <v>0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</v>
      </c>
      <c r="F76" s="1">
        <f>COUNTIFS(Table2[Sub-Sector],Table3[[#This Row],[Sub-Sector]],Table2[6M Return vs Nifty],"&gt;=10")/Table3[[#This Row],[Count]]</f>
        <v>0</v>
      </c>
      <c r="G76" s="1">
        <f>COUNTIFS(Table2[Sub-Sector],Table3[[#This Row],[Sub-Sector]],Table2[1Y Return vs Nifty],"&gt;=10")/Table3[[#This Row],[Count]]</f>
        <v>9.0909090909090912E-2</v>
      </c>
      <c r="H76" s="1">
        <f>COUNTIFS(Table2[Sub-Sector],Table3[[#This Row],[Sub-Sector]],Table2[RSI Exponential â€“ 14D],"&gt;=50")/Table3[[#This Row],[Count]]</f>
        <v>0</v>
      </c>
      <c r="I76" s="1">
        <f>COUNTIFS(Table2[Sub-Sector],Table3[[#This Row],[Sub-Sector]],Table2[Relative Volume],"&gt;=1")/Table3[[#This Row],[Count]]</f>
        <v>0.27272727272727271</v>
      </c>
      <c r="J76" s="1">
        <f>COUNTIFS(Table2[Sub-Sector],Table3[[#This Row],[Sub-Sector]],Table2[% Away From Day Low],"&gt;=0.05")/Table3[[#This Row],[Count]]</f>
        <v>0.18181818181818182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0.18181818181818182</v>
      </c>
      <c r="M76" s="1">
        <f>COUNTIFS(Table2[Sub-Sector],Table3[[#This Row],[Sub-Sector]],Table2[% Away From Current Week High],"&lt;=0.05")/Table3[[#This Row],[Count]]</f>
        <v>1</v>
      </c>
      <c r="N76" s="1">
        <f>COUNTIFS(Table2[Sub-Sector],Table3[[#This Row],[Sub-Sector]],Table2[% Away From Current Month Low],"&gt;=0.05")/Table3[[#This Row],[Count]]</f>
        <v>0.81818181818181823</v>
      </c>
      <c r="O76" s="1">
        <f>COUNTIFS(Table2[Sub-Sector],Table3[[#This Row],[Sub-Sector]],Table2[% Away From Current Month High],"&lt;=0.05")/Table3[[#This Row],[Count]]</f>
        <v>0.27272727272727271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0.90909090909090906</v>
      </c>
      <c r="R76" s="1">
        <f>COUNTIFS(Table2[Sub-Sector],Table3[[#This Row],[Sub-Sector]],Table2[% Price above 20 EMA],"&gt;=0")/Table3[[#This Row],[Count]]</f>
        <v>0.18181818181818182</v>
      </c>
      <c r="S76" s="1">
        <f>COUNTIFS(Table2[Sub-Sector],Table3[[#This Row],[Sub-Sector]],Table2[% Price above 50 EMA],"&gt;=0")/Table3[[#This Row],[Count]]</f>
        <v>0.18181818181818182</v>
      </c>
      <c r="T76" s="1">
        <f>COUNTIFS(Table2[Sub-Sector],Table3[[#This Row],[Sub-Sector]],Table2[% Price above 200 EMA],"&gt;=0")/Table3[[#This Row],[Count]]</f>
        <v>0.27272727272727271</v>
      </c>
      <c r="U76" s="1">
        <f>COUNTIFS(Table2[Sub-Sector],Table3[[#This Row],[Sub-Sector]],Table2[Rate of Change - Zone],"Positive")/Table3[[#This Row],[Count]]</f>
        <v>0.18181818181818182</v>
      </c>
      <c r="V76" s="1">
        <f>COUNTIFS(Table2[Sub-Sector],Table3[[#This Row],[Sub-Sector]],Table2[Sharpe Ratio],"&gt;=0.10")/Table3[[#This Row],[Count]]</f>
        <v>0.36363636363636365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533</v>
      </c>
      <c r="X76">
        <f>_xlfn.RANK.AVG(Table3[[#This Row],[Score]],Table3[Score],1)</f>
        <v>86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277.5</v>
      </c>
      <c r="Z76">
        <f>_xlfn.RANK.AVG(Table3[[#This Row],[Score 2 ]],Table3[[Score 2 ]],1)</f>
        <v>75</v>
      </c>
    </row>
    <row r="77" spans="1:26" x14ac:dyDescent="0.3">
      <c r="A77" t="s">
        <v>149</v>
      </c>
      <c r="B77">
        <f>COUNTIFS(Table2[Sub-Sector],Table3[[#This Row],[Sub-Sector]])</f>
        <v>8</v>
      </c>
      <c r="C77" s="1">
        <f>COUNTIFS(Table2[Sub-Sector],Table3[[#This Row],[Sub-Sector]],Table2[Uptrend],"Uptrend")/Table3[[#This Row],[Count]]</f>
        <v>0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0.125</v>
      </c>
      <c r="G77" s="1">
        <f>COUNTIFS(Table2[Sub-Sector],Table3[[#This Row],[Sub-Sector]],Table2[1Y Return vs Nifty],"&gt;=10")/Table3[[#This Row],[Count]]</f>
        <v>0.875</v>
      </c>
      <c r="H77" s="1">
        <f>COUNTIFS(Table2[Sub-Sector],Table3[[#This Row],[Sub-Sector]],Table2[RSI Exponential â€“ 14D],"&gt;=50")/Table3[[#This Row],[Count]]</f>
        <v>0</v>
      </c>
      <c r="I77" s="1">
        <f>COUNTIFS(Table2[Sub-Sector],Table3[[#This Row],[Sub-Sector]],Table2[Relative Volume],"&gt;=1")/Table3[[#This Row],[Count]]</f>
        <v>0</v>
      </c>
      <c r="J77" s="1">
        <f>COUNTIFS(Table2[Sub-Sector],Table3[[#This Row],[Sub-Sector]],Table2[% Away From Day Low],"&gt;=0.05")/Table3[[#This Row],[Count]]</f>
        <v>0.625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0.625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0.875</v>
      </c>
      <c r="O77" s="1">
        <f>COUNTIFS(Table2[Sub-Sector],Table3[[#This Row],[Sub-Sector]],Table2[% Away From Current Month High],"&lt;=0.05")/Table3[[#This Row],[Count]]</f>
        <v>0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</v>
      </c>
      <c r="S77" s="1">
        <f>COUNTIFS(Table2[Sub-Sector],Table3[[#This Row],[Sub-Sector]],Table2[% Price above 50 EMA],"&gt;=0")/Table3[[#This Row],[Count]]</f>
        <v>0</v>
      </c>
      <c r="T77" s="1">
        <f>COUNTIFS(Table2[Sub-Sector],Table3[[#This Row],[Sub-Sector]],Table2[% Price above 200 EMA],"&gt;=0")/Table3[[#This Row],[Count]]</f>
        <v>0.5</v>
      </c>
      <c r="U77" s="1">
        <f>COUNTIFS(Table2[Sub-Sector],Table3[[#This Row],[Sub-Sector]],Table2[Rate of Change - Zone],"Positive")/Table3[[#This Row],[Count]]</f>
        <v>0</v>
      </c>
      <c r="V77" s="1">
        <f>COUNTIFS(Table2[Sub-Sector],Table3[[#This Row],[Sub-Sector]],Table2[Sharpe Ratio],"&gt;=0.10")/Table3[[#This Row],[Count]]</f>
        <v>0.75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</v>
      </c>
      <c r="X77">
        <f>_xlfn.RANK.AVG(Table3[[#This Row],[Score]],Table3[Score],1)</f>
        <v>87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77">
        <f>_xlfn.RANK.AVG(Table3[[#This Row],[Score 2 ]],Table3[[Score 2 ]],1)</f>
        <v>76</v>
      </c>
    </row>
    <row r="78" spans="1:26" x14ac:dyDescent="0.3">
      <c r="A78" t="s">
        <v>575</v>
      </c>
      <c r="B78">
        <f>COUNTIFS(Table2[Sub-Sector],Table3[[#This Row],[Sub-Sector]])</f>
        <v>8</v>
      </c>
      <c r="C78" s="1">
        <f>COUNTIFS(Table2[Sub-Sector],Table3[[#This Row],[Sub-Sector]],Table2[Uptrend],"Uptrend")/Table3[[#This Row],[Count]]</f>
        <v>0.5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0.125</v>
      </c>
      <c r="F78" s="1">
        <f>COUNTIFS(Table2[Sub-Sector],Table3[[#This Row],[Sub-Sector]],Table2[6M Return vs Nifty],"&gt;=10")/Table3[[#This Row],[Count]]</f>
        <v>0.125</v>
      </c>
      <c r="G78" s="1">
        <f>COUNTIFS(Table2[Sub-Sector],Table3[[#This Row],[Sub-Sector]],Table2[1Y Return vs Nifty],"&gt;=10")/Table3[[#This Row],[Count]]</f>
        <v>0</v>
      </c>
      <c r="H78" s="1">
        <f>COUNTIFS(Table2[Sub-Sector],Table3[[#This Row],[Sub-Sector]],Table2[RSI Exponential â€“ 14D],"&gt;=50")/Table3[[#This Row],[Count]]</f>
        <v>0.125</v>
      </c>
      <c r="I78" s="1">
        <f>COUNTIFS(Table2[Sub-Sector],Table3[[#This Row],[Sub-Sector]],Table2[Relative Volume],"&gt;=1")/Table3[[#This Row],[Count]]</f>
        <v>0.125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0.875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0.875</v>
      </c>
      <c r="N78" s="1">
        <f>COUNTIFS(Table2[Sub-Sector],Table3[[#This Row],[Sub-Sector]],Table2[% Away From Current Month Low],"&gt;=0.05")/Table3[[#This Row],[Count]]</f>
        <v>0.25</v>
      </c>
      <c r="O78" s="1">
        <f>COUNTIFS(Table2[Sub-Sector],Table3[[#This Row],[Sub-Sector]],Table2[% Away From Current Month High],"&lt;=0.05")/Table3[[#This Row],[Count]]</f>
        <v>0</v>
      </c>
      <c r="P78" s="1">
        <f>COUNTIFS(Table2[Sub-Sector],Table3[[#This Row],[Sub-Sector]],Table2[% Away From 52W High],"&lt;=10")/Table3[[#This Row],[Count]]</f>
        <v>0</v>
      </c>
      <c r="Q78" s="1">
        <f>COUNTIFS(Table2[Sub-Sector],Table3[[#This Row],[Sub-Sector]],Table2[% Away From 52W Low],"&gt;=10")/Table3[[#This Row],[Count]]</f>
        <v>0.875</v>
      </c>
      <c r="R78" s="1">
        <f>COUNTIFS(Table2[Sub-Sector],Table3[[#This Row],[Sub-Sector]],Table2[% Price above 20 EMA],"&gt;=0")/Table3[[#This Row],[Count]]</f>
        <v>0</v>
      </c>
      <c r="S78" s="1">
        <f>COUNTIFS(Table2[Sub-Sector],Table3[[#This Row],[Sub-Sector]],Table2[% Price above 50 EMA],"&gt;=0")/Table3[[#This Row],[Count]]</f>
        <v>0</v>
      </c>
      <c r="T78" s="1">
        <f>COUNTIFS(Table2[Sub-Sector],Table3[[#This Row],[Sub-Sector]],Table2[% Price above 200 EMA],"&gt;=0")/Table3[[#This Row],[Count]]</f>
        <v>0.625</v>
      </c>
      <c r="U78" s="1">
        <f>COUNTIFS(Table2[Sub-Sector],Table3[[#This Row],[Sub-Sector]],Table2[Rate of Change - Zone],"Positive")/Table3[[#This Row],[Count]]</f>
        <v>0.125</v>
      </c>
      <c r="V78" s="1">
        <f>COUNTIFS(Table2[Sub-Sector],Table3[[#This Row],[Sub-Sector]],Table2[Sharpe Ratio],"&gt;=0.10")/Table3[[#This Row],[Count]]</f>
        <v>0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</v>
      </c>
      <c r="X78">
        <f>_xlfn.RANK.AVG(Table3[[#This Row],[Score]],Table3[Score],1)</f>
        <v>56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289.5</v>
      </c>
      <c r="Z78">
        <f>_xlfn.RANK.AVG(Table3[[#This Row],[Score 2 ]],Table3[[Score 2 ]],1)</f>
        <v>77</v>
      </c>
    </row>
    <row r="79" spans="1:26" x14ac:dyDescent="0.3">
      <c r="A79" t="s">
        <v>985</v>
      </c>
      <c r="B79">
        <f>COUNTIFS(Table2[Sub-Sector],Table3[[#This Row],[Sub-Sector]])</f>
        <v>5</v>
      </c>
      <c r="C79" s="1">
        <f>COUNTIFS(Table2[Sub-Sector],Table3[[#This Row],[Sub-Sector]],Table2[Uptrend],"Uptrend")/Table3[[#This Row],[Count]]</f>
        <v>0.2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0.4</v>
      </c>
      <c r="G79" s="1">
        <f>COUNTIFS(Table2[Sub-Sector],Table3[[#This Row],[Sub-Sector]],Table2[1Y Return vs Nifty],"&gt;=10")/Table3[[#This Row],[Count]]</f>
        <v>0.4</v>
      </c>
      <c r="H79" s="1">
        <f>COUNTIFS(Table2[Sub-Sector],Table3[[#This Row],[Sub-Sector]],Table2[RSI Exponential â€“ 14D],"&gt;=50")/Table3[[#This Row],[Count]]</f>
        <v>0</v>
      </c>
      <c r="I79" s="1">
        <f>COUNTIFS(Table2[Sub-Sector],Table3[[#This Row],[Sub-Sector]],Table2[Relative Volume],"&gt;=1")/Table3[[#This Row],[Count]]</f>
        <v>0</v>
      </c>
      <c r="J79" s="1">
        <f>COUNTIFS(Table2[Sub-Sector],Table3[[#This Row],[Sub-Sector]],Table2[% Away From Day Low],"&gt;=0.05")/Table3[[#This Row],[Count]]</f>
        <v>0.2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0.2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0.4</v>
      </c>
      <c r="O79" s="1">
        <f>COUNTIFS(Table2[Sub-Sector],Table3[[#This Row],[Sub-Sector]],Table2[% Away From Current Month High],"&lt;=0.05")/Table3[[#This Row],[Count]]</f>
        <v>0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0.2</v>
      </c>
      <c r="S79" s="1">
        <f>COUNTIFS(Table2[Sub-Sector],Table3[[#This Row],[Sub-Sector]],Table2[% Price above 50 EMA],"&gt;=0")/Table3[[#This Row],[Count]]</f>
        <v>0.2</v>
      </c>
      <c r="T79" s="1">
        <f>COUNTIFS(Table2[Sub-Sector],Table3[[#This Row],[Sub-Sector]],Table2[% Price above 200 EMA],"&gt;=0")/Table3[[#This Row],[Count]]</f>
        <v>0.6</v>
      </c>
      <c r="U79" s="1">
        <f>COUNTIFS(Table2[Sub-Sector],Table3[[#This Row],[Sub-Sector]],Table2[Rate of Change - Zone],"Positive")/Table3[[#This Row],[Count]]</f>
        <v>0</v>
      </c>
      <c r="V79" s="1">
        <f>COUNTIFS(Table2[Sub-Sector],Table3[[#This Row],[Sub-Sector]],Table2[Sharpe Ratio],"&gt;=0.10")/Table3[[#This Row],[Count]]</f>
        <v>0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</v>
      </c>
      <c r="X79">
        <f>_xlfn.RANK.AVG(Table3[[#This Row],[Score]],Table3[Score],1)</f>
        <v>78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</v>
      </c>
      <c r="Z79">
        <f>_xlfn.RANK.AVG(Table3[[#This Row],[Score 2 ]],Table3[[Score 2 ]],1)</f>
        <v>78</v>
      </c>
    </row>
    <row r="80" spans="1:26" x14ac:dyDescent="0.3">
      <c r="A80" t="s">
        <v>97</v>
      </c>
      <c r="B80">
        <f>COUNTIFS(Table2[Sub-Sector],Table3[[#This Row],[Sub-Sector]])</f>
        <v>4</v>
      </c>
      <c r="C80" s="1">
        <f>COUNTIFS(Table2[Sub-Sector],Table3[[#This Row],[Sub-Sector]],Table2[Uptrend],"Uptrend")/Table3[[#This Row],[Count]]</f>
        <v>0.25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0.25</v>
      </c>
      <c r="F80" s="1">
        <f>COUNTIFS(Table2[Sub-Sector],Table3[[#This Row],[Sub-Sector]],Table2[6M Return vs Nifty],"&gt;=10")/Table3[[#This Row],[Count]]</f>
        <v>0.25</v>
      </c>
      <c r="G80" s="1">
        <f>COUNTIFS(Table2[Sub-Sector],Table3[[#This Row],[Sub-Sector]],Table2[1Y Return vs Nifty],"&gt;=10")/Table3[[#This Row],[Count]]</f>
        <v>0</v>
      </c>
      <c r="H80" s="1">
        <f>COUNTIFS(Table2[Sub-Sector],Table3[[#This Row],[Sub-Sector]],Table2[RSI Exponential â€“ 14D],"&gt;=50")/Table3[[#This Row],[Count]]</f>
        <v>0.25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0.25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0.25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0.5</v>
      </c>
      <c r="O80" s="1">
        <f>COUNTIFS(Table2[Sub-Sector],Table3[[#This Row],[Sub-Sector]],Table2[% Away From Current Month High],"&lt;=0.05")/Table3[[#This Row],[Count]]</f>
        <v>0.25</v>
      </c>
      <c r="P80" s="1">
        <f>COUNTIFS(Table2[Sub-Sector],Table3[[#This Row],[Sub-Sector]],Table2[% Away From 52W High],"&lt;=10")/Table3[[#This Row],[Count]]</f>
        <v>0.25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0.25</v>
      </c>
      <c r="S80" s="1">
        <f>COUNTIFS(Table2[Sub-Sector],Table3[[#This Row],[Sub-Sector]],Table2[% Price above 50 EMA],"&gt;=0")/Table3[[#This Row],[Count]]</f>
        <v>0.25</v>
      </c>
      <c r="T80" s="1">
        <f>COUNTIFS(Table2[Sub-Sector],Table3[[#This Row],[Sub-Sector]],Table2[% Price above 200 EMA],"&gt;=0")/Table3[[#This Row],[Count]]</f>
        <v>0.25</v>
      </c>
      <c r="U80" s="1">
        <f>COUNTIFS(Table2[Sub-Sector],Table3[[#This Row],[Sub-Sector]],Table2[Rate of Change - Zone],"Positive")/Table3[[#This Row],[Count]]</f>
        <v>0.25</v>
      </c>
      <c r="V80" s="1">
        <f>COUNTIFS(Table2[Sub-Sector],Table3[[#This Row],[Sub-Sector]],Table2[Sharpe Ratio],"&gt;=0.10")/Table3[[#This Row],[Count]]</f>
        <v>0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</v>
      </c>
      <c r="X80">
        <f>_xlfn.RANK.AVG(Table3[[#This Row],[Score]],Table3[Score],1)</f>
        <v>60.5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</v>
      </c>
      <c r="Z80">
        <f>_xlfn.RANK.AVG(Table3[[#This Row],[Score 2 ]],Table3[[Score 2 ]],1)</f>
        <v>79</v>
      </c>
    </row>
    <row r="81" spans="1:26" x14ac:dyDescent="0.3">
      <c r="A81" t="s">
        <v>89</v>
      </c>
      <c r="B81">
        <f>COUNTIFS(Table2[Sub-Sector],Table3[[#This Row],[Sub-Sector]])</f>
        <v>3</v>
      </c>
      <c r="C81" s="1">
        <f>COUNTIFS(Table2[Sub-Sector],Table3[[#This Row],[Sub-Sector]],Table2[Uptrend],"Uptrend")/Table3[[#This Row],[Count]]</f>
        <v>0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</v>
      </c>
      <c r="F81" s="1">
        <f>COUNTIFS(Table2[Sub-Sector],Table3[[#This Row],[Sub-Sector]],Table2[6M Return vs Nifty],"&gt;=10")/Table3[[#This Row],[Count]]</f>
        <v>0</v>
      </c>
      <c r="G81" s="1">
        <f>COUNTIFS(Table2[Sub-Sector],Table3[[#This Row],[Sub-Sector]],Table2[1Y Return vs Nifty],"&gt;=10")/Table3[[#This Row],[Count]]</f>
        <v>1</v>
      </c>
      <c r="H81" s="1">
        <f>COUNTIFS(Table2[Sub-Sector],Table3[[#This Row],[Sub-Sector]],Table2[RSI Exponential â€“ 14D],"&gt;=50")/Table3[[#This Row],[Count]]</f>
        <v>0</v>
      </c>
      <c r="I81" s="1">
        <f>COUNTIFS(Table2[Sub-Sector],Table3[[#This Row],[Sub-Sector]],Table2[Relative Volume],"&gt;=1")/Table3[[#This Row],[Count]]</f>
        <v>0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0</v>
      </c>
      <c r="O81" s="1">
        <f>COUNTIFS(Table2[Sub-Sector],Table3[[#This Row],[Sub-Sector]],Table2[% Away From Current Month High],"&lt;=0.05")/Table3[[#This Row],[Count]]</f>
        <v>0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</v>
      </c>
      <c r="S81" s="1">
        <f>COUNTIFS(Table2[Sub-Sector],Table3[[#This Row],[Sub-Sector]],Table2[% Price above 50 EMA],"&gt;=0")/Table3[[#This Row],[Count]]</f>
        <v>0</v>
      </c>
      <c r="T81" s="1">
        <f>COUNTIFS(Table2[Sub-Sector],Table3[[#This Row],[Sub-Sector]],Table2[% Price above 200 EMA],"&gt;=0")/Table3[[#This Row],[Count]]</f>
        <v>0.66666666666666663</v>
      </c>
      <c r="U81" s="1">
        <f>COUNTIFS(Table2[Sub-Sector],Table3[[#This Row],[Sub-Sector]],Table2[Rate of Change - Zone],"Positive")/Table3[[#This Row],[Count]]</f>
        <v>0</v>
      </c>
      <c r="V81" s="1">
        <f>COUNTIFS(Table2[Sub-Sector],Table3[[#This Row],[Sub-Sector]],Table2[Sharpe Ratio],"&gt;=0.10")/Table3[[#This Row],[Count]]</f>
        <v>0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554.5</v>
      </c>
      <c r="X81">
        <f>_xlfn.RANK.AVG(Table3[[#This Row],[Score]],Table3[Score],1)</f>
        <v>92.5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1">
        <f>_xlfn.RANK.AVG(Table3[[#This Row],[Score 2 ]],Table3[[Score 2 ]],1)</f>
        <v>82.5</v>
      </c>
    </row>
    <row r="82" spans="1:26" x14ac:dyDescent="0.3">
      <c r="A82" t="s">
        <v>92</v>
      </c>
      <c r="B82">
        <f>COUNTIFS(Table2[Sub-Sector],Table3[[#This Row],[Sub-Sector]])</f>
        <v>1</v>
      </c>
      <c r="C82" s="1">
        <f>COUNTIFS(Table2[Sub-Sector],Table3[[#This Row],[Sub-Sector]],Table2[Uptrend],"Uptrend")/Table3[[#This Row],[Count]]</f>
        <v>0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</v>
      </c>
      <c r="G82" s="1">
        <f>COUNTIFS(Table2[Sub-Sector],Table3[[#This Row],[Sub-Sector]],Table2[1Y Return vs Nifty],"&gt;=10")/Table3[[#This Row],[Count]]</f>
        <v>1</v>
      </c>
      <c r="H82" s="1">
        <f>COUNTIFS(Table2[Sub-Sector],Table3[[#This Row],[Sub-Sector]],Table2[RSI Exponential â€“ 14D],"&gt;=50")/Table3[[#This Row],[Count]]</f>
        <v>0</v>
      </c>
      <c r="I82" s="1">
        <f>COUNTIFS(Table2[Sub-Sector],Table3[[#This Row],[Sub-Sector]],Table2[Relative Volume],"&gt;=1")/Table3[[#This Row],[Count]]</f>
        <v>0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0</v>
      </c>
      <c r="O82" s="1">
        <f>COUNTIFS(Table2[Sub-Sector],Table3[[#This Row],[Sub-Sector]],Table2[% Away From Current Month High],"&lt;=0.05")/Table3[[#This Row],[Count]]</f>
        <v>0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</v>
      </c>
      <c r="T82" s="1">
        <f>COUNTIFS(Table2[Sub-Sector],Table3[[#This Row],[Sub-Sector]],Table2[% Price above 200 EMA],"&gt;=0")/Table3[[#This Row],[Count]]</f>
        <v>0</v>
      </c>
      <c r="U82" s="1">
        <f>COUNTIFS(Table2[Sub-Sector],Table3[[#This Row],[Sub-Sector]],Table2[Rate of Change - Zone],"Positive")/Table3[[#This Row],[Count]]</f>
        <v>0</v>
      </c>
      <c r="V82" s="1">
        <f>COUNTIFS(Table2[Sub-Sector],Table3[[#This Row],[Sub-Sector]],Table2[Sharpe Ratio],"&gt;=0.10")/Table3[[#This Row],[Count]]</f>
        <v>1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554.5</v>
      </c>
      <c r="X82">
        <f>_xlfn.RANK.AVG(Table3[[#This Row],[Score]],Table3[Score],1)</f>
        <v>92.5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2">
        <f>_xlfn.RANK.AVG(Table3[[#This Row],[Score 2 ]],Table3[[Score 2 ]],1)</f>
        <v>82.5</v>
      </c>
    </row>
    <row r="83" spans="1:26" x14ac:dyDescent="0.3">
      <c r="A83" t="s">
        <v>298</v>
      </c>
      <c r="B83">
        <f>COUNTIFS(Table2[Sub-Sector],Table3[[#This Row],[Sub-Sector]])</f>
        <v>1</v>
      </c>
      <c r="C83" s="1">
        <f>COUNTIFS(Table2[Sub-Sector],Table3[[#This Row],[Sub-Sector]],Table2[Uptrend],"Uptrend")/Table3[[#This Row],[Count]]</f>
        <v>0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</v>
      </c>
      <c r="F83" s="1">
        <f>COUNTIFS(Table2[Sub-Sector],Table3[[#This Row],[Sub-Sector]],Table2[6M Return vs Nifty],"&gt;=10")/Table3[[#This Row],[Count]]</f>
        <v>0</v>
      </c>
      <c r="G83" s="1">
        <f>COUNTIFS(Table2[Sub-Sector],Table3[[#This Row],[Sub-Sector]],Table2[1Y Return vs Nifty],"&gt;=10")/Table3[[#This Row],[Count]]</f>
        <v>1</v>
      </c>
      <c r="H83" s="1">
        <f>COUNTIFS(Table2[Sub-Sector],Table3[[#This Row],[Sub-Sector]],Table2[RSI Exponential â€“ 14D],"&gt;=50")/Table3[[#This Row],[Count]]</f>
        <v>0</v>
      </c>
      <c r="I83" s="1">
        <f>COUNTIFS(Table2[Sub-Sector],Table3[[#This Row],[Sub-Sector]],Table2[Relative Volume],"&gt;=1")/Table3[[#This Row],[Count]]</f>
        <v>0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0</v>
      </c>
      <c r="O83" s="1">
        <f>COUNTIFS(Table2[Sub-Sector],Table3[[#This Row],[Sub-Sector]],Table2[% Away From Current Month High],"&lt;=0.05")/Table3[[#This Row],[Count]]</f>
        <v>0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</v>
      </c>
      <c r="S83" s="1">
        <f>COUNTIFS(Table2[Sub-Sector],Table3[[#This Row],[Sub-Sector]],Table2[% Price above 50 EMA],"&gt;=0")/Table3[[#This Row],[Count]]</f>
        <v>0</v>
      </c>
      <c r="T83" s="1">
        <f>COUNTIFS(Table2[Sub-Sector],Table3[[#This Row],[Sub-Sector]],Table2[% Price above 200 EMA],"&gt;=0")/Table3[[#This Row],[Count]]</f>
        <v>1</v>
      </c>
      <c r="U83" s="1">
        <f>COUNTIFS(Table2[Sub-Sector],Table3[[#This Row],[Sub-Sector]],Table2[Rate of Change - Zone],"Positive")/Table3[[#This Row],[Count]]</f>
        <v>0</v>
      </c>
      <c r="V83" s="1">
        <f>COUNTIFS(Table2[Sub-Sector],Table3[[#This Row],[Sub-Sector]],Table2[Sharpe Ratio],"&gt;=0.10")/Table3[[#This Row],[Count]]</f>
        <v>0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554.5</v>
      </c>
      <c r="X83">
        <f>_xlfn.RANK.AVG(Table3[[#This Row],[Score]],Table3[Score],1)</f>
        <v>92.5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3">
        <f>_xlfn.RANK.AVG(Table3[[#This Row],[Score 2 ]],Table3[[Score 2 ]],1)</f>
        <v>82.5</v>
      </c>
    </row>
    <row r="84" spans="1:26" x14ac:dyDescent="0.3">
      <c r="A84" t="s">
        <v>665</v>
      </c>
      <c r="B84">
        <f>COUNTIFS(Table2[Sub-Sector],Table3[[#This Row],[Sub-Sector]])</f>
        <v>1</v>
      </c>
      <c r="C84" s="1">
        <f>COUNTIFS(Table2[Sub-Sector],Table3[[#This Row],[Sub-Sector]],Table2[Uptrend],"Uptrend")/Table3[[#This Row],[Count]]</f>
        <v>0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</v>
      </c>
      <c r="G84" s="1">
        <f>COUNTIFS(Table2[Sub-Sector],Table3[[#This Row],[Sub-Sector]],Table2[1Y Return vs Nifty],"&gt;=10")/Table3[[#This Row],[Count]]</f>
        <v>1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</v>
      </c>
      <c r="J84" s="1">
        <f>COUNTIFS(Table2[Sub-Sector],Table3[[#This Row],[Sub-Sector]],Table2[% Away From Day Low],"&gt;=0.05")/Table3[[#This Row],[Count]]</f>
        <v>1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1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1</v>
      </c>
      <c r="O84" s="1">
        <f>COUNTIFS(Table2[Sub-Sector],Table3[[#This Row],[Sub-Sector]],Table2[% Away From Current Month High],"&lt;=0.05")/Table3[[#This Row],[Count]]</f>
        <v>0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</v>
      </c>
      <c r="T84" s="1">
        <f>COUNTIFS(Table2[Sub-Sector],Table3[[#This Row],[Sub-Sector]],Table2[% Price above 200 EMA],"&gt;=0")/Table3[[#This Row],[Count]]</f>
        <v>0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554.5</v>
      </c>
      <c r="X84">
        <f>_xlfn.RANK.AVG(Table3[[#This Row],[Score]],Table3[Score],1)</f>
        <v>92.5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4">
        <f>_xlfn.RANK.AVG(Table3[[#This Row],[Score 2 ]],Table3[[Score 2 ]],1)</f>
        <v>82.5</v>
      </c>
    </row>
    <row r="85" spans="1:26" x14ac:dyDescent="0.3">
      <c r="A85" t="s">
        <v>1464</v>
      </c>
      <c r="B85">
        <f>COUNTIFS(Table2[Sub-Sector],Table3[[#This Row],[Sub-Sector]])</f>
        <v>2</v>
      </c>
      <c r="C85" s="1">
        <f>COUNTIFS(Table2[Sub-Sector],Table3[[#This Row],[Sub-Sector]],Table2[Uptrend],"Uptrend")/Table3[[#This Row],[Count]]</f>
        <v>0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</v>
      </c>
      <c r="G85" s="1">
        <f>COUNTIFS(Table2[Sub-Sector],Table3[[#This Row],[Sub-Sector]],Table2[1Y Return vs Nifty],"&gt;=10")/Table3[[#This Row],[Count]]</f>
        <v>1</v>
      </c>
      <c r="H85" s="1">
        <f>COUNTIFS(Table2[Sub-Sector],Table3[[#This Row],[Sub-Sector]],Table2[RSI Exponential â€“ 14D],"&gt;=50")/Table3[[#This Row],[Count]]</f>
        <v>0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0.5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0.5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0.5</v>
      </c>
      <c r="O85" s="1">
        <f>COUNTIFS(Table2[Sub-Sector],Table3[[#This Row],[Sub-Sector]],Table2[% Away From Current Month High],"&lt;=0.05")/Table3[[#This Row],[Count]]</f>
        <v>0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</v>
      </c>
      <c r="S85" s="1">
        <f>COUNTIFS(Table2[Sub-Sector],Table3[[#This Row],[Sub-Sector]],Table2[% Price above 50 EMA],"&gt;=0")/Table3[[#This Row],[Count]]</f>
        <v>0</v>
      </c>
      <c r="T85" s="1">
        <f>COUNTIFS(Table2[Sub-Sector],Table3[[#This Row],[Sub-Sector]],Table2[% Price above 200 EMA],"&gt;=0")/Table3[[#This Row],[Count]]</f>
        <v>0</v>
      </c>
      <c r="U85" s="1">
        <f>COUNTIFS(Table2[Sub-Sector],Table3[[#This Row],[Sub-Sector]],Table2[Rate of Change - Zone],"Positive")/Table3[[#This Row],[Count]]</f>
        <v>0</v>
      </c>
      <c r="V85" s="1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554.5</v>
      </c>
      <c r="X85">
        <f>_xlfn.RANK.AVG(Table3[[#This Row],[Score]],Table3[Score],1)</f>
        <v>92.5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5">
        <f>_xlfn.RANK.AVG(Table3[[#This Row],[Score 2 ]],Table3[[Score 2 ]],1)</f>
        <v>82.5</v>
      </c>
    </row>
    <row r="86" spans="1:26" x14ac:dyDescent="0.3">
      <c r="A86" t="s">
        <v>530</v>
      </c>
      <c r="B86">
        <f>COUNTIFS(Table2[Sub-Sector],Table3[[#This Row],[Sub-Sector]])</f>
        <v>1</v>
      </c>
      <c r="C86" s="1">
        <f>COUNTIFS(Table2[Sub-Sector],Table3[[#This Row],[Sub-Sector]],Table2[Uptrend],"Uptrend")/Table3[[#This Row],[Count]]</f>
        <v>0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</v>
      </c>
      <c r="G86" s="1">
        <f>COUNTIFS(Table2[Sub-Sector],Table3[[#This Row],[Sub-Sector]],Table2[1Y Return vs Nifty],"&gt;=10")/Table3[[#This Row],[Count]]</f>
        <v>1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1</v>
      </c>
      <c r="O86" s="1">
        <f>COUNTIFS(Table2[Sub-Sector],Table3[[#This Row],[Sub-Sector]],Table2[% Away From Current Month High],"&lt;=0.05")/Table3[[#This Row],[Count]]</f>
        <v>0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</v>
      </c>
      <c r="S86" s="1">
        <f>COUNTIFS(Table2[Sub-Sector],Table3[[#This Row],[Sub-Sector]],Table2[% Price above 50 EMA],"&gt;=0")/Table3[[#This Row],[Count]]</f>
        <v>0</v>
      </c>
      <c r="T86" s="1">
        <f>COUNTIFS(Table2[Sub-Sector],Table3[[#This Row],[Sub-Sector]],Table2[% Price above 200 EMA],"&gt;=0")/Table3[[#This Row],[Count]]</f>
        <v>1</v>
      </c>
      <c r="U86" s="1">
        <f>COUNTIFS(Table2[Sub-Sector],Table3[[#This Row],[Sub-Sector]],Table2[Rate of Change - Zone],"Positive")/Table3[[#This Row],[Count]]</f>
        <v>0</v>
      </c>
      <c r="V86" s="1">
        <f>COUNTIFS(Table2[Sub-Sector],Table3[[#This Row],[Sub-Sector]],Table2[Sharpe Ratio],"&gt;=0.10")/Table3[[#This Row],[Count]]</f>
        <v>0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554.5</v>
      </c>
      <c r="X86">
        <f>_xlfn.RANK.AVG(Table3[[#This Row],[Score]],Table3[Score],1)</f>
        <v>92.5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6">
        <f>_xlfn.RANK.AVG(Table3[[#This Row],[Score 2 ]],Table3[[Score 2 ]],1)</f>
        <v>82.5</v>
      </c>
    </row>
    <row r="87" spans="1:26" x14ac:dyDescent="0.3">
      <c r="A87" t="s">
        <v>250</v>
      </c>
      <c r="B87">
        <f>COUNTIFS(Table2[Sub-Sector],Table3[[#This Row],[Sub-Sector]])</f>
        <v>6</v>
      </c>
      <c r="C87" s="1">
        <f>COUNTIFS(Table2[Sub-Sector],Table3[[#This Row],[Sub-Sector]],Table2[Uptrend],"Uptrend")/Table3[[#This Row],[Count]]</f>
        <v>0.33333333333333331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0.16666666666666666</v>
      </c>
      <c r="F87" s="1">
        <f>COUNTIFS(Table2[Sub-Sector],Table3[[#This Row],[Sub-Sector]],Table2[6M Return vs Nifty],"&gt;=10")/Table3[[#This Row],[Count]]</f>
        <v>0</v>
      </c>
      <c r="G87" s="1">
        <f>COUNTIFS(Table2[Sub-Sector],Table3[[#This Row],[Sub-Sector]],Table2[1Y Return vs Nifty],"&gt;=10")/Table3[[#This Row],[Count]]</f>
        <v>0.5</v>
      </c>
      <c r="H87" s="1">
        <f>COUNTIFS(Table2[Sub-Sector],Table3[[#This Row],[Sub-Sector]],Table2[RSI Exponential â€“ 14D],"&gt;=50")/Table3[[#This Row],[Count]]</f>
        <v>0.16666666666666666</v>
      </c>
      <c r="I87" s="1">
        <f>COUNTIFS(Table2[Sub-Sector],Table3[[#This Row],[Sub-Sector]],Table2[Relative Volume],"&gt;=1")/Table3[[#This Row],[Count]]</f>
        <v>0.16666666666666666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0</v>
      </c>
      <c r="P87" s="1">
        <f>COUNTIFS(Table2[Sub-Sector],Table3[[#This Row],[Sub-Sector]],Table2[% Away From 52W High],"&lt;=10")/Table3[[#This Row],[Count]]</f>
        <v>0.16666666666666666</v>
      </c>
      <c r="Q87" s="1">
        <f>COUNTIFS(Table2[Sub-Sector],Table3[[#This Row],[Sub-Sector]],Table2[% Away From 52W Low],"&gt;=10")/Table3[[#This Row],[Count]]</f>
        <v>0.66666666666666663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</v>
      </c>
      <c r="T87" s="1">
        <f>COUNTIFS(Table2[Sub-Sector],Table3[[#This Row],[Sub-Sector]],Table2[% Price above 200 EMA],"&gt;=0")/Table3[[#This Row],[Count]]</f>
        <v>0.33333333333333331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0.5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452.5</v>
      </c>
      <c r="X87">
        <f>_xlfn.RANK.AVG(Table3[[#This Row],[Score]],Table3[Score],1)</f>
        <v>64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300.5</v>
      </c>
      <c r="Z87">
        <f>_xlfn.RANK.AVG(Table3[[#This Row],[Score 2 ]],Table3[[Score 2 ]],1)</f>
        <v>86.5</v>
      </c>
    </row>
    <row r="88" spans="1:26" x14ac:dyDescent="0.3">
      <c r="A88" t="s">
        <v>763</v>
      </c>
      <c r="B88">
        <f>COUNTIFS(Table2[Sub-Sector],Table3[[#This Row],[Sub-Sector]])</f>
        <v>1</v>
      </c>
      <c r="C88" s="1">
        <f>COUNTIFS(Table2[Sub-Sector],Table3[[#This Row],[Sub-Sector]],Table2[Uptrend],"Uptrend")/Table3[[#This Row],[Count]]</f>
        <v>0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1</v>
      </c>
      <c r="G88" s="1">
        <f>COUNTIFS(Table2[Sub-Sector],Table3[[#This Row],[Sub-Sector]],Table2[1Y Return vs Nifty],"&gt;=10")/Table3[[#This Row],[Count]]</f>
        <v>0</v>
      </c>
      <c r="H88" s="1">
        <f>COUNTIFS(Table2[Sub-Sector],Table3[[#This Row],[Sub-Sector]],Table2[RSI Exponential â€“ 14D],"&gt;=50")/Table3[[#This Row],[Count]]</f>
        <v>0</v>
      </c>
      <c r="I88" s="1">
        <f>COUNTIFS(Table2[Sub-Sector],Table3[[#This Row],[Sub-Sector]],Table2[Relative Volume],"&gt;=1")/Table3[[#This Row],[Count]]</f>
        <v>0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</v>
      </c>
      <c r="O88" s="1">
        <f>COUNTIFS(Table2[Sub-Sector],Table3[[#This Row],[Sub-Sector]],Table2[% Away From Current Month High],"&lt;=0.05")/Table3[[#This Row],[Count]]</f>
        <v>0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</v>
      </c>
      <c r="S88" s="1">
        <f>COUNTIFS(Table2[Sub-Sector],Table3[[#This Row],[Sub-Sector]],Table2[% Price above 50 EMA],"&gt;=0")/Table3[[#This Row],[Count]]</f>
        <v>0</v>
      </c>
      <c r="T88" s="1">
        <f>COUNTIFS(Table2[Sub-Sector],Table3[[#This Row],[Sub-Sector]],Table2[% Price above 200 EMA],"&gt;=0")/Table3[[#This Row],[Count]]</f>
        <v>1</v>
      </c>
      <c r="U88" s="1">
        <f>COUNTIFS(Table2[Sub-Sector],Table3[[#This Row],[Sub-Sector]],Table2[Rate of Change - Zone],"Positive")/Table3[[#This Row],[Count]]</f>
        <v>0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556</v>
      </c>
      <c r="X88">
        <f>_xlfn.RANK.AVG(Table3[[#This Row],[Score]],Table3[Score],1)</f>
        <v>96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300.5</v>
      </c>
      <c r="Z88">
        <f>_xlfn.RANK.AVG(Table3[[#This Row],[Score 2 ]],Table3[[Score 2 ]],1)</f>
        <v>86.5</v>
      </c>
    </row>
    <row r="89" spans="1:26" x14ac:dyDescent="0.3">
      <c r="A89" t="s">
        <v>510</v>
      </c>
      <c r="B89">
        <f>COUNTIFS(Table2[Sub-Sector],Table3[[#This Row],[Sub-Sector]])</f>
        <v>1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</v>
      </c>
      <c r="G89" s="1">
        <f>COUNTIFS(Table2[Sub-Sector],Table3[[#This Row],[Sub-Sector]],Table2[1Y Return vs Nifty],"&gt;=10")/Table3[[#This Row],[Count]]</f>
        <v>0</v>
      </c>
      <c r="H89" s="1">
        <f>COUNTIFS(Table2[Sub-Sector],Table3[[#This Row],[Sub-Sector]],Table2[RSI Exponential â€“ 14D],"&gt;=50")/Table3[[#This Row],[Count]]</f>
        <v>0</v>
      </c>
      <c r="I89" s="1">
        <f>COUNTIFS(Table2[Sub-Sector],Table3[[#This Row],[Sub-Sector]],Table2[Relative Volume],"&gt;=1")/Table3[[#This Row],[Count]]</f>
        <v>1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0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0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</v>
      </c>
      <c r="X89">
        <f>_xlfn.RANK.AVG(Table3[[#This Row],[Score]],Table3[Score],1)</f>
        <v>97.5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301.5</v>
      </c>
      <c r="Z89">
        <f>_xlfn.RANK.AVG(Table3[[#This Row],[Score 2 ]],Table3[[Score 2 ]],1)</f>
        <v>89</v>
      </c>
    </row>
    <row r="90" spans="1:26" x14ac:dyDescent="0.3">
      <c r="A90" t="s">
        <v>947</v>
      </c>
      <c r="B90">
        <f>COUNTIFS(Table2[Sub-Sector],Table3[[#This Row],[Sub-Sector]])</f>
        <v>1</v>
      </c>
      <c r="C90" s="1">
        <f>COUNTIFS(Table2[Sub-Sector],Table3[[#This Row],[Sub-Sector]],Table2[Uptrend],"Uptrend")/Table3[[#This Row],[Count]]</f>
        <v>1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0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1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0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1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0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</v>
      </c>
      <c r="X90">
        <f>_xlfn.RANK.AVG(Table3[[#This Row],[Score]],Table3[Score],1)</f>
        <v>66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301.5</v>
      </c>
      <c r="Z90">
        <f>_xlfn.RANK.AVG(Table3[[#This Row],[Score 2 ]],Table3[[Score 2 ]],1)</f>
        <v>89</v>
      </c>
    </row>
    <row r="91" spans="1:26" x14ac:dyDescent="0.3">
      <c r="A91" t="s">
        <v>1570</v>
      </c>
      <c r="B91">
        <f>COUNTIFS(Table2[Sub-Sector],Table3[[#This Row],[Sub-Sector]])</f>
        <v>1</v>
      </c>
      <c r="C91" s="1">
        <f>COUNTIFS(Table2[Sub-Sector],Table3[[#This Row],[Sub-Sector]],Table2[Uptrend],"Uptrend")/Table3[[#This Row],[Count]]</f>
        <v>0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</v>
      </c>
      <c r="G91" s="1">
        <f>COUNTIFS(Table2[Sub-Sector],Table3[[#This Row],[Sub-Sector]],Table2[1Y Return vs Nifty],"&gt;=10")/Table3[[#This Row],[Count]]</f>
        <v>0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1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0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0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0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</v>
      </c>
      <c r="X91">
        <f>_xlfn.RANK.AVG(Table3[[#This Row],[Score]],Table3[Score],1)</f>
        <v>97.5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301.5</v>
      </c>
      <c r="Z91">
        <f>_xlfn.RANK.AVG(Table3[[#This Row],[Score 2 ]],Table3[[Score 2 ]],1)</f>
        <v>89</v>
      </c>
    </row>
    <row r="92" spans="1:26" x14ac:dyDescent="0.3">
      <c r="A92" t="s">
        <v>394</v>
      </c>
      <c r="B92">
        <f>COUNTIFS(Table2[Sub-Sector],Table3[[#This Row],[Sub-Sector]])</f>
        <v>6</v>
      </c>
      <c r="C92" s="1">
        <f>COUNTIFS(Table2[Sub-Sector],Table3[[#This Row],[Sub-Sector]],Table2[Uptrend],"Uptrend")/Table3[[#This Row],[Count]]</f>
        <v>0.16666666666666666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0.16666666666666666</v>
      </c>
      <c r="G92" s="1">
        <f>COUNTIFS(Table2[Sub-Sector],Table3[[#This Row],[Sub-Sector]],Table2[1Y Return vs Nifty],"&gt;=10")/Table3[[#This Row],[Count]]</f>
        <v>0.16666666666666666</v>
      </c>
      <c r="H92" s="1">
        <f>COUNTIFS(Table2[Sub-Sector],Table3[[#This Row],[Sub-Sector]],Table2[RSI Exponential â€“ 14D],"&gt;=50")/Table3[[#This Row],[Count]]</f>
        <v>0</v>
      </c>
      <c r="I92" s="1">
        <f>COUNTIFS(Table2[Sub-Sector],Table3[[#This Row],[Sub-Sector]],Table2[Relative Volume],"&gt;=1")/Table3[[#This Row],[Count]]</f>
        <v>0.16666666666666666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0.16666666666666666</v>
      </c>
      <c r="O92" s="1">
        <f>COUNTIFS(Table2[Sub-Sector],Table3[[#This Row],[Sub-Sector]],Table2[% Away From Current Month High],"&lt;=0.05")/Table3[[#This Row],[Count]]</f>
        <v>0</v>
      </c>
      <c r="P92" s="1">
        <f>COUNTIFS(Table2[Sub-Sector],Table3[[#This Row],[Sub-Sector]],Table2[% Away From 52W High],"&lt;=10")/Table3[[#This Row],[Count]]</f>
        <v>0.16666666666666666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</v>
      </c>
      <c r="S92" s="1">
        <f>COUNTIFS(Table2[Sub-Sector],Table3[[#This Row],[Sub-Sector]],Table2[% Price above 50 EMA],"&gt;=0")/Table3[[#This Row],[Count]]</f>
        <v>0</v>
      </c>
      <c r="T92" s="1">
        <f>COUNTIFS(Table2[Sub-Sector],Table3[[#This Row],[Sub-Sector]],Table2[% Price above 200 EMA],"&gt;=0")/Table3[[#This Row],[Count]]</f>
        <v>0.5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0.5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</v>
      </c>
      <c r="X92">
        <f>_xlfn.RANK.AVG(Table3[[#This Row],[Score]],Table3[Score],1)</f>
        <v>84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302.5</v>
      </c>
      <c r="Z92">
        <f>_xlfn.RANK.AVG(Table3[[#This Row],[Score 2 ]],Table3[[Score 2 ]],1)</f>
        <v>91</v>
      </c>
    </row>
    <row r="93" spans="1:26" x14ac:dyDescent="0.3">
      <c r="A93" t="s">
        <v>37</v>
      </c>
      <c r="B93">
        <f>COUNTIFS(Table2[Sub-Sector],Table3[[#This Row],[Sub-Sector]])</f>
        <v>3</v>
      </c>
      <c r="C93" s="1">
        <f>COUNTIFS(Table2[Sub-Sector],Table3[[#This Row],[Sub-Sector]],Table2[Uptrend],"Uptrend")/Table3[[#This Row],[Count]]</f>
        <v>0.33333333333333331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0.33333333333333331</v>
      </c>
      <c r="G93" s="1">
        <f>COUNTIFS(Table2[Sub-Sector],Table3[[#This Row],[Sub-Sector]],Table2[1Y Return vs Nifty],"&gt;=10")/Table3[[#This Row],[Count]]</f>
        <v>0.33333333333333331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0</v>
      </c>
      <c r="P93" s="1">
        <f>COUNTIFS(Table2[Sub-Sector],Table3[[#This Row],[Sub-Sector]],Table2[% Away From 52W High],"&lt;=10")/Table3[[#This Row],[Count]]</f>
        <v>0.33333333333333331</v>
      </c>
      <c r="Q93" s="1">
        <f>COUNTIFS(Table2[Sub-Sector],Table3[[#This Row],[Sub-Sector]],Table2[% Away From 52W Low],"&gt;=10")/Table3[[#This Row],[Count]]</f>
        <v>0.66666666666666663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0.66666666666666663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0.66666666666666663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</v>
      </c>
      <c r="X93">
        <f>_xlfn.RANK.AVG(Table3[[#This Row],[Score]],Table3[Score],1)</f>
        <v>77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</v>
      </c>
      <c r="Z93">
        <f>_xlfn.RANK.AVG(Table3[[#This Row],[Score 2 ]],Table3[[Score 2 ]],1)</f>
        <v>92</v>
      </c>
    </row>
    <row r="94" spans="1:26" x14ac:dyDescent="0.3">
      <c r="A94" t="s">
        <v>40</v>
      </c>
      <c r="B94">
        <f>COUNTIFS(Table2[Sub-Sector],Table3[[#This Row],[Sub-Sector]])</f>
        <v>3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0</v>
      </c>
      <c r="H94" s="1">
        <f>COUNTIFS(Table2[Sub-Sector],Table3[[#This Row],[Sub-Sector]],Table2[RSI Exponential â€“ 14D],"&gt;=50")/Table3[[#This Row],[Count]]</f>
        <v>0</v>
      </c>
      <c r="I94" s="1">
        <f>COUNTIFS(Table2[Sub-Sector],Table3[[#This Row],[Sub-Sector]],Table2[Relative Volume],"&gt;=1")/Table3[[#This Row],[Count]]</f>
        <v>0.66666666666666663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0.33333333333333331</v>
      </c>
      <c r="O94" s="1">
        <f>COUNTIFS(Table2[Sub-Sector],Table3[[#This Row],[Sub-Sector]],Table2[% Away From Current Month High],"&lt;=0.05")/Table3[[#This Row],[Count]]</f>
        <v>0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0.33333333333333331</v>
      </c>
      <c r="U94" s="1">
        <f>COUNTIFS(Table2[Sub-Sector],Table3[[#This Row],[Sub-Sector]],Table2[Rate of Change - Zone],"Positive")/Table3[[#This Row],[Count]]</f>
        <v>0</v>
      </c>
      <c r="V94" s="1">
        <f>COUNTIFS(Table2[Sub-Sector],Table3[[#This Row],[Sub-Sector]],Table2[Sharpe Ratio],"&gt;=0.10")/Table3[[#This Row],[Count]]</f>
        <v>0.33333333333333331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564</v>
      </c>
      <c r="X94">
        <f>_xlfn.RANK.AVG(Table3[[#This Row],[Score]],Table3[Score],1)</f>
        <v>99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308.5</v>
      </c>
      <c r="Z94">
        <f>_xlfn.RANK.AVG(Table3[[#This Row],[Score 2 ]],Table3[[Score 2 ]],1)</f>
        <v>93</v>
      </c>
    </row>
    <row r="95" spans="1:26" x14ac:dyDescent="0.3">
      <c r="A95" t="s">
        <v>554</v>
      </c>
      <c r="B95">
        <f>COUNTIFS(Table2[Sub-Sector],Table3[[#This Row],[Sub-Sector]])</f>
        <v>5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0.2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0.4</v>
      </c>
      <c r="J95" s="1">
        <f>COUNTIFS(Table2[Sub-Sector],Table3[[#This Row],[Sub-Sector]],Table2[% Away From Day Low],"&gt;=0.05")/Table3[[#This Row],[Count]]</f>
        <v>0.2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0.2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0.2</v>
      </c>
      <c r="O95" s="1">
        <f>COUNTIFS(Table2[Sub-Sector],Table3[[#This Row],[Sub-Sector]],Table2[% Away From Current Month High],"&lt;=0.05")/Table3[[#This Row],[Count]]</f>
        <v>0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0.8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0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0.4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565.5</v>
      </c>
      <c r="X95">
        <f>_xlfn.RANK.AVG(Table3[[#This Row],[Score]],Table3[Score],1)</f>
        <v>101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</v>
      </c>
      <c r="Z95">
        <f>_xlfn.RANK.AVG(Table3[[#This Row],[Score 2 ]],Table3[[Score 2 ]],1)</f>
        <v>94</v>
      </c>
    </row>
    <row r="96" spans="1:26" x14ac:dyDescent="0.3">
      <c r="A96" t="s">
        <v>443</v>
      </c>
      <c r="B96">
        <f>COUNTIFS(Table2[Sub-Sector],Table3[[#This Row],[Sub-Sector]])</f>
        <v>11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9.0909090909090912E-2</v>
      </c>
      <c r="G96" s="1">
        <f>COUNTIFS(Table2[Sub-Sector],Table3[[#This Row],[Sub-Sector]],Table2[1Y Return vs Nifty],"&gt;=10")/Table3[[#This Row],[Count]]</f>
        <v>9.0909090909090912E-2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0.18181818181818182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9.0909090909090912E-2</v>
      </c>
      <c r="O96" s="1">
        <f>COUNTIFS(Table2[Sub-Sector],Table3[[#This Row],[Sub-Sector]],Table2[% Away From Current Month High],"&lt;=0.05")/Table3[[#This Row],[Count]]</f>
        <v>0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0.54545454545454541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9.0909090909090912E-2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</v>
      </c>
      <c r="X96">
        <f>_xlfn.RANK.AVG(Table3[[#This Row],[Score]],Table3[Score],1)</f>
        <v>102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310.5</v>
      </c>
      <c r="Z96">
        <f>_xlfn.RANK.AVG(Table3[[#This Row],[Score 2 ]],Table3[[Score 2 ]],1)</f>
        <v>95</v>
      </c>
    </row>
    <row r="97" spans="1:26" x14ac:dyDescent="0.3">
      <c r="A97" t="s">
        <v>465</v>
      </c>
      <c r="B97">
        <f>COUNTIFS(Table2[Sub-Sector],Table3[[#This Row],[Sub-Sector]])</f>
        <v>17</v>
      </c>
      <c r="C97" s="1">
        <f>COUNTIFS(Table2[Sub-Sector],Table3[[#This Row],[Sub-Sector]],Table2[Uptrend],"Uptrend")/Table3[[#This Row],[Count]]</f>
        <v>0.35294117647058826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0.11764705882352941</v>
      </c>
      <c r="G97" s="1">
        <f>COUNTIFS(Table2[Sub-Sector],Table3[[#This Row],[Sub-Sector]],Table2[1Y Return vs Nifty],"&gt;=10")/Table3[[#This Row],[Count]]</f>
        <v>0.17647058823529413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0.11764705882352941</v>
      </c>
      <c r="J97" s="1">
        <f>COUNTIFS(Table2[Sub-Sector],Table3[[#This Row],[Sub-Sector]],Table2[% Away From Day Low],"&gt;=0.05")/Table3[[#This Row],[Count]]</f>
        <v>0.23529411764705882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0.23529411764705882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0.35294117647058826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0.82352941176470584</v>
      </c>
      <c r="R97" s="1">
        <f>COUNTIFS(Table2[Sub-Sector],Table3[[#This Row],[Sub-Sector]],Table2[% Price above 20 EMA],"&gt;=0")/Table3[[#This Row],[Count]]</f>
        <v>0.11764705882352941</v>
      </c>
      <c r="S97" s="1">
        <f>COUNTIFS(Table2[Sub-Sector],Table3[[#This Row],[Sub-Sector]],Table2[% Price above 50 EMA],"&gt;=0")/Table3[[#This Row],[Count]]</f>
        <v>0.11764705882352941</v>
      </c>
      <c r="T97" s="1">
        <f>COUNTIFS(Table2[Sub-Sector],Table3[[#This Row],[Sub-Sector]],Table2[% Price above 200 EMA],"&gt;=0")/Table3[[#This Row],[Count]]</f>
        <v>0.35294117647058826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0.11764705882352941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</v>
      </c>
      <c r="X97">
        <f>_xlfn.RANK.AVG(Table3[[#This Row],[Score]],Table3[Score],1)</f>
        <v>79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7">
        <f>_xlfn.RANK.AVG(Table3[[#This Row],[Score 2 ]],Table3[[Score 2 ]],1)</f>
        <v>96</v>
      </c>
    </row>
    <row r="98" spans="1:26" x14ac:dyDescent="0.3">
      <c r="A98" t="s">
        <v>261</v>
      </c>
      <c r="B98">
        <f>COUNTIFS(Table2[Sub-Sector],Table3[[#This Row],[Sub-Sector]])</f>
        <v>2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0.5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0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</v>
      </c>
      <c r="X98">
        <f>_xlfn.RANK.AVG(Table3[[#This Row],[Score]],Table3[Score],1)</f>
        <v>103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320.5</v>
      </c>
      <c r="Z98">
        <f>_xlfn.RANK.AVG(Table3[[#This Row],[Score 2 ]],Table3[[Score 2 ]],1)</f>
        <v>97</v>
      </c>
    </row>
    <row r="99" spans="1:26" x14ac:dyDescent="0.3">
      <c r="A99" t="s">
        <v>67</v>
      </c>
      <c r="B99">
        <f>COUNTIFS(Table2[Sub-Sector],Table3[[#This Row],[Sub-Sector]])</f>
        <v>3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0.66666666666666663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0.33333333333333331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0.33333333333333331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0.33333333333333331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0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0.33333333333333331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579</v>
      </c>
      <c r="X99">
        <f>_xlfn.RANK.AVG(Table3[[#This Row],[Score]],Table3[Score],1)</f>
        <v>104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99">
        <f>_xlfn.RANK.AVG(Table3[[#This Row],[Score 2 ]],Table3[[Score 2 ]],1)</f>
        <v>98.5</v>
      </c>
    </row>
    <row r="100" spans="1:26" x14ac:dyDescent="0.3">
      <c r="A100" t="s">
        <v>146</v>
      </c>
      <c r="B100">
        <f>COUNTIFS(Table2[Sub-Sector],Table3[[#This Row],[Sub-Sector]])</f>
        <v>3</v>
      </c>
      <c r="C100" s="1">
        <f>COUNTIFS(Table2[Sub-Sector],Table3[[#This Row],[Sub-Sector]],Table2[Uptrend],"Uptrend")/Table3[[#This Row],[Count]]</f>
        <v>0.33333333333333331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0.66666666666666663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0.33333333333333331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0.33333333333333331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0.33333333333333331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0.66666666666666663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0.66666666666666663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0.33333333333333331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525.5</v>
      </c>
      <c r="X100">
        <f>_xlfn.RANK.AVG(Table3[[#This Row],[Score]],Table3[Score],1)</f>
        <v>83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100">
        <f>_xlfn.RANK.AVG(Table3[[#This Row],[Score 2 ]],Table3[[Score 2 ]],1)</f>
        <v>98.5</v>
      </c>
    </row>
    <row r="101" spans="1:26" x14ac:dyDescent="0.3">
      <c r="A101" t="s">
        <v>513</v>
      </c>
      <c r="B101">
        <f>COUNTIFS(Table2[Sub-Sector],Table3[[#This Row],[Sub-Sector]])</f>
        <v>5</v>
      </c>
      <c r="C101" s="1">
        <f>COUNTIFS(Table2[Sub-Sector],Table3[[#This Row],[Sub-Sector]],Table2[Uptrend],"Uptrend")/Table3[[#This Row],[Count]]</f>
        <v>0.2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0.4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0.2</v>
      </c>
      <c r="K101" s="1">
        <f>COUNTIFS(Table2[Sub-Sector],Table3[[#This Row],[Sub-Sector]],Table2[% Away From Day High],"&lt;=0.05")/Table3[[#This Row],[Count]]</f>
        <v>0.6</v>
      </c>
      <c r="L101" s="1">
        <f>COUNTIFS(Table2[Sub-Sector],Table3[[#This Row],[Sub-Sector]],Table2[% Away From Current Week Low],"&gt;=0.05")/Table3[[#This Row],[Count]]</f>
        <v>0.2</v>
      </c>
      <c r="M101" s="1">
        <f>COUNTIFS(Table2[Sub-Sector],Table3[[#This Row],[Sub-Sector]],Table2[% Away From Current Week High],"&lt;=0.05")/Table3[[#This Row],[Count]]</f>
        <v>0.6</v>
      </c>
      <c r="N101" s="1">
        <f>COUNTIFS(Table2[Sub-Sector],Table3[[#This Row],[Sub-Sector]],Table2[% Away From Current Month Low],"&gt;=0.05")/Table3[[#This Row],[Count]]</f>
        <v>0.2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0.6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0.2</v>
      </c>
      <c r="T101" s="1">
        <f>COUNTIFS(Table2[Sub-Sector],Table3[[#This Row],[Sub-Sector]],Table2[% Price above 200 EMA],"&gt;=0")/Table3[[#This Row],[Count]]</f>
        <v>0.4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</v>
      </c>
      <c r="X101">
        <f>_xlfn.RANK.AVG(Table3[[#This Row],[Score]],Table3[Score],1)</f>
        <v>89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101">
        <f>_xlfn.RANK.AVG(Table3[[#This Row],[Score 2 ]],Table3[[Score 2 ]],1)</f>
        <v>100</v>
      </c>
    </row>
    <row r="102" spans="1:26" x14ac:dyDescent="0.3">
      <c r="A102" t="s">
        <v>27</v>
      </c>
      <c r="B102">
        <f>COUNTIFS(Table2[Sub-Sector],Table3[[#This Row],[Sub-Sector]])</f>
        <v>4</v>
      </c>
      <c r="C102" s="1">
        <f>COUNTIFS(Table2[Sub-Sector],Table3[[#This Row],[Sub-Sector]],Table2[Uptrend],"Uptrend")/Table3[[#This Row],[Count]]</f>
        <v>0.25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0.25</v>
      </c>
      <c r="G102" s="1">
        <f>COUNTIFS(Table2[Sub-Sector],Table3[[#This Row],[Sub-Sector]],Table2[1Y Return vs Nifty],"&gt;=10")/Table3[[#This Row],[Count]]</f>
        <v>0.25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0.25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0.25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0.25</v>
      </c>
      <c r="O102" s="1">
        <f>COUNTIFS(Table2[Sub-Sector],Table3[[#This Row],[Sub-Sector]],Table2[% Away From Current Month High],"&lt;=0.05")/Table3[[#This Row],[Count]]</f>
        <v>0.25</v>
      </c>
      <c r="P102" s="1">
        <f>COUNTIFS(Table2[Sub-Sector],Table3[[#This Row],[Sub-Sector]],Table2[% Away From 52W High],"&lt;=10")/Table3[[#This Row],[Count]]</f>
        <v>0.25</v>
      </c>
      <c r="Q102" s="1">
        <f>COUNTIFS(Table2[Sub-Sector],Table3[[#This Row],[Sub-Sector]],Table2[% Away From 52W Low],"&gt;=10")/Table3[[#This Row],[Count]]</f>
        <v>0.5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0.25</v>
      </c>
      <c r="T102" s="1">
        <f>COUNTIFS(Table2[Sub-Sector],Table3[[#This Row],[Sub-Sector]],Table2[% Price above 200 EMA],"&gt;=0")/Table3[[#This Row],[Count]]</f>
        <v>0.25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0.25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540.5</v>
      </c>
      <c r="X102">
        <f>_xlfn.RANK.AVG(Table3[[#This Row],[Score]],Table3[Score],1)</f>
        <v>88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2">
        <f>_xlfn.RANK.AVG(Table3[[#This Row],[Score 2 ]],Table3[[Score 2 ]],1)</f>
        <v>101.5</v>
      </c>
    </row>
    <row r="103" spans="1:26" x14ac:dyDescent="0.3">
      <c r="A103" t="s">
        <v>1483</v>
      </c>
      <c r="B103">
        <f>COUNTIFS(Table2[Sub-Sector],Table3[[#This Row],[Sub-Sector]])</f>
        <v>4</v>
      </c>
      <c r="C103" s="1">
        <f>COUNTIFS(Table2[Sub-Sector],Table3[[#This Row],[Sub-Sector]],Table2[Uptrend],"Uptrend")/Table3[[#This Row],[Count]]</f>
        <v>0.25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0.25</v>
      </c>
      <c r="F103" s="1">
        <f>COUNTIFS(Table2[Sub-Sector],Table3[[#This Row],[Sub-Sector]],Table2[6M Return vs Nifty],"&gt;=10")/Table3[[#This Row],[Count]]</f>
        <v>0.25</v>
      </c>
      <c r="G103" s="1">
        <f>COUNTIFS(Table2[Sub-Sector],Table3[[#This Row],[Sub-Sector]],Table2[1Y Return vs Nifty],"&gt;=10")/Table3[[#This Row],[Count]]</f>
        <v>0.25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0.25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0.25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0.5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0.75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0.25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0.5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478</v>
      </c>
      <c r="X103">
        <f>_xlfn.RANK.AVG(Table3[[#This Row],[Score]],Table3[Score],1)</f>
        <v>70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3">
        <f>_xlfn.RANK.AVG(Table3[[#This Row],[Score 2 ]],Table3[[Score 2 ]],1)</f>
        <v>101.5</v>
      </c>
    </row>
    <row r="104" spans="1:26" x14ac:dyDescent="0.3">
      <c r="A104" t="s">
        <v>446</v>
      </c>
      <c r="B104">
        <f>COUNTIFS(Table2[Sub-Sector],Table3[[#This Row],[Sub-Sector]])</f>
        <v>9</v>
      </c>
      <c r="C104" s="1">
        <f>COUNTIFS(Table2[Sub-Sector],Table3[[#This Row],[Sub-Sector]],Table2[Uptrend],"Uptrend")/Table3[[#This Row],[Count]]</f>
        <v>0.1111111111111111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0.1111111111111111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0.33333333333333331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0.1111111111111111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0.88888888888888884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0.88888888888888884</v>
      </c>
      <c r="N104" s="1">
        <f>COUNTIFS(Table2[Sub-Sector],Table3[[#This Row],[Sub-Sector]],Table2[% Away From Current Month Low],"&gt;=0.05")/Table3[[#This Row],[Count]]</f>
        <v>0.22222222222222221</v>
      </c>
      <c r="O104" s="1">
        <f>COUNTIFS(Table2[Sub-Sector],Table3[[#This Row],[Sub-Sector]],Table2[% Away From Current Month High],"&lt;=0.05")/Table3[[#This Row],[Count]]</f>
        <v>0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0.55555555555555558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0.33333333333333331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0.33333333333333331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518.5</v>
      </c>
      <c r="X104">
        <f>_xlfn.RANK.AVG(Table3[[#This Row],[Score]],Table3[Score],1)</f>
        <v>80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</v>
      </c>
      <c r="Z104">
        <f>_xlfn.RANK.AVG(Table3[[#This Row],[Score 2 ]],Table3[[Score 2 ]],1)</f>
        <v>103</v>
      </c>
    </row>
    <row r="105" spans="1:26" x14ac:dyDescent="0.3">
      <c r="A105" t="s">
        <v>868</v>
      </c>
      <c r="B105">
        <f>COUNTIFS(Table2[Sub-Sector],Table3[[#This Row],[Sub-Sector]])</f>
        <v>2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0.5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0.5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0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0.5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597</v>
      </c>
      <c r="X105">
        <f>_xlfn.RANK.AVG(Table3[[#This Row],[Score]],Table3[Score],1)</f>
        <v>105.5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341.5</v>
      </c>
      <c r="Z105">
        <f>_xlfn.RANK.AVG(Table3[[#This Row],[Score 2 ]],Table3[[Score 2 ]],1)</f>
        <v>104.5</v>
      </c>
    </row>
    <row r="106" spans="1:26" x14ac:dyDescent="0.3">
      <c r="A106" t="s">
        <v>1156</v>
      </c>
      <c r="B106">
        <f>COUNTIFS(Table2[Sub-Sector],Table3[[#This Row],[Sub-Sector]])</f>
        <v>2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0.5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0.5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597</v>
      </c>
      <c r="X106">
        <f>_xlfn.RANK.AVG(Table3[[#This Row],[Score]],Table3[Score],1)</f>
        <v>105.5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341.5</v>
      </c>
      <c r="Z106">
        <f>_xlfn.RANK.AVG(Table3[[#This Row],[Score 2 ]],Table3[[Score 2 ]],1)</f>
        <v>104.5</v>
      </c>
    </row>
    <row r="107" spans="1:26" x14ac:dyDescent="0.3">
      <c r="A107" t="s">
        <v>77</v>
      </c>
      <c r="B107">
        <f>COUNTIFS(Table2[Sub-Sector],Table3[[#This Row],[Sub-Sector]])</f>
        <v>3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0.33333333333333331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0.66666666666666663</v>
      </c>
      <c r="O107" s="1">
        <f>COUNTIFS(Table2[Sub-Sector],Table3[[#This Row],[Sub-Sector]],Table2[% Away From Current Month High],"&lt;=0.05")/Table3[[#This Row],[Count]]</f>
        <v>0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619.5</v>
      </c>
      <c r="X107">
        <f>_xlfn.RANK.AVG(Table3[[#This Row],[Score]],Table3[Score],1)</f>
        <v>107.5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364</v>
      </c>
      <c r="Z107">
        <f>_xlfn.RANK.AVG(Table3[[#This Row],[Score 2 ]],Table3[[Score 2 ]],1)</f>
        <v>106.5</v>
      </c>
    </row>
    <row r="108" spans="1:26" x14ac:dyDescent="0.3">
      <c r="A108" t="s">
        <v>903</v>
      </c>
      <c r="B108">
        <f>COUNTIFS(Table2[Sub-Sector],Table3[[#This Row],[Sub-Sector]])</f>
        <v>3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0.33333333333333331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0.33333333333333331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0.33333333333333331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619.5</v>
      </c>
      <c r="X108">
        <f>_xlfn.RANK.AVG(Table3[[#This Row],[Score]],Table3[Score],1)</f>
        <v>107.5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364</v>
      </c>
      <c r="Z108">
        <f>_xlfn.RANK.AVG(Table3[[#This Row],[Score 2 ]],Table3[[Score 2 ]],1)</f>
        <v>106.5</v>
      </c>
    </row>
    <row r="109" spans="1:26" x14ac:dyDescent="0.3">
      <c r="A109" t="s">
        <v>1360</v>
      </c>
      <c r="B109">
        <f>COUNTIFS(Table2[Sub-Sector],Table3[[#This Row],[Sub-Sector]])</f>
        <v>1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1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0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1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1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564.5</v>
      </c>
      <c r="X109">
        <f>_xlfn.RANK.AVG(Table3[[#This Row],[Score]],Table3[Score],1)</f>
        <v>100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395.5</v>
      </c>
      <c r="Z109">
        <f>_xlfn.RANK.AVG(Table3[[#This Row],[Score 2 ]],Table3[[Score 2 ]],1)</f>
        <v>116</v>
      </c>
    </row>
    <row r="110" spans="1:26" x14ac:dyDescent="0.3">
      <c r="A110" t="s">
        <v>1389</v>
      </c>
      <c r="B110">
        <f>COUNTIFS(Table2[Sub-Sector],Table3[[#This Row],[Sub-Sector]])</f>
        <v>2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0.5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</v>
      </c>
      <c r="X110">
        <f>_xlfn.RANK.AVG(Table3[[#This Row],[Score]],Table3[Score],1)</f>
        <v>116.5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395.5</v>
      </c>
      <c r="Z110">
        <f>_xlfn.RANK.AVG(Table3[[#This Row],[Score 2 ]],Table3[[Score 2 ]],1)</f>
        <v>116</v>
      </c>
    </row>
    <row r="111" spans="1:26" x14ac:dyDescent="0.3">
      <c r="A111" t="s">
        <v>592</v>
      </c>
      <c r="B111">
        <f>COUNTIFS(Table2[Sub-Sector],Table3[[#This Row],[Sub-Sector]])</f>
        <v>2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0.5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0.5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</v>
      </c>
      <c r="X111">
        <f>_xlfn.RANK.AVG(Table3[[#This Row],[Score]],Table3[Score],1)</f>
        <v>116.5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395.5</v>
      </c>
      <c r="Z111">
        <f>_xlfn.RANK.AVG(Table3[[#This Row],[Score 2 ]],Table3[[Score 2 ]],1)</f>
        <v>116</v>
      </c>
    </row>
    <row r="112" spans="1:26" x14ac:dyDescent="0.3">
      <c r="A112" t="s">
        <v>630</v>
      </c>
      <c r="B112">
        <f>COUNTIFS(Table2[Sub-Sector],Table3[[#This Row],[Sub-Sector]])</f>
        <v>2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0.5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</v>
      </c>
      <c r="X112">
        <f>_xlfn.RANK.AVG(Table3[[#This Row],[Score]],Table3[Score],1)</f>
        <v>116.5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395.5</v>
      </c>
      <c r="Z112">
        <f>_xlfn.RANK.AVG(Table3[[#This Row],[Score 2 ]],Table3[[Score 2 ]],1)</f>
        <v>116</v>
      </c>
    </row>
    <row r="113" spans="1:26" x14ac:dyDescent="0.3">
      <c r="A113" t="s">
        <v>521</v>
      </c>
      <c r="B113">
        <f>COUNTIFS(Table2[Sub-Sector],Table3[[#This Row],[Sub-Sector]])</f>
        <v>1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</v>
      </c>
      <c r="X113">
        <f>_xlfn.RANK.AVG(Table3[[#This Row],[Score]],Table3[Score],1)</f>
        <v>116.5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395.5</v>
      </c>
      <c r="Z113">
        <f>_xlfn.RANK.AVG(Table3[[#This Row],[Score 2 ]],Table3[[Score 2 ]],1)</f>
        <v>116</v>
      </c>
    </row>
    <row r="114" spans="1:26" x14ac:dyDescent="0.3">
      <c r="A114" t="s">
        <v>1778</v>
      </c>
      <c r="B114">
        <f>COUNTIFS(Table2[Sub-Sector],Table3[[#This Row],[Sub-Sector]])</f>
        <v>1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0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</v>
      </c>
      <c r="X114">
        <f>_xlfn.RANK.AVG(Table3[[#This Row],[Score]],Table3[Score],1)</f>
        <v>116.5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395.5</v>
      </c>
      <c r="Z114">
        <f>_xlfn.RANK.AVG(Table3[[#This Row],[Score 2 ]],Table3[[Score 2 ]],1)</f>
        <v>116</v>
      </c>
    </row>
    <row r="115" spans="1:26" x14ac:dyDescent="0.3">
      <c r="A115" t="s">
        <v>1159</v>
      </c>
      <c r="B115">
        <f>COUNTIFS(Table2[Sub-Sector],Table3[[#This Row],[Sub-Sector]])</f>
        <v>1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1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1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</v>
      </c>
      <c r="X115">
        <f>_xlfn.RANK.AVG(Table3[[#This Row],[Score]],Table3[Score],1)</f>
        <v>116.5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395.5</v>
      </c>
      <c r="Z115">
        <f>_xlfn.RANK.AVG(Table3[[#This Row],[Score 2 ]],Table3[[Score 2 ]],1)</f>
        <v>116</v>
      </c>
    </row>
    <row r="116" spans="1:26" x14ac:dyDescent="0.3">
      <c r="A116" t="s">
        <v>295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1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1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</v>
      </c>
      <c r="X116">
        <f>_xlfn.RANK.AVG(Table3[[#This Row],[Score]],Table3[Score],1)</f>
        <v>116.5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395.5</v>
      </c>
      <c r="Z116">
        <f>_xlfn.RANK.AVG(Table3[[#This Row],[Score 2 ]],Table3[[Score 2 ]],1)</f>
        <v>116</v>
      </c>
    </row>
    <row r="117" spans="1:26" x14ac:dyDescent="0.3">
      <c r="A117" t="s">
        <v>1431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1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0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</v>
      </c>
      <c r="X117">
        <f>_xlfn.RANK.AVG(Table3[[#This Row],[Score]],Table3[Score],1)</f>
        <v>116.5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395.5</v>
      </c>
      <c r="Z117">
        <f>_xlfn.RANK.AVG(Table3[[#This Row],[Score 2 ]],Table3[[Score 2 ]],1)</f>
        <v>116</v>
      </c>
    </row>
    <row r="118" spans="1:26" x14ac:dyDescent="0.3">
      <c r="A118" t="s">
        <v>440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</v>
      </c>
      <c r="X118">
        <f>_xlfn.RANK.AVG(Table3[[#This Row],[Score]],Table3[Score],1)</f>
        <v>116.5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395.5</v>
      </c>
      <c r="Z118">
        <f>_xlfn.RANK.AVG(Table3[[#This Row],[Score 2 ]],Table3[[Score 2 ]],1)</f>
        <v>116</v>
      </c>
    </row>
    <row r="119" spans="1:26" x14ac:dyDescent="0.3">
      <c r="A119" t="s">
        <v>1864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</v>
      </c>
      <c r="X119">
        <f>_xlfn.RANK.AVG(Table3[[#This Row],[Score]],Table3[Score],1)</f>
        <v>116.5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395.5</v>
      </c>
      <c r="Z119">
        <f>_xlfn.RANK.AVG(Table3[[#This Row],[Score 2 ]],Table3[[Score 2 ]],1)</f>
        <v>116</v>
      </c>
    </row>
    <row r="120" spans="1:26" x14ac:dyDescent="0.3">
      <c r="A120" t="s">
        <v>782</v>
      </c>
      <c r="B120">
        <f>COUNTIFS(Table2[Sub-Sector],Table3[[#This Row],[Sub-Sector]])</f>
        <v>2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0.5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</v>
      </c>
      <c r="X120">
        <f>_xlfn.RANK.AVG(Table3[[#This Row],[Score]],Table3[Score],1)</f>
        <v>116.5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395.5</v>
      </c>
      <c r="Z120">
        <f>_xlfn.RANK.AVG(Table3[[#This Row],[Score 2 ]],Table3[[Score 2 ]],1)</f>
        <v>116</v>
      </c>
    </row>
    <row r="121" spans="1:26" x14ac:dyDescent="0.3">
      <c r="A121" t="s">
        <v>1164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</v>
      </c>
      <c r="X121">
        <f>_xlfn.RANK.AVG(Table3[[#This Row],[Score]],Table3[Score],1)</f>
        <v>116.5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395.5</v>
      </c>
      <c r="Z121">
        <f>_xlfn.RANK.AVG(Table3[[#This Row],[Score 2 ]],Table3[[Score 2 ]],1)</f>
        <v>116</v>
      </c>
    </row>
    <row r="122" spans="1:26" x14ac:dyDescent="0.3">
      <c r="A122" t="s">
        <v>1947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</v>
      </c>
      <c r="X122">
        <f>_xlfn.RANK.AVG(Table3[[#This Row],[Score]],Table3[Score],1)</f>
        <v>116.5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395.5</v>
      </c>
      <c r="Z122">
        <f>_xlfn.RANK.AVG(Table3[[#This Row],[Score 2 ]],Table3[[Score 2 ]],1)</f>
        <v>116</v>
      </c>
    </row>
    <row r="123" spans="1:26" x14ac:dyDescent="0.3">
      <c r="A123" t="s">
        <v>1992</v>
      </c>
      <c r="B123">
        <f>COUNTIFS(Table2[Sub-Sector],Table3[[#This Row],[Sub-Sector]])</f>
        <v>3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1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0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0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</v>
      </c>
      <c r="X123">
        <f>_xlfn.RANK.AVG(Table3[[#This Row],[Score]],Table3[Score],1)</f>
        <v>116.5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395.5</v>
      </c>
      <c r="Z123">
        <f>_xlfn.RANK.AVG(Table3[[#This Row],[Score 2 ]],Table3[[Score 2 ]],1)</f>
        <v>116</v>
      </c>
    </row>
    <row r="124" spans="1:26" x14ac:dyDescent="0.3">
      <c r="A124" t="s">
        <v>1575</v>
      </c>
      <c r="B124">
        <f>COUNTIFS(Table2[Sub-Sector],Table3[[#This Row],[Sub-Sector]])</f>
        <v>1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0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1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0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0</v>
      </c>
      <c r="R124" s="1">
        <f>COUNTIFS(Table2[Sub-Sector],Table3[[#This Row],[Sub-Sector]],Table2[% Price above 20 EMA],"&gt;=0")/Table3[[#This Row],[Count]]</f>
        <v>0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</v>
      </c>
      <c r="X124">
        <f>_xlfn.RANK.AVG(Table3[[#This Row],[Score]],Table3[Score],1)</f>
        <v>116.5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395.5</v>
      </c>
      <c r="Z124">
        <f>_xlfn.RANK.AVG(Table3[[#This Row],[Score 2 ]],Table3[[Score 2 ]],1)</f>
        <v>116</v>
      </c>
    </row>
    <row r="125" spans="1:26" x14ac:dyDescent="0.3">
      <c r="A125" t="s">
        <v>353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1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0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0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</v>
      </c>
      <c r="X125">
        <f>_xlfn.RANK.AVG(Table3[[#This Row],[Score]],Table3[Score],1)</f>
        <v>116.5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395.5</v>
      </c>
      <c r="Z125">
        <f>_xlfn.RANK.AVG(Table3[[#This Row],[Score 2 ]],Table3[[Score 2 ]],1)</f>
        <v>116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E250-6FF6-4DE4-A7F2-2A96FD994AF2}">
  <dimension ref="A1:AV732"/>
  <sheetViews>
    <sheetView workbookViewId="0"/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3094</v>
      </c>
      <c r="D1" t="s">
        <v>2</v>
      </c>
      <c r="E1" t="s">
        <v>3</v>
      </c>
      <c r="F1" t="s">
        <v>4</v>
      </c>
      <c r="G1" t="s">
        <v>5</v>
      </c>
      <c r="H1" t="s">
        <v>3117</v>
      </c>
      <c r="I1" t="s">
        <v>6</v>
      </c>
      <c r="J1" t="s">
        <v>3118</v>
      </c>
      <c r="K1" t="s">
        <v>7</v>
      </c>
      <c r="L1" t="s">
        <v>3119</v>
      </c>
      <c r="M1" t="s">
        <v>8</v>
      </c>
      <c r="N1" t="s">
        <v>3120</v>
      </c>
      <c r="O1" t="s">
        <v>3121</v>
      </c>
      <c r="P1" t="s">
        <v>9</v>
      </c>
      <c r="Q1" t="s">
        <v>10</v>
      </c>
      <c r="R1" t="s">
        <v>11</v>
      </c>
      <c r="S1" s="1" t="s">
        <v>3122</v>
      </c>
      <c r="T1" s="1" t="s">
        <v>3123</v>
      </c>
      <c r="U1" s="1" t="s">
        <v>3124</v>
      </c>
      <c r="V1" t="s">
        <v>12</v>
      </c>
      <c r="W1" t="s">
        <v>3125</v>
      </c>
      <c r="X1" t="s">
        <v>3126</v>
      </c>
      <c r="Y1" t="s">
        <v>3127</v>
      </c>
      <c r="Z1" t="s">
        <v>3128</v>
      </c>
      <c r="AA1" t="s">
        <v>3129</v>
      </c>
      <c r="AB1" t="s">
        <v>3130</v>
      </c>
      <c r="AC1" s="1" t="s">
        <v>3131</v>
      </c>
      <c r="AD1" s="1" t="s">
        <v>3132</v>
      </c>
      <c r="AE1" s="1" t="s">
        <v>3133</v>
      </c>
      <c r="AF1" s="1" t="s">
        <v>3134</v>
      </c>
      <c r="AG1" s="1" t="s">
        <v>3135</v>
      </c>
      <c r="AH1" s="1" t="s">
        <v>3136</v>
      </c>
      <c r="AI1" t="s">
        <v>13</v>
      </c>
      <c r="AJ1" t="s">
        <v>14</v>
      </c>
      <c r="AK1" t="s">
        <v>3137</v>
      </c>
      <c r="AL1" t="s">
        <v>3138</v>
      </c>
      <c r="AM1" t="s">
        <v>3139</v>
      </c>
      <c r="AN1" t="s">
        <v>3140</v>
      </c>
      <c r="AO1" t="s">
        <v>3141</v>
      </c>
      <c r="AP1" t="s">
        <v>15</v>
      </c>
      <c r="AQ1" s="2" t="s">
        <v>3145</v>
      </c>
      <c r="AR1" s="2" t="s">
        <v>3146</v>
      </c>
      <c r="AS1" s="2" t="s">
        <v>3147</v>
      </c>
      <c r="AT1" s="2" t="s">
        <v>3148</v>
      </c>
      <c r="AU1" s="2" t="s">
        <v>3149</v>
      </c>
      <c r="AV1" s="2" t="s">
        <v>3150</v>
      </c>
    </row>
    <row r="2" spans="1:48" x14ac:dyDescent="0.3">
      <c r="A2" t="s">
        <v>935</v>
      </c>
      <c r="B2" t="s">
        <v>936</v>
      </c>
      <c r="C2" t="s">
        <v>3106</v>
      </c>
      <c r="D2" t="s">
        <v>133</v>
      </c>
      <c r="E2">
        <v>14780.3866884</v>
      </c>
      <c r="F2">
        <v>579.54999999999995</v>
      </c>
      <c r="G2">
        <v>163.66050082244399</v>
      </c>
      <c r="H2">
        <f>(Table2[[#This Row],[1Y Return vs Nifty]]-AVERAGE(Table2[1Y Return vs Nifty]))/_xlfn.STDEV.P(Table2[1Y Return vs Nifty])</f>
        <v>2.618765105618754</v>
      </c>
      <c r="I2">
        <v>-7.5382539630086596</v>
      </c>
      <c r="J2">
        <f>(Table2[[#This Row],[1M Return vs Nifty]]-AVERAGE(Table2[1M Return vs Nifty]))/_xlfn.STDEV.P(Table2[1M Return vs Nifty])</f>
        <v>-0.62475263733493458</v>
      </c>
      <c r="K2">
        <v>180.175318827577</v>
      </c>
      <c r="L2">
        <f>(Table2[[#This Row],[6M Return vs Nifty]]-AVERAGE(Table2[6M Return vs Nifty]))/_xlfn.STDEV.P(Table2[6M Return vs Nifty])</f>
        <v>6.5425509988471449</v>
      </c>
      <c r="M2">
        <v>-6.83783078057367</v>
      </c>
      <c r="N2">
        <f>(Table2[[#This Row],[1W Return vs Nifty]]-AVERAGE(Table2[1W Return vs Nifty]))/_xlfn.STDEV.P(Table2[1W Return vs Nifty])</f>
        <v>-0.22842109790039178</v>
      </c>
      <c r="O2">
        <v>595.22</v>
      </c>
      <c r="P2">
        <v>568.13022573060698</v>
      </c>
      <c r="Q2">
        <v>395.98624927511599</v>
      </c>
      <c r="R2">
        <v>37.1156143602092</v>
      </c>
      <c r="S2" s="1">
        <f>(Table2[[#This Row],[Close Price]]-Table2[[#This Row],[20D EMA]])/Table2[[#This Row],[20D EMA]]</f>
        <v>-2.6326400322569925E-2</v>
      </c>
      <c r="T2" s="1">
        <f>(Table2[[#This Row],[Close Price]]-Table2[[#This Row],[50D EMA]])/Table2[[#This Row],[50D EMA]]</f>
        <v>2.0100627905701225E-2</v>
      </c>
      <c r="U2" s="1">
        <f>(Table2[[#This Row],[Close Price]]-Table2[[#This Row],[200D EMA]])/Table2[[#This Row],[200D EMA]]</f>
        <v>0.46356092177673303</v>
      </c>
      <c r="V2">
        <v>0.68989161284334799</v>
      </c>
      <c r="W2">
        <v>555.04999999999995</v>
      </c>
      <c r="X2">
        <v>587.1</v>
      </c>
      <c r="Y2">
        <v>555.04999999999995</v>
      </c>
      <c r="Z2">
        <v>587.1</v>
      </c>
      <c r="AA2">
        <v>532.20000000000005</v>
      </c>
      <c r="AB2">
        <v>648.4</v>
      </c>
      <c r="AC2" s="1">
        <f>(Table2[[#This Row],[Close Price]]/Table2[[#This Row],[Day Low]])-1</f>
        <v>4.4140167552472853E-2</v>
      </c>
      <c r="AD2" s="1">
        <f>(Table2[[#This Row],[Day High]]/Table2[[#This Row],[Close Price]])-1</f>
        <v>1.3027348805107586E-2</v>
      </c>
      <c r="AE2" s="1">
        <f>(Table2[[#This Row],[Close Price]]/Table2[[#This Row],[Current Week Low]])-1</f>
        <v>4.4140167552472853E-2</v>
      </c>
      <c r="AF2" s="1">
        <f>(Table2[[#This Row],[Current Week High]]/Table2[[#This Row],[Close Price]])-1</f>
        <v>1.3027348805107586E-2</v>
      </c>
      <c r="AG2" s="1">
        <f>(Table2[[#This Row],[Close Price]]/Table2[[#This Row],[Current Month Low]])-1</f>
        <v>8.8970311912814459E-2</v>
      </c>
      <c r="AH2" s="1">
        <f>(Table2[[#This Row],[Current Month High]]/Table2[[#This Row],[Close Price]])-1</f>
        <v>0.11879906824260211</v>
      </c>
      <c r="AI2">
        <v>19.748080407212498</v>
      </c>
      <c r="AJ2">
        <v>295.04447701168999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0.36</v>
      </c>
      <c r="AM2" t="s">
        <v>3144</v>
      </c>
      <c r="AN2">
        <v>-5.73</v>
      </c>
      <c r="AO2" t="s">
        <v>3143</v>
      </c>
      <c r="AP2">
        <v>0.25608563419768499</v>
      </c>
      <c r="AQ2">
        <f>(Table2[[#This Row],[Sharpe Ratio]]-AVERAGE(Table2[Sharpe Ratio]))/_xlfn.STDEV.P(Table2[Sharpe Ratio])</f>
        <v>2.3538265653184918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10.661968934549066</v>
      </c>
      <c r="AS2">
        <f>_xlfn.RANK.AVG(Table2[[#This Row],[1Y Return vs Nifty Z-Score]],Table2[1Y Return vs Nifty Z-Score])</f>
        <v>14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6</v>
      </c>
      <c r="AV2">
        <f>(Table2[[#This Row],[Rank 1Y]]+Table2[[#This Row],[Rank 6M]]+Table2[[#This Row],[Rank Sharpe]])/3</f>
        <v>7</v>
      </c>
    </row>
    <row r="3" spans="1:48" x14ac:dyDescent="0.3">
      <c r="A3" t="s">
        <v>106</v>
      </c>
      <c r="B3" t="s">
        <v>107</v>
      </c>
      <c r="C3" t="s">
        <v>3109</v>
      </c>
      <c r="D3" t="s">
        <v>108</v>
      </c>
      <c r="E3">
        <v>261690.31697784501</v>
      </c>
      <c r="F3">
        <v>7307.85</v>
      </c>
      <c r="G3">
        <v>216.967546911689</v>
      </c>
      <c r="H3">
        <f>(Table2[[#This Row],[1Y Return vs Nifty]]-AVERAGE(Table2[1Y Return vs Nifty]))/_xlfn.STDEV.P(Table2[1Y Return vs Nifty])</f>
        <v>3.5795617844929093</v>
      </c>
      <c r="I3">
        <v>1.4053478754044899</v>
      </c>
      <c r="J3">
        <f>(Table2[[#This Row],[1M Return vs Nifty]]-AVERAGE(Table2[1M Return vs Nifty]))/_xlfn.STDEV.P(Table2[1M Return vs Nifty])</f>
        <v>0.42557476303192648</v>
      </c>
      <c r="K3">
        <v>60.834310288548998</v>
      </c>
      <c r="L3">
        <f>(Table2[[#This Row],[6M Return vs Nifty]]-AVERAGE(Table2[6M Return vs Nifty]))/_xlfn.STDEV.P(Table2[6M Return vs Nifty])</f>
        <v>2.191845083322709</v>
      </c>
      <c r="M3">
        <v>-4.0803951548092803</v>
      </c>
      <c r="N3">
        <f>(Table2[[#This Row],[1W Return vs Nifty]]-AVERAGE(Table2[1W Return vs Nifty]))/_xlfn.STDEV.P(Table2[1W Return vs Nifty])</f>
        <v>0.33029862913339098</v>
      </c>
      <c r="O3">
        <v>7610.02</v>
      </c>
      <c r="P3">
        <v>7272.1409205294203</v>
      </c>
      <c r="Q3">
        <v>5484.32104197633</v>
      </c>
      <c r="R3">
        <v>30.292847676846801</v>
      </c>
      <c r="S3" s="1">
        <f>(Table2[[#This Row],[Close Price]]-Table2[[#This Row],[20D EMA]])/Table2[[#This Row],[20D EMA]]</f>
        <v>-3.9706860165939127E-2</v>
      </c>
      <c r="T3" s="1">
        <f>(Table2[[#This Row],[Close Price]]-Table2[[#This Row],[50D EMA]])/Table2[[#This Row],[50D EMA]]</f>
        <v>4.910394320023762E-3</v>
      </c>
      <c r="U3" s="1">
        <f>(Table2[[#This Row],[Close Price]]-Table2[[#This Row],[200D EMA]])/Table2[[#This Row],[200D EMA]]</f>
        <v>0.33249857987280473</v>
      </c>
      <c r="V3">
        <v>0.56436828924826399</v>
      </c>
      <c r="W3">
        <v>7222.15</v>
      </c>
      <c r="X3">
        <v>7429</v>
      </c>
      <c r="Y3">
        <v>7222.15</v>
      </c>
      <c r="Z3">
        <v>7429</v>
      </c>
      <c r="AA3">
        <v>7064.05</v>
      </c>
      <c r="AB3">
        <v>8345</v>
      </c>
      <c r="AC3" s="1">
        <f>(Table2[[#This Row],[Close Price]]/Table2[[#This Row],[Day Low]])-1</f>
        <v>1.186627250887895E-2</v>
      </c>
      <c r="AD3" s="1">
        <f>(Table2[[#This Row],[Day High]]/Table2[[#This Row],[Close Price]])-1</f>
        <v>1.6578063315475733E-2</v>
      </c>
      <c r="AE3" s="1">
        <f>(Table2[[#This Row],[Close Price]]/Table2[[#This Row],[Current Week Low]])-1</f>
        <v>1.186627250887895E-2</v>
      </c>
      <c r="AF3" s="1">
        <f>(Table2[[#This Row],[Current Week High]]/Table2[[#This Row],[Close Price]])-1</f>
        <v>1.6578063315475733E-2</v>
      </c>
      <c r="AG3" s="1">
        <f>(Table2[[#This Row],[Close Price]]/Table2[[#This Row],[Current Month Low]])-1</f>
        <v>3.4512779496181478E-2</v>
      </c>
      <c r="AH3" s="1">
        <f>(Table2[[#This Row],[Current Month High]]/Table2[[#This Row],[Close Price]])-1</f>
        <v>0.14192272693062935</v>
      </c>
      <c r="AI3">
        <v>14.1922726930629</v>
      </c>
      <c r="AJ3">
        <v>252.69546332046301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0.28999999999999998</v>
      </c>
      <c r="AM3" t="s">
        <v>3144</v>
      </c>
      <c r="AN3">
        <v>-8.98</v>
      </c>
      <c r="AO3" t="s">
        <v>3143</v>
      </c>
      <c r="AP3">
        <v>0.28689124664056698</v>
      </c>
      <c r="AQ3">
        <f>(Table2[[#This Row],[Sharpe Ratio]]-AVERAGE(Table2[Sharpe Ratio]))/_xlfn.STDEV.P(Table2[Sharpe Ratio])</f>
        <v>2.7175365663736679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9.2448168263546044</v>
      </c>
      <c r="AS3">
        <f>_xlfn.RANK.AVG(Table2[[#This Row],[1Y Return vs Nifty Z-Score]],Table2[1Y Return vs Nifty Z-Score])</f>
        <v>8</v>
      </c>
      <c r="AT3">
        <f>_xlfn.RANK.AVG(Table2[[#This Row],[6M Return vs Nifty Z-Score]],Table2[6M Return vs Nifty Z-Score])</f>
        <v>25</v>
      </c>
      <c r="AU3">
        <f>_xlfn.RANK.AVG(Table2[[#This Row],[Sharpe Ratio Z-Score]],Table2[Sharpe Ratio Z-Score])</f>
        <v>2</v>
      </c>
      <c r="AV3">
        <f>(Table2[[#This Row],[Rank 1Y]]+Table2[[#This Row],[Rank 6M]]+Table2[[#This Row],[Rank Sharpe]])/3</f>
        <v>11.666666666666666</v>
      </c>
    </row>
    <row r="4" spans="1:48" x14ac:dyDescent="0.3">
      <c r="A4" t="s">
        <v>729</v>
      </c>
      <c r="B4" t="s">
        <v>730</v>
      </c>
      <c r="C4" t="s">
        <v>3110</v>
      </c>
      <c r="D4" t="s">
        <v>141</v>
      </c>
      <c r="E4">
        <v>22585.303143179899</v>
      </c>
      <c r="F4">
        <v>681.15</v>
      </c>
      <c r="G4">
        <v>155.675163982519</v>
      </c>
      <c r="H4">
        <f>(Table2[[#This Row],[1Y Return vs Nifty]]-AVERAGE(Table2[1Y Return vs Nifty]))/_xlfn.STDEV.P(Table2[1Y Return vs Nifty])</f>
        <v>2.4748388204772613</v>
      </c>
      <c r="I4">
        <v>-0.191317350755112</v>
      </c>
      <c r="J4">
        <f>(Table2[[#This Row],[1M Return vs Nifty]]-AVERAGE(Table2[1M Return vs Nifty]))/_xlfn.STDEV.P(Table2[1M Return vs Nifty])</f>
        <v>0.23806404122793209</v>
      </c>
      <c r="K4">
        <v>76.711084644280703</v>
      </c>
      <c r="L4">
        <f>(Table2[[#This Row],[6M Return vs Nifty]]-AVERAGE(Table2[6M Return vs Nifty]))/_xlfn.STDEV.P(Table2[6M Return vs Nifty])</f>
        <v>2.7706501140036672</v>
      </c>
      <c r="M4">
        <v>-12.568976478465499</v>
      </c>
      <c r="N4">
        <f>(Table2[[#This Row],[1W Return vs Nifty]]-AVERAGE(Table2[1W Return vs Nifty]))/_xlfn.STDEV.P(Table2[1W Return vs Nifty])</f>
        <v>-1.3896827172099286</v>
      </c>
      <c r="O4">
        <v>710.71</v>
      </c>
      <c r="P4">
        <v>668.81990042015798</v>
      </c>
      <c r="Q4">
        <v>493.60690231169201</v>
      </c>
      <c r="R4">
        <v>26.028116544280699</v>
      </c>
      <c r="S4" s="1">
        <f>(Table2[[#This Row],[Close Price]]-Table2[[#This Row],[20D EMA]])/Table2[[#This Row],[20D EMA]]</f>
        <v>-4.1592210606295192E-2</v>
      </c>
      <c r="T4" s="1">
        <f>(Table2[[#This Row],[Close Price]]-Table2[[#This Row],[50D EMA]])/Table2[[#This Row],[50D EMA]]</f>
        <v>1.8435605118950756E-2</v>
      </c>
      <c r="U4" s="1">
        <f>(Table2[[#This Row],[Close Price]]-Table2[[#This Row],[200D EMA]])/Table2[[#This Row],[200D EMA]]</f>
        <v>0.3799442366182359</v>
      </c>
      <c r="V4">
        <v>0.57912195901547403</v>
      </c>
      <c r="W4">
        <v>635.1</v>
      </c>
      <c r="X4">
        <v>686.3</v>
      </c>
      <c r="Y4">
        <v>635.1</v>
      </c>
      <c r="Z4">
        <v>686.3</v>
      </c>
      <c r="AA4">
        <v>635.1</v>
      </c>
      <c r="AB4">
        <v>796.25</v>
      </c>
      <c r="AC4" s="1">
        <f>(Table2[[#This Row],[Close Price]]/Table2[[#This Row],[Day Low]])-1</f>
        <v>7.2508266414737843E-2</v>
      </c>
      <c r="AD4" s="1">
        <f>(Table2[[#This Row],[Day High]]/Table2[[#This Row],[Close Price]])-1</f>
        <v>7.560742861337344E-3</v>
      </c>
      <c r="AE4" s="1">
        <f>(Table2[[#This Row],[Close Price]]/Table2[[#This Row],[Current Week Low]])-1</f>
        <v>7.2508266414737843E-2</v>
      </c>
      <c r="AF4" s="1">
        <f>(Table2[[#This Row],[Current Week High]]/Table2[[#This Row],[Close Price]])-1</f>
        <v>7.560742861337344E-3</v>
      </c>
      <c r="AG4" s="1">
        <f>(Table2[[#This Row],[Close Price]]/Table2[[#This Row],[Current Month Low]])-1</f>
        <v>7.2508266414737843E-2</v>
      </c>
      <c r="AH4" s="1">
        <f>(Table2[[#This Row],[Current Month High]]/Table2[[#This Row],[Close Price]])-1</f>
        <v>0.16897893268736697</v>
      </c>
      <c r="AI4">
        <v>16.897893268736599</v>
      </c>
      <c r="AJ4">
        <v>195.76639166304801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0.34</v>
      </c>
      <c r="AM4" t="s">
        <v>3144</v>
      </c>
      <c r="AN4">
        <v>-9.82</v>
      </c>
      <c r="AO4" t="s">
        <v>3143</v>
      </c>
      <c r="AP4">
        <v>0.25961563150123901</v>
      </c>
      <c r="AQ4">
        <f>(Table2[[#This Row],[Sharpe Ratio]]-AVERAGE(Table2[Sharpe Ratio]))/_xlfn.STDEV.P(Table2[Sharpe Ratio])</f>
        <v>2.3955038838714318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6.4893741423703633</v>
      </c>
      <c r="AS4">
        <f>_xlfn.RANK.AVG(Table2[[#This Row],[1Y Return vs Nifty Z-Score]],Table2[1Y Return vs Nifty Z-Score])</f>
        <v>19</v>
      </c>
      <c r="AT4">
        <f>_xlfn.RANK.AVG(Table2[[#This Row],[6M Return vs Nifty Z-Score]],Table2[6M Return vs Nifty Z-Score])</f>
        <v>16</v>
      </c>
      <c r="AU4">
        <f>_xlfn.RANK.AVG(Table2[[#This Row],[Sharpe Ratio Z-Score]],Table2[Sharpe Ratio Z-Score])</f>
        <v>5</v>
      </c>
      <c r="AV4">
        <f>(Table2[[#This Row],[Rank 1Y]]+Table2[[#This Row],[Rank 6M]]+Table2[[#This Row],[Rank Sharpe]])/3</f>
        <v>13.333333333333334</v>
      </c>
    </row>
    <row r="5" spans="1:48" x14ac:dyDescent="0.3">
      <c r="A5" t="s">
        <v>840</v>
      </c>
      <c r="B5" t="s">
        <v>841</v>
      </c>
      <c r="C5" t="s">
        <v>3101</v>
      </c>
      <c r="D5" t="s">
        <v>51</v>
      </c>
      <c r="E5">
        <v>17709.416533924999</v>
      </c>
      <c r="F5">
        <v>13950.85</v>
      </c>
      <c r="G5">
        <v>230.79418604428199</v>
      </c>
      <c r="H5">
        <f>(Table2[[#This Row],[1Y Return vs Nifty]]-AVERAGE(Table2[1Y Return vs Nifty]))/_xlfn.STDEV.P(Table2[1Y Return vs Nifty])</f>
        <v>3.8287706589885273</v>
      </c>
      <c r="I5">
        <v>15.6318420905032</v>
      </c>
      <c r="J5">
        <f>(Table2[[#This Row],[1M Return vs Nifty]]-AVERAGE(Table2[1M Return vs Nifty]))/_xlfn.STDEV.P(Table2[1M Return vs Nifty])</f>
        <v>2.096319610046498</v>
      </c>
      <c r="K5">
        <v>85.252717454575503</v>
      </c>
      <c r="L5">
        <f>(Table2[[#This Row],[6M Return vs Nifty]]-AVERAGE(Table2[6M Return vs Nifty]))/_xlfn.STDEV.P(Table2[6M Return vs Nifty])</f>
        <v>3.0820446032150945</v>
      </c>
      <c r="M5">
        <v>-0.25866801258194999</v>
      </c>
      <c r="N5">
        <f>(Table2[[#This Row],[1W Return vs Nifty]]-AVERAGE(Table2[1W Return vs Nifty]))/_xlfn.STDEV.P(Table2[1W Return vs Nifty])</f>
        <v>1.1046682375302987</v>
      </c>
      <c r="O5">
        <v>13598.51</v>
      </c>
      <c r="P5">
        <v>12621.1332112194</v>
      </c>
      <c r="Q5">
        <v>9163.1056473012795</v>
      </c>
      <c r="R5">
        <v>50.789753087879802</v>
      </c>
      <c r="S5" s="1">
        <f>(Table2[[#This Row],[Close Price]]-Table2[[#This Row],[20D EMA]])/Table2[[#This Row],[20D EMA]]</f>
        <v>2.5910191631289027E-2</v>
      </c>
      <c r="T5" s="1">
        <f>(Table2[[#This Row],[Close Price]]-Table2[[#This Row],[50D EMA]])/Table2[[#This Row],[50D EMA]]</f>
        <v>0.10535637066238757</v>
      </c>
      <c r="U5" s="1">
        <f>(Table2[[#This Row],[Close Price]]-Table2[[#This Row],[200D EMA]])/Table2[[#This Row],[200D EMA]]</f>
        <v>0.52250236295254426</v>
      </c>
      <c r="V5">
        <v>1.0239817777536699</v>
      </c>
      <c r="W5">
        <v>13558.6</v>
      </c>
      <c r="X5">
        <v>14100</v>
      </c>
      <c r="Y5">
        <v>13558.6</v>
      </c>
      <c r="Z5">
        <v>14100</v>
      </c>
      <c r="AA5">
        <v>11100</v>
      </c>
      <c r="AB5">
        <v>16524.95</v>
      </c>
      <c r="AC5" s="1">
        <f>(Table2[[#This Row],[Close Price]]/Table2[[#This Row],[Day Low]])-1</f>
        <v>2.8929978021329683E-2</v>
      </c>
      <c r="AD5" s="1">
        <f>(Table2[[#This Row],[Day High]]/Table2[[#This Row],[Close Price]])-1</f>
        <v>1.0691104843074006E-2</v>
      </c>
      <c r="AE5" s="1">
        <f>(Table2[[#This Row],[Close Price]]/Table2[[#This Row],[Current Week Low]])-1</f>
        <v>2.8929978021329683E-2</v>
      </c>
      <c r="AF5" s="1">
        <f>(Table2[[#This Row],[Current Week High]]/Table2[[#This Row],[Close Price]])-1</f>
        <v>1.0691104843074006E-2</v>
      </c>
      <c r="AG5" s="1">
        <f>(Table2[[#This Row],[Close Price]]/Table2[[#This Row],[Current Month Low]])-1</f>
        <v>0.25683333333333347</v>
      </c>
      <c r="AH5" s="1">
        <f>(Table2[[#This Row],[Current Month High]]/Table2[[#This Row],[Close Price]])-1</f>
        <v>0.18451205482103239</v>
      </c>
      <c r="AI5">
        <v>18.451205482103202</v>
      </c>
      <c r="AJ5">
        <v>269.79894235994198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0.16</v>
      </c>
      <c r="AM5" t="s">
        <v>3144</v>
      </c>
      <c r="AN5">
        <v>11.61</v>
      </c>
      <c r="AO5" t="s">
        <v>3144</v>
      </c>
      <c r="AP5">
        <v>0.187963246366389</v>
      </c>
      <c r="AQ5">
        <f>(Table2[[#This Row],[Sharpe Ratio]]-AVERAGE(Table2[Sharpe Ratio]))/_xlfn.STDEV.P(Table2[Sharpe Ratio])</f>
        <v>1.5495317701430509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11.661334879923469</v>
      </c>
      <c r="AS5">
        <f>_xlfn.RANK.AVG(Table2[[#This Row],[1Y Return vs Nifty Z-Score]],Table2[1Y Return vs Nifty Z-Score])</f>
        <v>5</v>
      </c>
      <c r="AT5">
        <f>_xlfn.RANK.AVG(Table2[[#This Row],[6M Return vs Nifty Z-Score]],Table2[6M Return vs Nifty Z-Score])</f>
        <v>13</v>
      </c>
      <c r="AU5">
        <f>_xlfn.RANK.AVG(Table2[[#This Row],[Sharpe Ratio Z-Score]],Table2[Sharpe Ratio Z-Score])</f>
        <v>41</v>
      </c>
      <c r="AV5">
        <f>(Table2[[#This Row],[Rank 1Y]]+Table2[[#This Row],[Rank 6M]]+Table2[[#This Row],[Rank Sharpe]])/3</f>
        <v>19.666666666666668</v>
      </c>
    </row>
    <row r="6" spans="1:48" x14ac:dyDescent="0.3">
      <c r="A6" t="s">
        <v>1171</v>
      </c>
      <c r="B6" t="s">
        <v>1172</v>
      </c>
      <c r="C6" t="s">
        <v>3115</v>
      </c>
      <c r="D6" t="s">
        <v>1173</v>
      </c>
      <c r="E6">
        <v>9816.1371555200003</v>
      </c>
      <c r="F6">
        <v>1654.8</v>
      </c>
      <c r="G6">
        <v>224.15233336511201</v>
      </c>
      <c r="H6">
        <f>(Table2[[#This Row],[1Y Return vs Nifty]]-AVERAGE(Table2[1Y Return vs Nifty]))/_xlfn.STDEV.P(Table2[1Y Return vs Nifty])</f>
        <v>3.7090590924343747</v>
      </c>
      <c r="I6">
        <v>11.6962187861029</v>
      </c>
      <c r="J6">
        <f>(Table2[[#This Row],[1M Return vs Nifty]]-AVERAGE(Table2[1M Return vs Nifty]))/_xlfn.STDEV.P(Table2[1M Return vs Nifty])</f>
        <v>1.6341240574247771</v>
      </c>
      <c r="K6">
        <v>60.789406071846301</v>
      </c>
      <c r="L6">
        <f>(Table2[[#This Row],[6M Return vs Nifty]]-AVERAGE(Table2[6M Return vs Nifty]))/_xlfn.STDEV.P(Table2[6M Return vs Nifty])</f>
        <v>2.1902080513951927</v>
      </c>
      <c r="M6">
        <v>-12.9967048137368</v>
      </c>
      <c r="N6">
        <f>(Table2[[#This Row],[1W Return vs Nifty]]-AVERAGE(Table2[1W Return vs Nifty]))/_xlfn.STDEV.P(Table2[1W Return vs Nifty])</f>
        <v>-1.4763502921460245</v>
      </c>
      <c r="O6">
        <v>1617.9</v>
      </c>
      <c r="P6">
        <v>1500.6550483209101</v>
      </c>
      <c r="Q6">
        <v>1141.55473020762</v>
      </c>
      <c r="R6">
        <v>42.848945808241702</v>
      </c>
      <c r="S6" s="1">
        <f>(Table2[[#This Row],[Close Price]]-Table2[[#This Row],[20D EMA]])/Table2[[#This Row],[20D EMA]]</f>
        <v>2.2807342851844898E-2</v>
      </c>
      <c r="T6" s="1">
        <f>(Table2[[#This Row],[Close Price]]-Table2[[#This Row],[50D EMA]])/Table2[[#This Row],[50D EMA]]</f>
        <v>0.10271844408984157</v>
      </c>
      <c r="U6" s="1">
        <f>(Table2[[#This Row],[Close Price]]-Table2[[#This Row],[200D EMA]])/Table2[[#This Row],[200D EMA]]</f>
        <v>0.4496019824638926</v>
      </c>
      <c r="V6">
        <v>1.50173666776021</v>
      </c>
      <c r="W6">
        <v>1581.25</v>
      </c>
      <c r="X6">
        <v>1689</v>
      </c>
      <c r="Y6">
        <v>1581.25</v>
      </c>
      <c r="Z6">
        <v>1689</v>
      </c>
      <c r="AA6">
        <v>1405.05</v>
      </c>
      <c r="AB6">
        <v>1905.65</v>
      </c>
      <c r="AC6" s="1">
        <f>(Table2[[#This Row],[Close Price]]/Table2[[#This Row],[Day Low]])-1</f>
        <v>4.6513833992094744E-2</v>
      </c>
      <c r="AD6" s="1">
        <f>(Table2[[#This Row],[Day High]]/Table2[[#This Row],[Close Price]])-1</f>
        <v>2.0667150108774512E-2</v>
      </c>
      <c r="AE6" s="1">
        <f>(Table2[[#This Row],[Close Price]]/Table2[[#This Row],[Current Week Low]])-1</f>
        <v>4.6513833992094744E-2</v>
      </c>
      <c r="AF6" s="1">
        <f>(Table2[[#This Row],[Current Week High]]/Table2[[#This Row],[Close Price]])-1</f>
        <v>2.0667150108774512E-2</v>
      </c>
      <c r="AG6" s="1">
        <f>(Table2[[#This Row],[Close Price]]/Table2[[#This Row],[Current Month Low]])-1</f>
        <v>0.17775168143482434</v>
      </c>
      <c r="AH6" s="1">
        <f>(Table2[[#This Row],[Current Month High]]/Table2[[#This Row],[Close Price]])-1</f>
        <v>0.15158931592941749</v>
      </c>
      <c r="AI6">
        <v>15.1589315929417</v>
      </c>
      <c r="AJ6">
        <v>260.32661948829599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</v>
      </c>
      <c r="AM6">
        <v>0</v>
      </c>
      <c r="AN6">
        <v>7.15</v>
      </c>
      <c r="AO6" t="s">
        <v>3144</v>
      </c>
      <c r="AP6">
        <v>0.185755453199652</v>
      </c>
      <c r="AQ6">
        <f>(Table2[[#This Row],[Sharpe Ratio]]-AVERAGE(Table2[Sharpe Ratio]))/_xlfn.STDEV.P(Table2[Sharpe Ratio])</f>
        <v>1.5234652065747274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7.5805061156830469</v>
      </c>
      <c r="AS6">
        <f>_xlfn.RANK.AVG(Table2[[#This Row],[1Y Return vs Nifty Z-Score]],Table2[1Y Return vs Nifty Z-Score])</f>
        <v>7</v>
      </c>
      <c r="AT6">
        <f>_xlfn.RANK.AVG(Table2[[#This Row],[6M Return vs Nifty Z-Score]],Table2[6M Return vs Nifty Z-Score])</f>
        <v>26</v>
      </c>
      <c r="AU6">
        <f>_xlfn.RANK.AVG(Table2[[#This Row],[Sharpe Ratio Z-Score]],Table2[Sharpe Ratio Z-Score])</f>
        <v>44</v>
      </c>
      <c r="AV6">
        <f>(Table2[[#This Row],[Rank 1Y]]+Table2[[#This Row],[Rank 6M]]+Table2[[#This Row],[Rank Sharpe]])/3</f>
        <v>25.666666666666668</v>
      </c>
    </row>
    <row r="7" spans="1:48" x14ac:dyDescent="0.3">
      <c r="A7" t="s">
        <v>486</v>
      </c>
      <c r="B7" t="s">
        <v>487</v>
      </c>
      <c r="C7" t="s">
        <v>3108</v>
      </c>
      <c r="D7" t="s">
        <v>166</v>
      </c>
      <c r="E7">
        <v>43000.455087900002</v>
      </c>
      <c r="F7">
        <v>1666.75</v>
      </c>
      <c r="G7">
        <v>314.971668600783</v>
      </c>
      <c r="H7">
        <f>(Table2[[#This Row],[1Y Return vs Nifty]]-AVERAGE(Table2[1Y Return vs Nifty]))/_xlfn.STDEV.P(Table2[1Y Return vs Nifty])</f>
        <v>5.3459705717518577</v>
      </c>
      <c r="I7">
        <v>6.1015847285362304</v>
      </c>
      <c r="J7">
        <f>(Table2[[#This Row],[1M Return vs Nifty]]-AVERAGE(Table2[1M Return vs Nifty]))/_xlfn.STDEV.P(Table2[1M Return vs Nifty])</f>
        <v>0.97709598843702472</v>
      </c>
      <c r="K7">
        <v>37.3770752816827</v>
      </c>
      <c r="L7">
        <f>(Table2[[#This Row],[6M Return vs Nifty]]-AVERAGE(Table2[6M Return vs Nifty]))/_xlfn.STDEV.P(Table2[6M Return vs Nifty])</f>
        <v>1.3366861370762899</v>
      </c>
      <c r="M7">
        <v>-5.6876587932865803</v>
      </c>
      <c r="N7">
        <f>(Table2[[#This Row],[1W Return vs Nifty]]-AVERAGE(Table2[1W Return vs Nifty]))/_xlfn.STDEV.P(Table2[1W Return vs Nifty])</f>
        <v>4.6301373757914165E-3</v>
      </c>
      <c r="O7">
        <v>1736.38</v>
      </c>
      <c r="P7">
        <v>1695.6090687035301</v>
      </c>
      <c r="Q7">
        <v>1327.0963486471901</v>
      </c>
      <c r="R7">
        <v>34.831223047648798</v>
      </c>
      <c r="S7" s="1">
        <f>(Table2[[#This Row],[Close Price]]-Table2[[#This Row],[20D EMA]])/Table2[[#This Row],[20D EMA]]</f>
        <v>-4.0100669208353069E-2</v>
      </c>
      <c r="T7" s="1">
        <f>(Table2[[#This Row],[Close Price]]-Table2[[#This Row],[50D EMA]])/Table2[[#This Row],[50D EMA]]</f>
        <v>-1.7019883436690877E-2</v>
      </c>
      <c r="U7" s="1">
        <f>(Table2[[#This Row],[Close Price]]-Table2[[#This Row],[200D EMA]])/Table2[[#This Row],[200D EMA]]</f>
        <v>0.25593744696761817</v>
      </c>
      <c r="V7">
        <v>1.17962191805587</v>
      </c>
      <c r="W7">
        <v>1608</v>
      </c>
      <c r="X7">
        <v>1695</v>
      </c>
      <c r="Y7">
        <v>1608</v>
      </c>
      <c r="Z7">
        <v>1695</v>
      </c>
      <c r="AA7">
        <v>1577.9</v>
      </c>
      <c r="AB7">
        <v>1969</v>
      </c>
      <c r="AC7" s="1">
        <f>(Table2[[#This Row],[Close Price]]/Table2[[#This Row],[Day Low]])-1</f>
        <v>3.6536069651741387E-2</v>
      </c>
      <c r="AD7" s="1">
        <f>(Table2[[#This Row],[Day High]]/Table2[[#This Row],[Close Price]])-1</f>
        <v>1.6949152542372836E-2</v>
      </c>
      <c r="AE7" s="1">
        <f>(Table2[[#This Row],[Close Price]]/Table2[[#This Row],[Current Week Low]])-1</f>
        <v>3.6536069651741387E-2</v>
      </c>
      <c r="AF7" s="1">
        <f>(Table2[[#This Row],[Current Week High]]/Table2[[#This Row],[Close Price]])-1</f>
        <v>1.6949152542372836E-2</v>
      </c>
      <c r="AG7" s="1">
        <f>(Table2[[#This Row],[Close Price]]/Table2[[#This Row],[Current Month Low]])-1</f>
        <v>5.6309018315482628E-2</v>
      </c>
      <c r="AH7" s="1">
        <f>(Table2[[#This Row],[Current Month High]]/Table2[[#This Row],[Close Price]])-1</f>
        <v>0.18134093295335241</v>
      </c>
      <c r="AI7">
        <v>18.134093295335202</v>
      </c>
      <c r="AJ7">
        <v>366.94214876032999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</v>
      </c>
      <c r="AM7" t="s">
        <v>3142</v>
      </c>
      <c r="AN7">
        <v>-5.84</v>
      </c>
      <c r="AO7" t="s">
        <v>3143</v>
      </c>
      <c r="AP7">
        <v>0.23795622595964</v>
      </c>
      <c r="AQ7">
        <f>(Table2[[#This Row],[Sharpe Ratio]]-AVERAGE(Table2[Sharpe Ratio]))/_xlfn.STDEV.P(Table2[Sharpe Ratio])</f>
        <v>2.1397796249560823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9.8041624595970465</v>
      </c>
      <c r="AS7">
        <f>_xlfn.RANK.AVG(Table2[[#This Row],[1Y Return vs Nifty Z-Score]],Table2[1Y Return vs Nifty Z-Score])</f>
        <v>2</v>
      </c>
      <c r="AT7">
        <f>_xlfn.RANK.AVG(Table2[[#This Row],[6M Return vs Nifty Z-Score]],Table2[6M Return vs Nifty Z-Score])</f>
        <v>66</v>
      </c>
      <c r="AU7">
        <f>_xlfn.RANK.AVG(Table2[[#This Row],[Sharpe Ratio Z-Score]],Table2[Sharpe Ratio Z-Score])</f>
        <v>11</v>
      </c>
      <c r="AV7">
        <f>(Table2[[#This Row],[Rank 1Y]]+Table2[[#This Row],[Rank 6M]]+Table2[[#This Row],[Rank Sharpe]])/3</f>
        <v>26.333333333333332</v>
      </c>
    </row>
    <row r="8" spans="1:48" x14ac:dyDescent="0.3">
      <c r="A8" t="s">
        <v>929</v>
      </c>
      <c r="B8" t="s">
        <v>930</v>
      </c>
      <c r="C8" t="s">
        <v>3108</v>
      </c>
      <c r="D8" t="s">
        <v>133</v>
      </c>
      <c r="E8">
        <v>15258.670061839999</v>
      </c>
      <c r="F8">
        <v>1718.6</v>
      </c>
      <c r="G8">
        <v>115.972748706812</v>
      </c>
      <c r="H8">
        <f>(Table2[[#This Row],[1Y Return vs Nifty]]-AVERAGE(Table2[1Y Return vs Nifty]))/_xlfn.STDEV.P(Table2[1Y Return vs Nifty])</f>
        <v>1.7592495778034305</v>
      </c>
      <c r="I8">
        <v>6.3811879098836002</v>
      </c>
      <c r="J8">
        <f>(Table2[[#This Row],[1M Return vs Nifty]]-AVERAGE(Table2[1M Return vs Nifty]))/_xlfn.STDEV.P(Table2[1M Return vs Nifty])</f>
        <v>1.0099322984500152</v>
      </c>
      <c r="K8">
        <v>52.417661157273699</v>
      </c>
      <c r="L8">
        <f>(Table2[[#This Row],[6M Return vs Nifty]]-AVERAGE(Table2[6M Return vs Nifty]))/_xlfn.STDEV.P(Table2[6M Return vs Nifty])</f>
        <v>1.8850070096997786</v>
      </c>
      <c r="M8">
        <v>-9.3445613825010394</v>
      </c>
      <c r="N8">
        <f>(Table2[[#This Row],[1W Return vs Nifty]]-AVERAGE(Table2[1W Return vs Nifty]))/_xlfn.STDEV.P(Table2[1W Return vs Nifty])</f>
        <v>-0.73634223468770665</v>
      </c>
      <c r="O8">
        <v>1780.92</v>
      </c>
      <c r="P8">
        <v>1712.4259207899299</v>
      </c>
      <c r="Q8">
        <v>1314.58185843108</v>
      </c>
      <c r="R8">
        <v>33.022072940795503</v>
      </c>
      <c r="S8" s="1">
        <f>(Table2[[#This Row],[Close Price]]-Table2[[#This Row],[20D EMA]])/Table2[[#This Row],[20D EMA]]</f>
        <v>-3.4993149608067833E-2</v>
      </c>
      <c r="T8" s="1">
        <f>(Table2[[#This Row],[Close Price]]-Table2[[#This Row],[50D EMA]])/Table2[[#This Row],[50D EMA]]</f>
        <v>3.6054576931549352E-3</v>
      </c>
      <c r="U8" s="1">
        <f>(Table2[[#This Row],[Close Price]]-Table2[[#This Row],[200D EMA]])/Table2[[#This Row],[200D EMA]]</f>
        <v>0.30733585662828578</v>
      </c>
      <c r="V8">
        <v>0.664652847090768</v>
      </c>
      <c r="W8">
        <v>1644.05</v>
      </c>
      <c r="X8">
        <v>1739.95</v>
      </c>
      <c r="Y8">
        <v>1644.05</v>
      </c>
      <c r="Z8">
        <v>1739.95</v>
      </c>
      <c r="AA8">
        <v>1583.5</v>
      </c>
      <c r="AB8">
        <v>1997.7</v>
      </c>
      <c r="AC8" s="1">
        <f>(Table2[[#This Row],[Close Price]]/Table2[[#This Row],[Day Low]])-1</f>
        <v>4.5345336212402332E-2</v>
      </c>
      <c r="AD8" s="1">
        <f>(Table2[[#This Row],[Day High]]/Table2[[#This Row],[Close Price]])-1</f>
        <v>1.2422902362388077E-2</v>
      </c>
      <c r="AE8" s="1">
        <f>(Table2[[#This Row],[Close Price]]/Table2[[#This Row],[Current Week Low]])-1</f>
        <v>4.5345336212402332E-2</v>
      </c>
      <c r="AF8" s="1">
        <f>(Table2[[#This Row],[Current Week High]]/Table2[[#This Row],[Close Price]])-1</f>
        <v>1.2422902362388077E-2</v>
      </c>
      <c r="AG8" s="1">
        <f>(Table2[[#This Row],[Close Price]]/Table2[[#This Row],[Current Month Low]])-1</f>
        <v>8.5317335017366602E-2</v>
      </c>
      <c r="AH8" s="1">
        <f>(Table2[[#This Row],[Current Month High]]/Table2[[#This Row],[Close Price]])-1</f>
        <v>0.16239962760386373</v>
      </c>
      <c r="AI8">
        <v>16.239962760386302</v>
      </c>
      <c r="AJ8">
        <v>154.56969337875799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-7.0000000000000007E-2</v>
      </c>
      <c r="AM8" t="s">
        <v>3143</v>
      </c>
      <c r="AN8">
        <v>-11.22</v>
      </c>
      <c r="AO8" t="s">
        <v>3143</v>
      </c>
      <c r="AP8">
        <v>0.202246893640429</v>
      </c>
      <c r="AQ8">
        <f>(Table2[[#This Row],[Sharpe Ratio]]-AVERAGE(Table2[Sharpe Ratio]))/_xlfn.STDEV.P(Table2[Sharpe Ratio])</f>
        <v>1.7181732920327819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5.6360199432982991</v>
      </c>
      <c r="AS8">
        <f>_xlfn.RANK.AVG(Table2[[#This Row],[1Y Return vs Nifty Z-Score]],Table2[1Y Return vs Nifty Z-Score])</f>
        <v>39</v>
      </c>
      <c r="AT8">
        <f>_xlfn.RANK.AVG(Table2[[#This Row],[6M Return vs Nifty Z-Score]],Table2[6M Return vs Nifty Z-Score])</f>
        <v>37</v>
      </c>
      <c r="AU8">
        <f>_xlfn.RANK.AVG(Table2[[#This Row],[Sharpe Ratio Z-Score]],Table2[Sharpe Ratio Z-Score])</f>
        <v>24</v>
      </c>
      <c r="AV8">
        <f>(Table2[[#This Row],[Rank 1Y]]+Table2[[#This Row],[Rank 6M]]+Table2[[#This Row],[Rank Sharpe]])/3</f>
        <v>33.333333333333336</v>
      </c>
    </row>
    <row r="9" spans="1:48" x14ac:dyDescent="0.3">
      <c r="A9" t="s">
        <v>347</v>
      </c>
      <c r="B9" t="s">
        <v>348</v>
      </c>
      <c r="C9" t="s">
        <v>3106</v>
      </c>
      <c r="D9" t="s">
        <v>83</v>
      </c>
      <c r="E9">
        <v>69267.872852130007</v>
      </c>
      <c r="F9">
        <v>669.05</v>
      </c>
      <c r="G9">
        <v>101.93372490154201</v>
      </c>
      <c r="H9">
        <f>(Table2[[#This Row],[1Y Return vs Nifty]]-AVERAGE(Table2[1Y Return vs Nifty]))/_xlfn.STDEV.P(Table2[1Y Return vs Nifty])</f>
        <v>1.5062127198961974</v>
      </c>
      <c r="I9">
        <v>1.81364421170302</v>
      </c>
      <c r="J9">
        <f>(Table2[[#This Row],[1M Return vs Nifty]]-AVERAGE(Table2[1M Return vs Nifty]))/_xlfn.STDEV.P(Table2[1M Return vs Nifty])</f>
        <v>0.47352466478647937</v>
      </c>
      <c r="K9">
        <v>53.968614136577301</v>
      </c>
      <c r="L9">
        <f>(Table2[[#This Row],[6M Return vs Nifty]]-AVERAGE(Table2[6M Return vs Nifty]))/_xlfn.STDEV.P(Table2[6M Return vs Nifty])</f>
        <v>1.9415486828795365</v>
      </c>
      <c r="M9">
        <v>-5.4915706085934</v>
      </c>
      <c r="N9">
        <f>(Table2[[#This Row],[1W Return vs Nifty]]-AVERAGE(Table2[1W Return vs Nifty]))/_xlfn.STDEV.P(Table2[1W Return vs Nifty])</f>
        <v>4.4362102830452936E-2</v>
      </c>
      <c r="O9">
        <v>704.07</v>
      </c>
      <c r="P9">
        <v>673.78825102022597</v>
      </c>
      <c r="Q9">
        <v>514.714833861481</v>
      </c>
      <c r="R9">
        <v>31.774738922082499</v>
      </c>
      <c r="S9" s="1">
        <f>(Table2[[#This Row],[Close Price]]-Table2[[#This Row],[20D EMA]])/Table2[[#This Row],[20D EMA]]</f>
        <v>-4.9739372505574864E-2</v>
      </c>
      <c r="T9" s="1">
        <f>(Table2[[#This Row],[Close Price]]-Table2[[#This Row],[50D EMA]])/Table2[[#This Row],[50D EMA]]</f>
        <v>-7.0322553310354207E-3</v>
      </c>
      <c r="U9" s="1">
        <f>(Table2[[#This Row],[Close Price]]-Table2[[#This Row],[200D EMA]])/Table2[[#This Row],[200D EMA]]</f>
        <v>0.29984596515447098</v>
      </c>
      <c r="V9">
        <v>0.875672974001932</v>
      </c>
      <c r="W9">
        <v>662.05</v>
      </c>
      <c r="X9">
        <v>680</v>
      </c>
      <c r="Y9">
        <v>662.05</v>
      </c>
      <c r="Z9">
        <v>680</v>
      </c>
      <c r="AA9">
        <v>658.85</v>
      </c>
      <c r="AB9">
        <v>773</v>
      </c>
      <c r="AC9" s="1">
        <f>(Table2[[#This Row],[Close Price]]/Table2[[#This Row],[Day Low]])-1</f>
        <v>1.057321954535162E-2</v>
      </c>
      <c r="AD9" s="1">
        <f>(Table2[[#This Row],[Day High]]/Table2[[#This Row],[Close Price]])-1</f>
        <v>1.636648979896882E-2</v>
      </c>
      <c r="AE9" s="1">
        <f>(Table2[[#This Row],[Close Price]]/Table2[[#This Row],[Current Week Low]])-1</f>
        <v>1.057321954535162E-2</v>
      </c>
      <c r="AF9" s="1">
        <f>(Table2[[#This Row],[Current Week High]]/Table2[[#This Row],[Close Price]])-1</f>
        <v>1.636648979896882E-2</v>
      </c>
      <c r="AG9" s="1">
        <f>(Table2[[#This Row],[Close Price]]/Table2[[#This Row],[Current Month Low]])-1</f>
        <v>1.5481520831752249E-2</v>
      </c>
      <c r="AH9" s="1">
        <f>(Table2[[#This Row],[Current Month High]]/Table2[[#This Row],[Close Price]])-1</f>
        <v>0.15536955384500417</v>
      </c>
      <c r="AI9">
        <v>17.5173753830057</v>
      </c>
      <c r="AJ9">
        <v>138.73327386262201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0.24</v>
      </c>
      <c r="AM9" t="s">
        <v>3144</v>
      </c>
      <c r="AN9">
        <v>-6.92</v>
      </c>
      <c r="AO9" t="s">
        <v>3143</v>
      </c>
      <c r="AP9">
        <v>0.23706154072376201</v>
      </c>
      <c r="AQ9">
        <f>(Table2[[#This Row],[Sharpe Ratio]]-AVERAGE(Table2[Sharpe Ratio]))/_xlfn.STDEV.P(Table2[Sharpe Ratio])</f>
        <v>2.1292164209721141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6.0948645913647805</v>
      </c>
      <c r="AS9">
        <f>_xlfn.RANK.AVG(Table2[[#This Row],[1Y Return vs Nifty Z-Score]],Table2[1Y Return vs Nifty Z-Score])</f>
        <v>57</v>
      </c>
      <c r="AT9">
        <f>_xlfn.RANK.AVG(Table2[[#This Row],[6M Return vs Nifty Z-Score]],Table2[6M Return vs Nifty Z-Score])</f>
        <v>32</v>
      </c>
      <c r="AU9">
        <f>_xlfn.RANK.AVG(Table2[[#This Row],[Sharpe Ratio Z-Score]],Table2[Sharpe Ratio Z-Score])</f>
        <v>13</v>
      </c>
      <c r="AV9">
        <f>(Table2[[#This Row],[Rank 1Y]]+Table2[[#This Row],[Rank 6M]]+Table2[[#This Row],[Rank Sharpe]])/3</f>
        <v>34</v>
      </c>
    </row>
    <row r="10" spans="1:48" x14ac:dyDescent="0.3">
      <c r="A10" t="s">
        <v>299</v>
      </c>
      <c r="B10" t="s">
        <v>300</v>
      </c>
      <c r="C10" t="s">
        <v>3100</v>
      </c>
      <c r="D10" t="s">
        <v>149</v>
      </c>
      <c r="E10">
        <v>87518.718697499993</v>
      </c>
      <c r="F10">
        <v>432.3</v>
      </c>
      <c r="G10">
        <v>148.71202987648701</v>
      </c>
      <c r="H10">
        <f>(Table2[[#This Row],[1Y Return vs Nifty]]-AVERAGE(Table2[1Y Return vs Nifty]))/_xlfn.STDEV.P(Table2[1Y Return vs Nifty])</f>
        <v>2.349336534861389</v>
      </c>
      <c r="I10">
        <v>-12.614218715912299</v>
      </c>
      <c r="J10">
        <f>(Table2[[#This Row],[1M Return vs Nifty]]-AVERAGE(Table2[1M Return vs Nifty]))/_xlfn.STDEV.P(Table2[1M Return vs Nifty])</f>
        <v>-1.2208687166948631</v>
      </c>
      <c r="K10">
        <v>41.128132465792902</v>
      </c>
      <c r="L10">
        <f>(Table2[[#This Row],[6M Return vs Nifty]]-AVERAGE(Table2[6M Return vs Nifty]))/_xlfn.STDEV.P(Table2[6M Return vs Nifty])</f>
        <v>1.4734349954960817</v>
      </c>
      <c r="M10">
        <v>-10.558653954731399</v>
      </c>
      <c r="N10">
        <f>(Table2[[#This Row],[1W Return vs Nifty]]-AVERAGE(Table2[1W Return vs Nifty]))/_xlfn.STDEV.P(Table2[1W Return vs Nifty])</f>
        <v>-0.98234524712874882</v>
      </c>
      <c r="O10">
        <v>471.43</v>
      </c>
      <c r="P10">
        <v>500.08296509353102</v>
      </c>
      <c r="Q10">
        <v>410.97362048589298</v>
      </c>
      <c r="R10">
        <v>18.436350224411299</v>
      </c>
      <c r="S10" s="1">
        <f>(Table2[[#This Row],[Close Price]]-Table2[[#This Row],[20D EMA]])/Table2[[#This Row],[20D EMA]]</f>
        <v>-8.3002778779458233E-2</v>
      </c>
      <c r="T10" s="1">
        <f>(Table2[[#This Row],[Close Price]]-Table2[[#This Row],[50D EMA]])/Table2[[#This Row],[50D EMA]]</f>
        <v>-0.1355434394388009</v>
      </c>
      <c r="U10" s="1">
        <f>(Table2[[#This Row],[Close Price]]-Table2[[#This Row],[200D EMA]])/Table2[[#This Row],[200D EMA]]</f>
        <v>5.1892331894424056E-2</v>
      </c>
      <c r="V10">
        <v>0.41963914448033102</v>
      </c>
      <c r="W10">
        <v>408.15</v>
      </c>
      <c r="X10">
        <v>436.5</v>
      </c>
      <c r="Y10">
        <v>408.15</v>
      </c>
      <c r="Z10">
        <v>436.5</v>
      </c>
      <c r="AA10">
        <v>408.15</v>
      </c>
      <c r="AB10">
        <v>533.5</v>
      </c>
      <c r="AC10" s="1">
        <f>(Table2[[#This Row],[Close Price]]/Table2[[#This Row],[Day Low]])-1</f>
        <v>5.9169423006247834E-2</v>
      </c>
      <c r="AD10" s="1">
        <f>(Table2[[#This Row],[Day High]]/Table2[[#This Row],[Close Price]])-1</f>
        <v>9.7154753643302616E-3</v>
      </c>
      <c r="AE10" s="1">
        <f>(Table2[[#This Row],[Close Price]]/Table2[[#This Row],[Current Week Low]])-1</f>
        <v>5.9169423006247834E-2</v>
      </c>
      <c r="AF10" s="1">
        <f>(Table2[[#This Row],[Current Week High]]/Table2[[#This Row],[Close Price]])-1</f>
        <v>9.7154753643302616E-3</v>
      </c>
      <c r="AG10" s="1">
        <f>(Table2[[#This Row],[Close Price]]/Table2[[#This Row],[Current Month Low]])-1</f>
        <v>5.9169423006247834E-2</v>
      </c>
      <c r="AH10" s="1">
        <f>(Table2[[#This Row],[Current Month High]]/Table2[[#This Row],[Close Price]])-1</f>
        <v>0.23409669211195916</v>
      </c>
      <c r="AI10">
        <v>49.6645847790885</v>
      </c>
      <c r="AJ10">
        <v>183.289646133682</v>
      </c>
      <c r="AK10" t="str">
        <f>IF(AND(Table2[[#This Row],[20D EMA]]&gt;Table2[[#This Row],[50D EMA]],Table2[[#This Row],[50D EMA]]&gt;Table2[[#This Row],[200D EMA]]),"Uptrend","Downtrend/NoTrend")</f>
        <v>Downtrend/NoTrend</v>
      </c>
      <c r="AL10">
        <v>-0.17</v>
      </c>
      <c r="AM10" t="s">
        <v>3143</v>
      </c>
      <c r="AN10">
        <v>-10.039999999999999</v>
      </c>
      <c r="AO10" t="s">
        <v>3143</v>
      </c>
      <c r="AP10">
        <v>0.201471467149717</v>
      </c>
      <c r="AQ10">
        <f>(Table2[[#This Row],[Sharpe Ratio]]-AVERAGE(Table2[Sharpe Ratio]))/_xlfn.STDEV.P(Table2[Sharpe Ratio])</f>
        <v>1.7090181301194132</v>
      </c>
      <c r="AR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">
        <f>_xlfn.RANK.AVG(Table2[[#This Row],[1Y Return vs Nifty Z-Score]],Table2[1Y Return vs Nifty Z-Score])</f>
        <v>26</v>
      </c>
      <c r="AT10">
        <f>_xlfn.RANK.AVG(Table2[[#This Row],[6M Return vs Nifty Z-Score]],Table2[6M Return vs Nifty Z-Score])</f>
        <v>55</v>
      </c>
      <c r="AU10">
        <f>_xlfn.RANK.AVG(Table2[[#This Row],[Sharpe Ratio Z-Score]],Table2[Sharpe Ratio Z-Score])</f>
        <v>25</v>
      </c>
      <c r="AV10">
        <f>(Table2[[#This Row],[Rank 1Y]]+Table2[[#This Row],[Rank 6M]]+Table2[[#This Row],[Rank Sharpe]])/3</f>
        <v>35.333333333333336</v>
      </c>
    </row>
    <row r="11" spans="1:48" x14ac:dyDescent="0.3">
      <c r="A11" t="s">
        <v>388</v>
      </c>
      <c r="B11" t="s">
        <v>389</v>
      </c>
      <c r="C11" t="s">
        <v>3108</v>
      </c>
      <c r="D11" t="s">
        <v>166</v>
      </c>
      <c r="E11">
        <v>56407.678432875</v>
      </c>
      <c r="F11">
        <v>13609.7</v>
      </c>
      <c r="G11">
        <v>198.50653010446001</v>
      </c>
      <c r="H11">
        <f>(Table2[[#This Row],[1Y Return vs Nifty]]-AVERAGE(Table2[1Y Return vs Nifty]))/_xlfn.STDEV.P(Table2[1Y Return vs Nifty])</f>
        <v>3.2468237144199521</v>
      </c>
      <c r="I11">
        <v>4.5329119779685998</v>
      </c>
      <c r="J11">
        <f>(Table2[[#This Row],[1M Return vs Nifty]]-AVERAGE(Table2[1M Return vs Nifty]))/_xlfn.STDEV.P(Table2[1M Return vs Nifty])</f>
        <v>0.7928726741730292</v>
      </c>
      <c r="K11">
        <v>48.486847359480599</v>
      </c>
      <c r="L11">
        <f>(Table2[[#This Row],[6M Return vs Nifty]]-AVERAGE(Table2[6M Return vs Nifty]))/_xlfn.STDEV.P(Table2[6M Return vs Nifty])</f>
        <v>1.7417049289461144</v>
      </c>
      <c r="M11">
        <v>-13.8992441618059</v>
      </c>
      <c r="N11">
        <f>(Table2[[#This Row],[1W Return vs Nifty]]-AVERAGE(Table2[1W Return vs Nifty]))/_xlfn.STDEV.P(Table2[1W Return vs Nifty])</f>
        <v>-1.6592254727953015</v>
      </c>
      <c r="O11">
        <v>14278.02</v>
      </c>
      <c r="P11">
        <v>13544.166391892</v>
      </c>
      <c r="Q11">
        <v>10546.3832599036</v>
      </c>
      <c r="R11">
        <v>25.663303579336102</v>
      </c>
      <c r="S11" s="1">
        <f>(Table2[[#This Row],[Close Price]]-Table2[[#This Row],[20D EMA]])/Table2[[#This Row],[20D EMA]]</f>
        <v>-4.6807610579057857E-2</v>
      </c>
      <c r="T11" s="1">
        <f>(Table2[[#This Row],[Close Price]]-Table2[[#This Row],[50D EMA]])/Table2[[#This Row],[50D EMA]]</f>
        <v>4.8385117409094338E-3</v>
      </c>
      <c r="U11" s="1">
        <f>(Table2[[#This Row],[Close Price]]-Table2[[#This Row],[200D EMA]])/Table2[[#This Row],[200D EMA]]</f>
        <v>0.29046135197294182</v>
      </c>
      <c r="V11">
        <v>0.89575753659301605</v>
      </c>
      <c r="W11">
        <v>13230.05</v>
      </c>
      <c r="X11">
        <v>13906</v>
      </c>
      <c r="Y11">
        <v>13230.05</v>
      </c>
      <c r="Z11">
        <v>13906</v>
      </c>
      <c r="AA11">
        <v>13024.7</v>
      </c>
      <c r="AB11">
        <v>16549.95</v>
      </c>
      <c r="AC11" s="1">
        <f>(Table2[[#This Row],[Close Price]]/Table2[[#This Row],[Day Low]])-1</f>
        <v>2.8696036674086711E-2</v>
      </c>
      <c r="AD11" s="1">
        <f>(Table2[[#This Row],[Day High]]/Table2[[#This Row],[Close Price]])-1</f>
        <v>2.1771236691477291E-2</v>
      </c>
      <c r="AE11" s="1">
        <f>(Table2[[#This Row],[Close Price]]/Table2[[#This Row],[Current Week Low]])-1</f>
        <v>2.8696036674086711E-2</v>
      </c>
      <c r="AF11" s="1">
        <f>(Table2[[#This Row],[Current Week High]]/Table2[[#This Row],[Close Price]])-1</f>
        <v>2.1771236691477291E-2</v>
      </c>
      <c r="AG11" s="1">
        <f>(Table2[[#This Row],[Close Price]]/Table2[[#This Row],[Current Month Low]])-1</f>
        <v>4.4914662141930295E-2</v>
      </c>
      <c r="AH11" s="1">
        <f>(Table2[[#This Row],[Current Month High]]/Table2[[#This Row],[Close Price]])-1</f>
        <v>0.21604076504257996</v>
      </c>
      <c r="AI11">
        <v>21.6040765042579</v>
      </c>
      <c r="AJ11">
        <v>230.621416771936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0.28000000000000003</v>
      </c>
      <c r="AM11" t="s">
        <v>3144</v>
      </c>
      <c r="AN11">
        <v>-14.73</v>
      </c>
      <c r="AO11" t="s">
        <v>3143</v>
      </c>
      <c r="AP11">
        <v>0.18208931764679401</v>
      </c>
      <c r="AQ11">
        <f>(Table2[[#This Row],[Sharpe Ratio]]-AVERAGE(Table2[Sharpe Ratio]))/_xlfn.STDEV.P(Table2[Sharpe Ratio])</f>
        <v>1.4801805561471231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5.6023564008909172</v>
      </c>
      <c r="AS11">
        <f>_xlfn.RANK.AVG(Table2[[#This Row],[1Y Return vs Nifty Z-Score]],Table2[1Y Return vs Nifty Z-Score])</f>
        <v>11</v>
      </c>
      <c r="AT11">
        <f>_xlfn.RANK.AVG(Table2[[#This Row],[6M Return vs Nifty Z-Score]],Table2[6M Return vs Nifty Z-Score])</f>
        <v>43</v>
      </c>
      <c r="AU11">
        <f>_xlfn.RANK.AVG(Table2[[#This Row],[Sharpe Ratio Z-Score]],Table2[Sharpe Ratio Z-Score])</f>
        <v>53</v>
      </c>
      <c r="AV11">
        <f>(Table2[[#This Row],[Rank 1Y]]+Table2[[#This Row],[Rank 6M]]+Table2[[#This Row],[Rank Sharpe]])/3</f>
        <v>35.666666666666664</v>
      </c>
    </row>
    <row r="12" spans="1:48" x14ac:dyDescent="0.3">
      <c r="A12" t="s">
        <v>645</v>
      </c>
      <c r="B12" t="s">
        <v>646</v>
      </c>
      <c r="C12" t="s">
        <v>3111</v>
      </c>
      <c r="D12" t="s">
        <v>270</v>
      </c>
      <c r="E12">
        <v>27291.7843438399</v>
      </c>
      <c r="F12">
        <v>571.6</v>
      </c>
      <c r="G12">
        <v>108.51297678266199</v>
      </c>
      <c r="H12">
        <f>(Table2[[#This Row],[1Y Return vs Nifty]]-AVERAGE(Table2[1Y Return vs Nifty]))/_xlfn.STDEV.P(Table2[1Y Return vs Nifty])</f>
        <v>1.6247959808458599</v>
      </c>
      <c r="I12">
        <v>-9.0162557108346206</v>
      </c>
      <c r="J12">
        <f>(Table2[[#This Row],[1M Return vs Nifty]]-AVERAGE(Table2[1M Return vs Nifty]))/_xlfn.STDEV.P(Table2[1M Return vs Nifty])</f>
        <v>-0.79832764230263742</v>
      </c>
      <c r="K12">
        <v>42.676702917482402</v>
      </c>
      <c r="L12">
        <f>(Table2[[#This Row],[6M Return vs Nifty]]-AVERAGE(Table2[6M Return vs Nifty]))/_xlfn.STDEV.P(Table2[6M Return vs Nifty])</f>
        <v>1.5298898110473389</v>
      </c>
      <c r="M12">
        <v>-9.3482352731116496</v>
      </c>
      <c r="N12">
        <f>(Table2[[#This Row],[1W Return vs Nifty]]-AVERAGE(Table2[1W Return vs Nifty]))/_xlfn.STDEV.P(Table2[1W Return vs Nifty])</f>
        <v>-0.7370866492226944</v>
      </c>
      <c r="O12">
        <v>603.45000000000005</v>
      </c>
      <c r="P12">
        <v>578.01153224448205</v>
      </c>
      <c r="Q12">
        <v>441.94367622700599</v>
      </c>
      <c r="R12">
        <v>23.648469280940301</v>
      </c>
      <c r="S12" s="1">
        <f>(Table2[[#This Row],[Close Price]]-Table2[[#This Row],[20D EMA]])/Table2[[#This Row],[20D EMA]]</f>
        <v>-5.2779849200430891E-2</v>
      </c>
      <c r="T12" s="1">
        <f>(Table2[[#This Row],[Close Price]]-Table2[[#This Row],[50D EMA]])/Table2[[#This Row],[50D EMA]]</f>
        <v>-1.1092395024689819E-2</v>
      </c>
      <c r="U12" s="1">
        <f>(Table2[[#This Row],[Close Price]]-Table2[[#This Row],[200D EMA]])/Table2[[#This Row],[200D EMA]]</f>
        <v>0.29337748393620089</v>
      </c>
      <c r="V12">
        <v>0.83686387310695298</v>
      </c>
      <c r="W12">
        <v>541.54999999999995</v>
      </c>
      <c r="X12">
        <v>579.79999999999995</v>
      </c>
      <c r="Y12">
        <v>541.54999999999995</v>
      </c>
      <c r="Z12">
        <v>579.79999999999995</v>
      </c>
      <c r="AA12">
        <v>541.54999999999995</v>
      </c>
      <c r="AB12">
        <v>676.2</v>
      </c>
      <c r="AC12" s="1">
        <f>(Table2[[#This Row],[Close Price]]/Table2[[#This Row],[Day Low]])-1</f>
        <v>5.5488874526821386E-2</v>
      </c>
      <c r="AD12" s="1">
        <f>(Table2[[#This Row],[Day High]]/Table2[[#This Row],[Close Price]])-1</f>
        <v>1.4345696291112597E-2</v>
      </c>
      <c r="AE12" s="1">
        <f>(Table2[[#This Row],[Close Price]]/Table2[[#This Row],[Current Week Low]])-1</f>
        <v>5.5488874526821386E-2</v>
      </c>
      <c r="AF12" s="1">
        <f>(Table2[[#This Row],[Current Week High]]/Table2[[#This Row],[Close Price]])-1</f>
        <v>1.4345696291112597E-2</v>
      </c>
      <c r="AG12" s="1">
        <f>(Table2[[#This Row],[Close Price]]/Table2[[#This Row],[Current Month Low]])-1</f>
        <v>5.5488874526821386E-2</v>
      </c>
      <c r="AH12" s="1">
        <f>(Table2[[#This Row],[Current Month High]]/Table2[[#This Row],[Close Price]])-1</f>
        <v>0.18299510146955922</v>
      </c>
      <c r="AI12">
        <v>20.486354093771801</v>
      </c>
      <c r="AJ12">
        <v>143.027210884353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0.27</v>
      </c>
      <c r="AM12" t="s">
        <v>3144</v>
      </c>
      <c r="AN12">
        <v>-9.2200000000000006</v>
      </c>
      <c r="AO12" t="s">
        <v>3143</v>
      </c>
      <c r="AP12">
        <v>0.230438495251957</v>
      </c>
      <c r="AQ12">
        <f>(Table2[[#This Row],[Sharpe Ratio]]-AVERAGE(Table2[Sharpe Ratio]))/_xlfn.STDEV.P(Table2[Sharpe Ratio])</f>
        <v>2.0510206740118786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3.6702921743797456</v>
      </c>
      <c r="AS12">
        <f>_xlfn.RANK.AVG(Table2[[#This Row],[1Y Return vs Nifty Z-Score]],Table2[1Y Return vs Nifty Z-Score])</f>
        <v>43</v>
      </c>
      <c r="AT12">
        <f>_xlfn.RANK.AVG(Table2[[#This Row],[6M Return vs Nifty Z-Score]],Table2[6M Return vs Nifty Z-Score])</f>
        <v>50</v>
      </c>
      <c r="AU12">
        <f>_xlfn.RANK.AVG(Table2[[#This Row],[Sharpe Ratio Z-Score]],Table2[Sharpe Ratio Z-Score])</f>
        <v>14</v>
      </c>
      <c r="AV12">
        <f>(Table2[[#This Row],[Rank 1Y]]+Table2[[#This Row],[Rank 6M]]+Table2[[#This Row],[Rank Sharpe]])/3</f>
        <v>35.666666666666664</v>
      </c>
    </row>
    <row r="13" spans="1:48" x14ac:dyDescent="0.3">
      <c r="A13" t="s">
        <v>978</v>
      </c>
      <c r="B13" t="s">
        <v>979</v>
      </c>
      <c r="C13" t="s">
        <v>3105</v>
      </c>
      <c r="D13" t="s">
        <v>980</v>
      </c>
      <c r="E13">
        <v>13550.43095224</v>
      </c>
      <c r="F13">
        <v>2043.95</v>
      </c>
      <c r="G13">
        <v>80.115069397500903</v>
      </c>
      <c r="H13">
        <f>(Table2[[#This Row],[1Y Return vs Nifty]]-AVERAGE(Table2[1Y Return vs Nifty]))/_xlfn.STDEV.P(Table2[1Y Return vs Nifty])</f>
        <v>1.1129571695757781</v>
      </c>
      <c r="I13">
        <v>-16.0497335111579</v>
      </c>
      <c r="J13">
        <f>(Table2[[#This Row],[1M Return vs Nifty]]-AVERAGE(Table2[1M Return vs Nifty]))/_xlfn.STDEV.P(Table2[1M Return vs Nifty])</f>
        <v>-1.624332040421318</v>
      </c>
      <c r="K13">
        <v>101.290896178273</v>
      </c>
      <c r="L13">
        <f>(Table2[[#This Row],[6M Return vs Nifty]]-AVERAGE(Table2[6M Return vs Nifty]))/_xlfn.STDEV.P(Table2[6M Return vs Nifty])</f>
        <v>3.6667338052056211</v>
      </c>
      <c r="M13">
        <v>-20.9104223558675</v>
      </c>
      <c r="N13">
        <f>(Table2[[#This Row],[1W Return vs Nifty]]-AVERAGE(Table2[1W Return vs Nifty]))/_xlfn.STDEV.P(Table2[1W Return vs Nifty])</f>
        <v>-3.0798510461250128</v>
      </c>
      <c r="O13">
        <v>2294.85</v>
      </c>
      <c r="P13">
        <v>2232.8666321114101</v>
      </c>
      <c r="Q13">
        <v>1623.02680025262</v>
      </c>
      <c r="R13">
        <v>19.3865949885475</v>
      </c>
      <c r="S13" s="1">
        <f>(Table2[[#This Row],[Close Price]]-Table2[[#This Row],[20D EMA]])/Table2[[#This Row],[20D EMA]]</f>
        <v>-0.10933176460335092</v>
      </c>
      <c r="T13" s="1">
        <f>(Table2[[#This Row],[Close Price]]-Table2[[#This Row],[50D EMA]])/Table2[[#This Row],[50D EMA]]</f>
        <v>-8.4607217195399417E-2</v>
      </c>
      <c r="U13" s="1">
        <f>(Table2[[#This Row],[Close Price]]-Table2[[#This Row],[200D EMA]])/Table2[[#This Row],[200D EMA]]</f>
        <v>0.2593445774782428</v>
      </c>
      <c r="V13">
        <v>0.69254074170215396</v>
      </c>
      <c r="W13">
        <v>1970.25</v>
      </c>
      <c r="X13">
        <v>2078</v>
      </c>
      <c r="Y13">
        <v>1970.25</v>
      </c>
      <c r="Z13">
        <v>2078</v>
      </c>
      <c r="AA13">
        <v>1951.3</v>
      </c>
      <c r="AB13">
        <v>2609.85</v>
      </c>
      <c r="AC13" s="1">
        <f>(Table2[[#This Row],[Close Price]]/Table2[[#This Row],[Day Low]])-1</f>
        <v>3.7406420505011972E-2</v>
      </c>
      <c r="AD13" s="1">
        <f>(Table2[[#This Row],[Day High]]/Table2[[#This Row],[Close Price]])-1</f>
        <v>1.6658920227989871E-2</v>
      </c>
      <c r="AE13" s="1">
        <f>(Table2[[#This Row],[Close Price]]/Table2[[#This Row],[Current Week Low]])-1</f>
        <v>3.7406420505011972E-2</v>
      </c>
      <c r="AF13" s="1">
        <f>(Table2[[#This Row],[Current Week High]]/Table2[[#This Row],[Close Price]])-1</f>
        <v>1.6658920227989871E-2</v>
      </c>
      <c r="AG13" s="1">
        <f>(Table2[[#This Row],[Close Price]]/Table2[[#This Row],[Current Month Low]])-1</f>
        <v>4.7481166401885933E-2</v>
      </c>
      <c r="AH13" s="1">
        <f>(Table2[[#This Row],[Current Month High]]/Table2[[#This Row],[Close Price]])-1</f>
        <v>0.27686587245284855</v>
      </c>
      <c r="AI13">
        <v>32.097164803444301</v>
      </c>
      <c r="AJ13">
        <v>179.99315068493101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0.11</v>
      </c>
      <c r="AM13" t="s">
        <v>3144</v>
      </c>
      <c r="AN13">
        <v>-16.32</v>
      </c>
      <c r="AO13" t="s">
        <v>3143</v>
      </c>
      <c r="AP13">
        <v>0.22194639222567</v>
      </c>
      <c r="AQ13">
        <f>(Table2[[#This Row],[Sharpe Ratio]]-AVERAGE(Table2[Sharpe Ratio]))/_xlfn.STDEV.P(Table2[Sharpe Ratio])</f>
        <v>1.9507576843901553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2.0262655726252241</v>
      </c>
      <c r="AS13">
        <f>_xlfn.RANK.AVG(Table2[[#This Row],[1Y Return vs Nifty Z-Score]],Table2[1Y Return vs Nifty Z-Score])</f>
        <v>91</v>
      </c>
      <c r="AT13">
        <f>_xlfn.RANK.AVG(Table2[[#This Row],[6M Return vs Nifty Z-Score]],Table2[6M Return vs Nifty Z-Score])</f>
        <v>4</v>
      </c>
      <c r="AU13">
        <f>_xlfn.RANK.AVG(Table2[[#This Row],[Sharpe Ratio Z-Score]],Table2[Sharpe Ratio Z-Score])</f>
        <v>17</v>
      </c>
      <c r="AV13">
        <f>(Table2[[#This Row],[Rank 1Y]]+Table2[[#This Row],[Rank 6M]]+Table2[[#This Row],[Rank Sharpe]])/3</f>
        <v>37.333333333333336</v>
      </c>
    </row>
    <row r="14" spans="1:48" x14ac:dyDescent="0.3">
      <c r="A14" t="s">
        <v>281</v>
      </c>
      <c r="B14" t="s">
        <v>282</v>
      </c>
      <c r="C14" t="s">
        <v>3108</v>
      </c>
      <c r="D14" t="s">
        <v>283</v>
      </c>
      <c r="E14">
        <v>92074.080438912002</v>
      </c>
      <c r="F14">
        <v>70.84</v>
      </c>
      <c r="G14">
        <v>96.749474818221998</v>
      </c>
      <c r="H14">
        <f>(Table2[[#This Row],[1Y Return vs Nifty]]-AVERAGE(Table2[1Y Return vs Nifty]))/_xlfn.STDEV.P(Table2[1Y Return vs Nifty])</f>
        <v>1.412772722223697</v>
      </c>
      <c r="I14">
        <v>-9.2105774934538296</v>
      </c>
      <c r="J14">
        <f>(Table2[[#This Row],[1M Return vs Nifty]]-AVERAGE(Table2[1M Return vs Nifty]))/_xlfn.STDEV.P(Table2[1M Return vs Nifty])</f>
        <v>-0.82114859257084627</v>
      </c>
      <c r="K14">
        <v>61.728228353284898</v>
      </c>
      <c r="L14">
        <f>(Table2[[#This Row],[6M Return vs Nifty]]-AVERAGE(Table2[6M Return vs Nifty]))/_xlfn.STDEV.P(Table2[6M Return vs Nifty])</f>
        <v>2.2244338360058973</v>
      </c>
      <c r="M14">
        <v>-5.3977647680532002</v>
      </c>
      <c r="N14">
        <f>(Table2[[#This Row],[1W Return vs Nifty]]-AVERAGE(Table2[1W Return vs Nifty]))/_xlfn.STDEV.P(Table2[1W Return vs Nifty])</f>
        <v>6.3369318495285029E-2</v>
      </c>
      <c r="O14">
        <v>72.88</v>
      </c>
      <c r="P14">
        <v>73.341605422953094</v>
      </c>
      <c r="Q14">
        <v>57.836986263059501</v>
      </c>
      <c r="R14">
        <v>23.354223480666899</v>
      </c>
      <c r="S14" s="1">
        <f>(Table2[[#This Row],[Close Price]]-Table2[[#This Row],[20D EMA]])/Table2[[#This Row],[20D EMA]]</f>
        <v>-2.7991218441273218E-2</v>
      </c>
      <c r="T14" s="1">
        <f>(Table2[[#This Row],[Close Price]]-Table2[[#This Row],[50D EMA]])/Table2[[#This Row],[50D EMA]]</f>
        <v>-3.4108953690427192E-2</v>
      </c>
      <c r="U14" s="1">
        <f>(Table2[[#This Row],[Close Price]]-Table2[[#This Row],[200D EMA]])/Table2[[#This Row],[200D EMA]]</f>
        <v>0.22482177196783731</v>
      </c>
      <c r="V14">
        <v>0.57963430217936796</v>
      </c>
      <c r="W14">
        <v>66.14</v>
      </c>
      <c r="X14">
        <v>72.599999999999994</v>
      </c>
      <c r="Y14">
        <v>66.14</v>
      </c>
      <c r="Z14">
        <v>72.599999999999994</v>
      </c>
      <c r="AA14">
        <v>66</v>
      </c>
      <c r="AB14">
        <v>81.53</v>
      </c>
      <c r="AC14" s="1">
        <f>(Table2[[#This Row],[Close Price]]/Table2[[#This Row],[Day Low]])-1</f>
        <v>7.10613849410342E-2</v>
      </c>
      <c r="AD14" s="1">
        <f>(Table2[[#This Row],[Day High]]/Table2[[#This Row],[Close Price]])-1</f>
        <v>2.4844720496894235E-2</v>
      </c>
      <c r="AE14" s="1">
        <f>(Table2[[#This Row],[Close Price]]/Table2[[#This Row],[Current Week Low]])-1</f>
        <v>7.10613849410342E-2</v>
      </c>
      <c r="AF14" s="1">
        <f>(Table2[[#This Row],[Current Week High]]/Table2[[#This Row],[Close Price]])-1</f>
        <v>2.4844720496894235E-2</v>
      </c>
      <c r="AG14" s="1">
        <f>(Table2[[#This Row],[Close Price]]/Table2[[#This Row],[Current Month Low]])-1</f>
        <v>7.3333333333333472E-2</v>
      </c>
      <c r="AH14" s="1">
        <f>(Table2[[#This Row],[Current Month High]]/Table2[[#This Row],[Close Price]])-1</f>
        <v>0.15090344438170522</v>
      </c>
      <c r="AI14">
        <v>21.4568040654997</v>
      </c>
      <c r="AJ14">
        <v>136.13333333333301</v>
      </c>
      <c r="AK14" t="str">
        <f>IF(AND(Table2[[#This Row],[20D EMA]]&gt;Table2[[#This Row],[50D EMA]],Table2[[#This Row],[50D EMA]]&gt;Table2[[#This Row],[200D EMA]]),"Uptrend","Downtrend/NoTrend")</f>
        <v>Downtrend/NoTrend</v>
      </c>
      <c r="AL14">
        <v>0.01</v>
      </c>
      <c r="AM14" t="s">
        <v>3144</v>
      </c>
      <c r="AN14">
        <v>-6.1</v>
      </c>
      <c r="AO14" t="s">
        <v>3143</v>
      </c>
      <c r="AP14">
        <v>0.209241784330914</v>
      </c>
      <c r="AQ14">
        <f>(Table2[[#This Row],[Sharpe Ratio]]-AVERAGE(Table2[Sharpe Ratio]))/_xlfn.STDEV.P(Table2[Sharpe Ratio])</f>
        <v>1.8007592722704509</v>
      </c>
      <c r="AR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">
        <f>_xlfn.RANK.AVG(Table2[[#This Row],[1Y Return vs Nifty Z-Score]],Table2[1Y Return vs Nifty Z-Score])</f>
        <v>67</v>
      </c>
      <c r="AT14">
        <f>_xlfn.RANK.AVG(Table2[[#This Row],[6M Return vs Nifty Z-Score]],Table2[6M Return vs Nifty Z-Score])</f>
        <v>24</v>
      </c>
      <c r="AU14">
        <f>_xlfn.RANK.AVG(Table2[[#This Row],[Sharpe Ratio Z-Score]],Table2[Sharpe Ratio Z-Score])</f>
        <v>22</v>
      </c>
      <c r="AV14">
        <f>(Table2[[#This Row],[Rank 1Y]]+Table2[[#This Row],[Rank 6M]]+Table2[[#This Row],[Rank Sharpe]])/3</f>
        <v>37.666666666666664</v>
      </c>
    </row>
    <row r="15" spans="1:48" x14ac:dyDescent="0.3">
      <c r="A15" t="s">
        <v>576</v>
      </c>
      <c r="B15" t="s">
        <v>577</v>
      </c>
      <c r="C15" t="s">
        <v>3099</v>
      </c>
      <c r="D15" t="s">
        <v>37</v>
      </c>
      <c r="E15">
        <v>32627.326105700002</v>
      </c>
      <c r="F15">
        <v>6266.5</v>
      </c>
      <c r="G15">
        <v>151.14959598035699</v>
      </c>
      <c r="H15">
        <f>(Table2[[#This Row],[1Y Return vs Nifty]]-AVERAGE(Table2[1Y Return vs Nifty]))/_xlfn.STDEV.P(Table2[1Y Return vs Nifty])</f>
        <v>2.3932707910048183</v>
      </c>
      <c r="I15">
        <v>-2.85644022761727</v>
      </c>
      <c r="J15">
        <f>(Table2[[#This Row],[1M Return vs Nifty]]-AVERAGE(Table2[1M Return vs Nifty]))/_xlfn.STDEV.P(Table2[1M Return vs Nifty])</f>
        <v>-7.4925248041406378E-2</v>
      </c>
      <c r="K15">
        <v>80.657110857337997</v>
      </c>
      <c r="L15">
        <f>(Table2[[#This Row],[6M Return vs Nifty]]-AVERAGE(Table2[6M Return vs Nifty]))/_xlfn.STDEV.P(Table2[6M Return vs Nifty])</f>
        <v>2.9145067798566999</v>
      </c>
      <c r="M15">
        <v>-4.6967809266390104</v>
      </c>
      <c r="N15">
        <f>(Table2[[#This Row],[1W Return vs Nifty]]-AVERAGE(Table2[1W Return vs Nifty]))/_xlfn.STDEV.P(Table2[1W Return vs Nifty])</f>
        <v>0.20540472881296315</v>
      </c>
      <c r="O15">
        <v>6702.27</v>
      </c>
      <c r="P15">
        <v>6417.7807195662099</v>
      </c>
      <c r="Q15">
        <v>4650.8797297205301</v>
      </c>
      <c r="R15">
        <v>36.915131760345197</v>
      </c>
      <c r="S15" s="1">
        <f>(Table2[[#This Row],[Close Price]]-Table2[[#This Row],[20D EMA]])/Table2[[#This Row],[20D EMA]]</f>
        <v>-6.5018269929441874E-2</v>
      </c>
      <c r="T15" s="1">
        <f>(Table2[[#This Row],[Close Price]]-Table2[[#This Row],[50D EMA]])/Table2[[#This Row],[50D EMA]]</f>
        <v>-2.3572123476421181E-2</v>
      </c>
      <c r="U15" s="1">
        <f>(Table2[[#This Row],[Close Price]]-Table2[[#This Row],[200D EMA]])/Table2[[#This Row],[200D EMA]]</f>
        <v>0.34737949896987597</v>
      </c>
      <c r="V15">
        <v>0.240809112141497</v>
      </c>
      <c r="W15">
        <v>6183.35</v>
      </c>
      <c r="X15">
        <v>6550</v>
      </c>
      <c r="Y15">
        <v>6183.35</v>
      </c>
      <c r="Z15">
        <v>6550</v>
      </c>
      <c r="AA15">
        <v>6089.1</v>
      </c>
      <c r="AB15">
        <v>7231</v>
      </c>
      <c r="AC15" s="1">
        <f>(Table2[[#This Row],[Close Price]]/Table2[[#This Row],[Day Low]])-1</f>
        <v>1.3447403106730205E-2</v>
      </c>
      <c r="AD15" s="1">
        <f>(Table2[[#This Row],[Day High]]/Table2[[#This Row],[Close Price]])-1</f>
        <v>4.5240564908641145E-2</v>
      </c>
      <c r="AE15" s="1">
        <f>(Table2[[#This Row],[Close Price]]/Table2[[#This Row],[Current Week Low]])-1</f>
        <v>1.3447403106730205E-2</v>
      </c>
      <c r="AF15" s="1">
        <f>(Table2[[#This Row],[Current Week High]]/Table2[[#This Row],[Close Price]])-1</f>
        <v>4.5240564908641145E-2</v>
      </c>
      <c r="AG15" s="1">
        <f>(Table2[[#This Row],[Close Price]]/Table2[[#This Row],[Current Month Low]])-1</f>
        <v>2.9134026374997957E-2</v>
      </c>
      <c r="AH15" s="1">
        <f>(Table2[[#This Row],[Current Month High]]/Table2[[#This Row],[Close Price]])-1</f>
        <v>0.15391366791669991</v>
      </c>
      <c r="AI15">
        <v>35.322747945423998</v>
      </c>
      <c r="AJ15">
        <v>211.76616915422801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0.59</v>
      </c>
      <c r="AM15" t="s">
        <v>3144</v>
      </c>
      <c r="AN15">
        <v>-9.1</v>
      </c>
      <c r="AO15" t="s">
        <v>3143</v>
      </c>
      <c r="AP15">
        <v>0.16421797123251999</v>
      </c>
      <c r="AQ15">
        <f>(Table2[[#This Row],[Sharpe Ratio]]-AVERAGE(Table2[Sharpe Ratio]))/_xlfn.STDEV.P(Table2[Sharpe Ratio])</f>
        <v>1.2691804523431514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6.7074375039762266</v>
      </c>
      <c r="AS15">
        <f>_xlfn.RANK.AVG(Table2[[#This Row],[1Y Return vs Nifty Z-Score]],Table2[1Y Return vs Nifty Z-Score])</f>
        <v>22</v>
      </c>
      <c r="AT15">
        <f>_xlfn.RANK.AVG(Table2[[#This Row],[6M Return vs Nifty Z-Score]],Table2[6M Return vs Nifty Z-Score])</f>
        <v>14</v>
      </c>
      <c r="AU15">
        <f>_xlfn.RANK.AVG(Table2[[#This Row],[Sharpe Ratio Z-Score]],Table2[Sharpe Ratio Z-Score])</f>
        <v>79</v>
      </c>
      <c r="AV15">
        <f>(Table2[[#This Row],[Rank 1Y]]+Table2[[#This Row],[Rank 6M]]+Table2[[#This Row],[Rank Sharpe]])/3</f>
        <v>38.333333333333336</v>
      </c>
    </row>
    <row r="16" spans="1:48" x14ac:dyDescent="0.3">
      <c r="A16" t="s">
        <v>1012</v>
      </c>
      <c r="B16" t="s">
        <v>1013</v>
      </c>
      <c r="C16" t="s">
        <v>3102</v>
      </c>
      <c r="D16" t="s">
        <v>117</v>
      </c>
      <c r="E16">
        <v>12953.13395426</v>
      </c>
      <c r="F16">
        <v>922.15</v>
      </c>
      <c r="G16">
        <v>97.351264047867303</v>
      </c>
      <c r="H16">
        <f>(Table2[[#This Row],[1Y Return vs Nifty]]-AVERAGE(Table2[1Y Return vs Nifty]))/_xlfn.STDEV.P(Table2[1Y Return vs Nifty])</f>
        <v>1.4236192638282992</v>
      </c>
      <c r="I16">
        <v>-17.619806334359701</v>
      </c>
      <c r="J16">
        <f>(Table2[[#This Row],[1M Return vs Nifty]]-AVERAGE(Table2[1M Return vs Nifty]))/_xlfn.STDEV.P(Table2[1M Return vs Nifty])</f>
        <v>-1.8087197777753328</v>
      </c>
      <c r="K16">
        <v>74.315324573871493</v>
      </c>
      <c r="L16">
        <f>(Table2[[#This Row],[6M Return vs Nifty]]-AVERAGE(Table2[6M Return vs Nifty]))/_xlfn.STDEV.P(Table2[6M Return vs Nifty])</f>
        <v>2.6833100819551041</v>
      </c>
      <c r="M16">
        <v>-8.5205281458517597</v>
      </c>
      <c r="N16">
        <f>(Table2[[#This Row],[1W Return vs Nifty]]-AVERAGE(Table2[1W Return vs Nifty]))/_xlfn.STDEV.P(Table2[1W Return vs Nifty])</f>
        <v>-0.56937419353177887</v>
      </c>
      <c r="O16">
        <v>994.85</v>
      </c>
      <c r="P16">
        <v>994.95555776776496</v>
      </c>
      <c r="Q16">
        <v>761.19452465982795</v>
      </c>
      <c r="R16">
        <v>18.260951624753801</v>
      </c>
      <c r="S16" s="1">
        <f>(Table2[[#This Row],[Close Price]]-Table2[[#This Row],[20D EMA]])/Table2[[#This Row],[20D EMA]]</f>
        <v>-7.3076343167311694E-2</v>
      </c>
      <c r="T16" s="1">
        <f>(Table2[[#This Row],[Close Price]]-Table2[[#This Row],[50D EMA]])/Table2[[#This Row],[50D EMA]]</f>
        <v>-7.3174683230181725E-2</v>
      </c>
      <c r="U16" s="1">
        <f>(Table2[[#This Row],[Close Price]]-Table2[[#This Row],[200D EMA]])/Table2[[#This Row],[200D EMA]]</f>
        <v>0.21145117328859112</v>
      </c>
      <c r="V16">
        <v>0.38479397509305402</v>
      </c>
      <c r="W16">
        <v>871</v>
      </c>
      <c r="X16">
        <v>932.9</v>
      </c>
      <c r="Y16">
        <v>871</v>
      </c>
      <c r="Z16">
        <v>932.9</v>
      </c>
      <c r="AA16">
        <v>864</v>
      </c>
      <c r="AB16">
        <v>1152.6500000000001</v>
      </c>
      <c r="AC16" s="1">
        <f>(Table2[[#This Row],[Close Price]]/Table2[[#This Row],[Day Low]])-1</f>
        <v>5.8725602755453465E-2</v>
      </c>
      <c r="AD16" s="1">
        <f>(Table2[[#This Row],[Day High]]/Table2[[#This Row],[Close Price]])-1</f>
        <v>1.1657539445860232E-2</v>
      </c>
      <c r="AE16" s="1">
        <f>(Table2[[#This Row],[Close Price]]/Table2[[#This Row],[Current Week Low]])-1</f>
        <v>5.8725602755453465E-2</v>
      </c>
      <c r="AF16" s="1">
        <f>(Table2[[#This Row],[Current Week High]]/Table2[[#This Row],[Close Price]])-1</f>
        <v>1.1657539445860232E-2</v>
      </c>
      <c r="AG16" s="1">
        <f>(Table2[[#This Row],[Close Price]]/Table2[[#This Row],[Current Month Low]])-1</f>
        <v>6.7303240740740788E-2</v>
      </c>
      <c r="AH16" s="1">
        <f>(Table2[[#This Row],[Current Month High]]/Table2[[#This Row],[Close Price]])-1</f>
        <v>0.24995933416472393</v>
      </c>
      <c r="AI16">
        <v>46.158434094236299</v>
      </c>
      <c r="AJ16">
        <v>146.49826249665799</v>
      </c>
      <c r="AK16" t="str">
        <f>IF(AND(Table2[[#This Row],[20D EMA]]&gt;Table2[[#This Row],[50D EMA]],Table2[[#This Row],[50D EMA]]&gt;Table2[[#This Row],[200D EMA]]),"Uptrend","Downtrend/NoTrend")</f>
        <v>Downtrend/NoTrend</v>
      </c>
      <c r="AL16">
        <v>7.0000000000000007E-2</v>
      </c>
      <c r="AM16" t="s">
        <v>3144</v>
      </c>
      <c r="AN16">
        <v>-12.16</v>
      </c>
      <c r="AO16" t="s">
        <v>3143</v>
      </c>
      <c r="AP16">
        <v>0.19022281602442201</v>
      </c>
      <c r="AQ16">
        <f>(Table2[[#This Row],[Sharpe Ratio]]-AVERAGE(Table2[Sharpe Ratio]))/_xlfn.STDEV.P(Table2[Sharpe Ratio])</f>
        <v>1.5762096388019264</v>
      </c>
      <c r="AR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">
        <f>_xlfn.RANK.AVG(Table2[[#This Row],[1Y Return vs Nifty Z-Score]],Table2[1Y Return vs Nifty Z-Score])</f>
        <v>64</v>
      </c>
      <c r="AT16">
        <f>_xlfn.RANK.AVG(Table2[[#This Row],[6M Return vs Nifty Z-Score]],Table2[6M Return vs Nifty Z-Score])</f>
        <v>17</v>
      </c>
      <c r="AU16">
        <f>_xlfn.RANK.AVG(Table2[[#This Row],[Sharpe Ratio Z-Score]],Table2[Sharpe Ratio Z-Score])</f>
        <v>37</v>
      </c>
      <c r="AV16">
        <f>(Table2[[#This Row],[Rank 1Y]]+Table2[[#This Row],[Rank 6M]]+Table2[[#This Row],[Rank Sharpe]])/3</f>
        <v>39.333333333333336</v>
      </c>
    </row>
    <row r="17" spans="1:48" x14ac:dyDescent="0.3">
      <c r="A17" t="s">
        <v>891</v>
      </c>
      <c r="B17" t="s">
        <v>892</v>
      </c>
      <c r="C17" t="s">
        <v>3105</v>
      </c>
      <c r="D17" t="s">
        <v>117</v>
      </c>
      <c r="E17">
        <v>16294.109924799999</v>
      </c>
      <c r="F17">
        <v>465.35</v>
      </c>
      <c r="G17">
        <v>98.940494621291506</v>
      </c>
      <c r="H17">
        <f>(Table2[[#This Row],[1Y Return vs Nifty]]-AVERAGE(Table2[1Y Return vs Nifty]))/_xlfn.STDEV.P(Table2[1Y Return vs Nifty])</f>
        <v>1.452263271870968</v>
      </c>
      <c r="I17">
        <v>9.3173535107012295</v>
      </c>
      <c r="J17">
        <f>(Table2[[#This Row],[1M Return vs Nifty]]-AVERAGE(Table2[1M Return vs Nifty]))/_xlfn.STDEV.P(Table2[1M Return vs Nifty])</f>
        <v>1.3547525664216675</v>
      </c>
      <c r="K17">
        <v>90.477405822522201</v>
      </c>
      <c r="L17">
        <f>(Table2[[#This Row],[6M Return vs Nifty]]-AVERAGE(Table2[6M Return vs Nifty]))/_xlfn.STDEV.P(Table2[6M Return vs Nifty])</f>
        <v>3.2725162848899121</v>
      </c>
      <c r="M17">
        <v>-7.7450524232954399</v>
      </c>
      <c r="N17">
        <f>(Table2[[#This Row],[1W Return vs Nifty]]-AVERAGE(Table2[1W Return vs Nifty]))/_xlfn.STDEV.P(Table2[1W Return vs Nifty])</f>
        <v>-0.41224501888136994</v>
      </c>
      <c r="O17">
        <v>469.99</v>
      </c>
      <c r="P17">
        <v>423.94542901993901</v>
      </c>
      <c r="Q17">
        <v>310.59816059635801</v>
      </c>
      <c r="R17">
        <v>39.2865611890902</v>
      </c>
      <c r="S17" s="1">
        <f>(Table2[[#This Row],[Close Price]]-Table2[[#This Row],[20D EMA]])/Table2[[#This Row],[20D EMA]]</f>
        <v>-9.8725504797974126E-3</v>
      </c>
      <c r="T17" s="1">
        <f>(Table2[[#This Row],[Close Price]]-Table2[[#This Row],[50D EMA]])/Table2[[#This Row],[50D EMA]]</f>
        <v>9.7664860016956734E-2</v>
      </c>
      <c r="U17" s="1">
        <f>(Table2[[#This Row],[Close Price]]-Table2[[#This Row],[200D EMA]])/Table2[[#This Row],[200D EMA]]</f>
        <v>0.49823810645405536</v>
      </c>
      <c r="V17">
        <v>0.36224637612159799</v>
      </c>
      <c r="W17">
        <v>448.8</v>
      </c>
      <c r="X17">
        <v>468.75</v>
      </c>
      <c r="Y17">
        <v>448.8</v>
      </c>
      <c r="Z17">
        <v>468.75</v>
      </c>
      <c r="AA17">
        <v>433.2</v>
      </c>
      <c r="AB17">
        <v>525</v>
      </c>
      <c r="AC17" s="1">
        <f>(Table2[[#This Row],[Close Price]]/Table2[[#This Row],[Day Low]])-1</f>
        <v>3.6876114081996425E-2</v>
      </c>
      <c r="AD17" s="1">
        <f>(Table2[[#This Row],[Day High]]/Table2[[#This Row],[Close Price]])-1</f>
        <v>7.3063285698935498E-3</v>
      </c>
      <c r="AE17" s="1">
        <f>(Table2[[#This Row],[Close Price]]/Table2[[#This Row],[Current Week Low]])-1</f>
        <v>3.6876114081996425E-2</v>
      </c>
      <c r="AF17" s="1">
        <f>(Table2[[#This Row],[Current Week High]]/Table2[[#This Row],[Close Price]])-1</f>
        <v>7.3063285698935498E-3</v>
      </c>
      <c r="AG17" s="1">
        <f>(Table2[[#This Row],[Close Price]]/Table2[[#This Row],[Current Month Low]])-1</f>
        <v>7.4215143120960336E-2</v>
      </c>
      <c r="AH17" s="1">
        <f>(Table2[[#This Row],[Current Month High]]/Table2[[#This Row],[Close Price]])-1</f>
        <v>0.12818308799828082</v>
      </c>
      <c r="AI17">
        <v>12.818308799827999</v>
      </c>
      <c r="AJ17">
        <v>158.169209431345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0.57999999999999996</v>
      </c>
      <c r="AM17" t="s">
        <v>3144</v>
      </c>
      <c r="AN17">
        <v>-6.6</v>
      </c>
      <c r="AO17" t="s">
        <v>3143</v>
      </c>
      <c r="AP17">
        <v>0.18099441478396899</v>
      </c>
      <c r="AQ17">
        <f>(Table2[[#This Row],[Sharpe Ratio]]-AVERAGE(Table2[Sharpe Ratio]))/_xlfn.STDEV.P(Table2[Sharpe Ratio])</f>
        <v>1.4672534597574061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7.1345405640585842</v>
      </c>
      <c r="AS17">
        <f>_xlfn.RANK.AVG(Table2[[#This Row],[1Y Return vs Nifty Z-Score]],Table2[1Y Return vs Nifty Z-Score])</f>
        <v>62</v>
      </c>
      <c r="AT17">
        <f>_xlfn.RANK.AVG(Table2[[#This Row],[6M Return vs Nifty Z-Score]],Table2[6M Return vs Nifty Z-Score])</f>
        <v>7</v>
      </c>
      <c r="AU17">
        <f>_xlfn.RANK.AVG(Table2[[#This Row],[Sharpe Ratio Z-Score]],Table2[Sharpe Ratio Z-Score])</f>
        <v>54</v>
      </c>
      <c r="AV17">
        <f>(Table2[[#This Row],[Rank 1Y]]+Table2[[#This Row],[Rank 6M]]+Table2[[#This Row],[Rank Sharpe]])/3</f>
        <v>41</v>
      </c>
    </row>
    <row r="18" spans="1:48" x14ac:dyDescent="0.3">
      <c r="A18" t="s">
        <v>862</v>
      </c>
      <c r="B18" t="s">
        <v>863</v>
      </c>
      <c r="C18" t="s">
        <v>3100</v>
      </c>
      <c r="D18" t="s">
        <v>48</v>
      </c>
      <c r="E18">
        <v>17103.015352440001</v>
      </c>
      <c r="F18">
        <v>1457.6</v>
      </c>
      <c r="G18">
        <v>165.20191132723201</v>
      </c>
      <c r="H18">
        <f>(Table2[[#This Row],[1Y Return vs Nifty]]-AVERAGE(Table2[1Y Return vs Nifty]))/_xlfn.STDEV.P(Table2[1Y Return vs Nifty])</f>
        <v>2.6465472132842707</v>
      </c>
      <c r="I18">
        <v>-2.8122015131629201</v>
      </c>
      <c r="J18">
        <f>(Table2[[#This Row],[1M Return vs Nifty]]-AVERAGE(Table2[1M Return vs Nifty]))/_xlfn.STDEV.P(Table2[1M Return vs Nifty])</f>
        <v>-6.9729898920558947E-2</v>
      </c>
      <c r="K18">
        <v>34.474946639169602</v>
      </c>
      <c r="L18">
        <f>(Table2[[#This Row],[6M Return vs Nifty]]-AVERAGE(Table2[6M Return vs Nifty]))/_xlfn.STDEV.P(Table2[6M Return vs Nifty])</f>
        <v>1.23088588947351</v>
      </c>
      <c r="M18">
        <v>-14.5932476679831</v>
      </c>
      <c r="N18">
        <f>(Table2[[#This Row],[1W Return vs Nifty]]-AVERAGE(Table2[1W Return vs Nifty]))/_xlfn.STDEV.P(Table2[1W Return vs Nifty])</f>
        <v>-1.7998465070304432</v>
      </c>
      <c r="O18">
        <v>1609.18</v>
      </c>
      <c r="P18">
        <v>1603.7417529541001</v>
      </c>
      <c r="Q18">
        <v>1291.1214974002801</v>
      </c>
      <c r="R18">
        <v>22.546347656519199</v>
      </c>
      <c r="S18" s="1">
        <f>(Table2[[#This Row],[Close Price]]-Table2[[#This Row],[20D EMA]])/Table2[[#This Row],[20D EMA]]</f>
        <v>-9.4197044457425619E-2</v>
      </c>
      <c r="T18" s="1">
        <f>(Table2[[#This Row],[Close Price]]-Table2[[#This Row],[50D EMA]])/Table2[[#This Row],[50D EMA]]</f>
        <v>-9.1125489926857844E-2</v>
      </c>
      <c r="U18" s="1">
        <f>(Table2[[#This Row],[Close Price]]-Table2[[#This Row],[200D EMA]])/Table2[[#This Row],[200D EMA]]</f>
        <v>0.12894100433997135</v>
      </c>
      <c r="V18">
        <v>1.0196413655144001</v>
      </c>
      <c r="W18">
        <v>1424.85</v>
      </c>
      <c r="X18">
        <v>1534.05</v>
      </c>
      <c r="Y18">
        <v>1424.85</v>
      </c>
      <c r="Z18">
        <v>1534.05</v>
      </c>
      <c r="AA18">
        <v>1424.85</v>
      </c>
      <c r="AB18">
        <v>1822</v>
      </c>
      <c r="AC18" s="1">
        <f>(Table2[[#This Row],[Close Price]]/Table2[[#This Row],[Day Low]])-1</f>
        <v>2.2984875600940535E-2</v>
      </c>
      <c r="AD18" s="1">
        <f>(Table2[[#This Row],[Day High]]/Table2[[#This Row],[Close Price]])-1</f>
        <v>5.2449231613611369E-2</v>
      </c>
      <c r="AE18" s="1">
        <f>(Table2[[#This Row],[Close Price]]/Table2[[#This Row],[Current Week Low]])-1</f>
        <v>2.2984875600940535E-2</v>
      </c>
      <c r="AF18" s="1">
        <f>(Table2[[#This Row],[Current Week High]]/Table2[[#This Row],[Close Price]])-1</f>
        <v>5.2449231613611369E-2</v>
      </c>
      <c r="AG18" s="1">
        <f>(Table2[[#This Row],[Close Price]]/Table2[[#This Row],[Current Month Low]])-1</f>
        <v>2.2984875600940535E-2</v>
      </c>
      <c r="AH18" s="1">
        <f>(Table2[[#This Row],[Current Month High]]/Table2[[#This Row],[Close Price]])-1</f>
        <v>0.25</v>
      </c>
      <c r="AI18">
        <v>25</v>
      </c>
      <c r="AJ18">
        <v>201.62441800310299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-0.06</v>
      </c>
      <c r="AM18" t="s">
        <v>3143</v>
      </c>
      <c r="AN18">
        <v>-15.78</v>
      </c>
      <c r="AO18" t="s">
        <v>3143</v>
      </c>
      <c r="AP18">
        <v>0.189405294403584</v>
      </c>
      <c r="AQ18">
        <f>(Table2[[#This Row],[Sharpe Ratio]]-AVERAGE(Table2[Sharpe Ratio]))/_xlfn.STDEV.P(Table2[Sharpe Ratio])</f>
        <v>1.5665574759004768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3.5744141727072556</v>
      </c>
      <c r="AS18">
        <f>_xlfn.RANK.AVG(Table2[[#This Row],[1Y Return vs Nifty Z-Score]],Table2[1Y Return vs Nifty Z-Score])</f>
        <v>13</v>
      </c>
      <c r="AT18">
        <f>_xlfn.RANK.AVG(Table2[[#This Row],[6M Return vs Nifty Z-Score]],Table2[6M Return vs Nifty Z-Score])</f>
        <v>73</v>
      </c>
      <c r="AU18">
        <f>_xlfn.RANK.AVG(Table2[[#This Row],[Sharpe Ratio Z-Score]],Table2[Sharpe Ratio Z-Score])</f>
        <v>38</v>
      </c>
      <c r="AV18">
        <f>(Table2[[#This Row],[Rank 1Y]]+Table2[[#This Row],[Rank 6M]]+Table2[[#This Row],[Rank Sharpe]])/3</f>
        <v>41.333333333333336</v>
      </c>
    </row>
    <row r="19" spans="1:48" x14ac:dyDescent="0.3">
      <c r="A19" t="s">
        <v>1227</v>
      </c>
      <c r="B19" t="s">
        <v>1228</v>
      </c>
      <c r="C19" t="s">
        <v>3097</v>
      </c>
      <c r="D19" t="s">
        <v>539</v>
      </c>
      <c r="E19">
        <v>9085.7010300000002</v>
      </c>
      <c r="F19">
        <v>469.75</v>
      </c>
      <c r="G19">
        <v>102.23290052465801</v>
      </c>
      <c r="H19">
        <f>(Table2[[#This Row],[1Y Return vs Nifty]]-AVERAGE(Table2[1Y Return vs Nifty]))/_xlfn.STDEV.P(Table2[1Y Return vs Nifty])</f>
        <v>1.511605007898964</v>
      </c>
      <c r="I19">
        <v>4.4724539321475598</v>
      </c>
      <c r="J19">
        <f>(Table2[[#This Row],[1M Return vs Nifty]]-AVERAGE(Table2[1M Return vs Nifty]))/_xlfn.STDEV.P(Table2[1M Return vs Nifty])</f>
        <v>0.78577254345994951</v>
      </c>
      <c r="K19">
        <v>35.468587909411703</v>
      </c>
      <c r="L19">
        <f>(Table2[[#This Row],[6M Return vs Nifty]]-AVERAGE(Table2[6M Return vs Nifty]))/_xlfn.STDEV.P(Table2[6M Return vs Nifty])</f>
        <v>1.2671101597832231</v>
      </c>
      <c r="M19">
        <v>-6.4618275420853504</v>
      </c>
      <c r="N19">
        <f>(Table2[[#This Row],[1W Return vs Nifty]]-AVERAGE(Table2[1W Return vs Nifty]))/_xlfn.STDEV.P(Table2[1W Return vs Nifty])</f>
        <v>-0.15223421440287557</v>
      </c>
      <c r="O19">
        <v>472.34</v>
      </c>
      <c r="P19">
        <v>455.15095894216699</v>
      </c>
      <c r="Q19">
        <v>369.38809851254598</v>
      </c>
      <c r="R19">
        <v>33.994285583617803</v>
      </c>
      <c r="S19" s="1">
        <f>(Table2[[#This Row],[Close Price]]-Table2[[#This Row],[20D EMA]])/Table2[[#This Row],[20D EMA]]</f>
        <v>-5.4833382732776713E-3</v>
      </c>
      <c r="T19" s="1">
        <f>(Table2[[#This Row],[Close Price]]-Table2[[#This Row],[50D EMA]])/Table2[[#This Row],[50D EMA]]</f>
        <v>3.2075162692754004E-2</v>
      </c>
      <c r="U19" s="1">
        <f>(Table2[[#This Row],[Close Price]]-Table2[[#This Row],[200D EMA]])/Table2[[#This Row],[200D EMA]]</f>
        <v>0.27169771276224619</v>
      </c>
      <c r="V19">
        <v>0.83768668803882396</v>
      </c>
      <c r="W19">
        <v>449.5</v>
      </c>
      <c r="X19">
        <v>474.4</v>
      </c>
      <c r="Y19">
        <v>449.5</v>
      </c>
      <c r="Z19">
        <v>474.4</v>
      </c>
      <c r="AA19">
        <v>443.1</v>
      </c>
      <c r="AB19">
        <v>498.1</v>
      </c>
      <c r="AC19" s="1">
        <f>(Table2[[#This Row],[Close Price]]/Table2[[#This Row],[Day Low]])-1</f>
        <v>4.5050055617352536E-2</v>
      </c>
      <c r="AD19" s="1">
        <f>(Table2[[#This Row],[Day High]]/Table2[[#This Row],[Close Price]])-1</f>
        <v>9.8988823842469653E-3</v>
      </c>
      <c r="AE19" s="1">
        <f>(Table2[[#This Row],[Close Price]]/Table2[[#This Row],[Current Week Low]])-1</f>
        <v>4.5050055617352536E-2</v>
      </c>
      <c r="AF19" s="1">
        <f>(Table2[[#This Row],[Current Week High]]/Table2[[#This Row],[Close Price]])-1</f>
        <v>9.8988823842469653E-3</v>
      </c>
      <c r="AG19" s="1">
        <f>(Table2[[#This Row],[Close Price]]/Table2[[#This Row],[Current Month Low]])-1</f>
        <v>6.0144436921688138E-2</v>
      </c>
      <c r="AH19" s="1">
        <f>(Table2[[#This Row],[Current Month High]]/Table2[[#This Row],[Close Price]])-1</f>
        <v>6.0351250665247491E-2</v>
      </c>
      <c r="AI19">
        <v>6.0351250665247402</v>
      </c>
      <c r="AJ19">
        <v>133.70646766169099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0.17</v>
      </c>
      <c r="AM19" t="s">
        <v>3144</v>
      </c>
      <c r="AN19">
        <v>-0.83</v>
      </c>
      <c r="AO19" t="s">
        <v>3143</v>
      </c>
      <c r="AP19">
        <v>0.33046418527958499</v>
      </c>
      <c r="AQ19">
        <f>(Table2[[#This Row],[Sharpe Ratio]]-AVERAGE(Table2[Sharpe Ratio]))/_xlfn.STDEV.P(Table2[Sharpe Ratio])</f>
        <v>3.2319854703764266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6.6442389671156867</v>
      </c>
      <c r="AS19">
        <f>_xlfn.RANK.AVG(Table2[[#This Row],[1Y Return vs Nifty Z-Score]],Table2[1Y Return vs Nifty Z-Score])</f>
        <v>56</v>
      </c>
      <c r="AT19">
        <f>_xlfn.RANK.AVG(Table2[[#This Row],[6M Return vs Nifty Z-Score]],Table2[6M Return vs Nifty Z-Score])</f>
        <v>71</v>
      </c>
      <c r="AU19">
        <f>_xlfn.RANK.AVG(Table2[[#This Row],[Sharpe Ratio Z-Score]],Table2[Sharpe Ratio Z-Score])</f>
        <v>1</v>
      </c>
      <c r="AV19">
        <f>(Table2[[#This Row],[Rank 1Y]]+Table2[[#This Row],[Rank 6M]]+Table2[[#This Row],[Rank Sharpe]])/3</f>
        <v>42.666666666666664</v>
      </c>
    </row>
    <row r="20" spans="1:48" x14ac:dyDescent="0.3">
      <c r="A20" t="s">
        <v>318</v>
      </c>
      <c r="B20" t="s">
        <v>319</v>
      </c>
      <c r="C20" t="s">
        <v>3108</v>
      </c>
      <c r="D20" t="s">
        <v>320</v>
      </c>
      <c r="E20">
        <v>81932.528699999995</v>
      </c>
      <c r="F20">
        <v>4015.95</v>
      </c>
      <c r="G20">
        <v>76.103365340457898</v>
      </c>
      <c r="H20">
        <f>(Table2[[#This Row],[1Y Return vs Nifty]]-AVERAGE(Table2[1Y Return vs Nifty]))/_xlfn.STDEV.P(Table2[1Y Return vs Nifty])</f>
        <v>1.0406509320817718</v>
      </c>
      <c r="I20">
        <v>4.2771374068536101</v>
      </c>
      <c r="J20">
        <f>(Table2[[#This Row],[1M Return vs Nifty]]-AVERAGE(Table2[1M Return vs Nifty]))/_xlfn.STDEV.P(Table2[1M Return vs Nifty])</f>
        <v>0.76283477163522784</v>
      </c>
      <c r="K20">
        <v>60.397232421285501</v>
      </c>
      <c r="L20">
        <f>(Table2[[#This Row],[6M Return vs Nifty]]-AVERAGE(Table2[6M Return vs Nifty]))/_xlfn.STDEV.P(Table2[6M Return vs Nifty])</f>
        <v>2.1759109355731012</v>
      </c>
      <c r="M20">
        <v>-11.590220980309301</v>
      </c>
      <c r="N20">
        <f>(Table2[[#This Row],[1W Return vs Nifty]]-AVERAGE(Table2[1W Return vs Nifty]))/_xlfn.STDEV.P(Table2[1W Return vs Nifty])</f>
        <v>-1.1913643957763855</v>
      </c>
      <c r="O20">
        <v>4242.42</v>
      </c>
      <c r="P20">
        <v>4302.51083390035</v>
      </c>
      <c r="Q20">
        <v>3581.4673342729402</v>
      </c>
      <c r="R20">
        <v>39.386370711765899</v>
      </c>
      <c r="S20" s="1">
        <f>(Table2[[#This Row],[Close Price]]-Table2[[#This Row],[20D EMA]])/Table2[[#This Row],[20D EMA]]</f>
        <v>-5.3382267667982014E-2</v>
      </c>
      <c r="T20" s="1">
        <f>(Table2[[#This Row],[Close Price]]-Table2[[#This Row],[50D EMA]])/Table2[[#This Row],[50D EMA]]</f>
        <v>-6.6603163818317351E-2</v>
      </c>
      <c r="U20" s="1">
        <f>(Table2[[#This Row],[Close Price]]-Table2[[#This Row],[200D EMA]])/Table2[[#This Row],[200D EMA]]</f>
        <v>0.12131415008850339</v>
      </c>
      <c r="V20">
        <v>1.3587304086780201</v>
      </c>
      <c r="W20">
        <v>3992</v>
      </c>
      <c r="X20">
        <v>4151.05</v>
      </c>
      <c r="Y20">
        <v>3992</v>
      </c>
      <c r="Z20">
        <v>4151.05</v>
      </c>
      <c r="AA20">
        <v>3852.55</v>
      </c>
      <c r="AB20">
        <v>4850</v>
      </c>
      <c r="AC20" s="1">
        <f>(Table2[[#This Row],[Close Price]]/Table2[[#This Row],[Day Low]])-1</f>
        <v>5.9994989979959001E-3</v>
      </c>
      <c r="AD20" s="1">
        <f>(Table2[[#This Row],[Day High]]/Table2[[#This Row],[Close Price]])-1</f>
        <v>3.3640857082384068E-2</v>
      </c>
      <c r="AE20" s="1">
        <f>(Table2[[#This Row],[Close Price]]/Table2[[#This Row],[Current Week Low]])-1</f>
        <v>5.9994989979959001E-3</v>
      </c>
      <c r="AF20" s="1">
        <f>(Table2[[#This Row],[Current Week High]]/Table2[[#This Row],[Close Price]])-1</f>
        <v>3.3640857082384068E-2</v>
      </c>
      <c r="AG20" s="1">
        <f>(Table2[[#This Row],[Close Price]]/Table2[[#This Row],[Current Month Low]])-1</f>
        <v>4.2413466405367695E-2</v>
      </c>
      <c r="AH20" s="1">
        <f>(Table2[[#This Row],[Current Month High]]/Table2[[#This Row],[Close Price]])-1</f>
        <v>0.20768435862000278</v>
      </c>
      <c r="AI20">
        <v>45.918151371406502</v>
      </c>
      <c r="AJ20">
        <v>123.679959897515</v>
      </c>
      <c r="AK20" t="str">
        <f>IF(AND(Table2[[#This Row],[20D EMA]]&gt;Table2[[#This Row],[50D EMA]],Table2[[#This Row],[50D EMA]]&gt;Table2[[#This Row],[200D EMA]]),"Uptrend","Downtrend/NoTrend")</f>
        <v>Downtrend/NoTrend</v>
      </c>
      <c r="AL20">
        <v>-0.15</v>
      </c>
      <c r="AM20" t="s">
        <v>3143</v>
      </c>
      <c r="AN20">
        <v>-9.31</v>
      </c>
      <c r="AO20" t="s">
        <v>3143</v>
      </c>
      <c r="AP20">
        <v>0.250173072578251</v>
      </c>
      <c r="AQ20">
        <f>(Table2[[#This Row],[Sharpe Ratio]]-AVERAGE(Table2[Sharpe Ratio]))/_xlfn.STDEV.P(Table2[Sharpe Ratio])</f>
        <v>2.2840192275539728</v>
      </c>
      <c r="AR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">
        <f>_xlfn.RANK.AVG(Table2[[#This Row],[1Y Return vs Nifty Z-Score]],Table2[1Y Return vs Nifty Z-Score])</f>
        <v>100</v>
      </c>
      <c r="AT20">
        <f>_xlfn.RANK.AVG(Table2[[#This Row],[6M Return vs Nifty Z-Score]],Table2[6M Return vs Nifty Z-Score])</f>
        <v>27</v>
      </c>
      <c r="AU20">
        <f>_xlfn.RANK.AVG(Table2[[#This Row],[Sharpe Ratio Z-Score]],Table2[Sharpe Ratio Z-Score])</f>
        <v>7</v>
      </c>
      <c r="AV20">
        <f>(Table2[[#This Row],[Rank 1Y]]+Table2[[#This Row],[Rank 6M]]+Table2[[#This Row],[Rank Sharpe]])/3</f>
        <v>44.666666666666664</v>
      </c>
    </row>
    <row r="21" spans="1:48" x14ac:dyDescent="0.3">
      <c r="A21" t="s">
        <v>1105</v>
      </c>
      <c r="B21" t="s">
        <v>1106</v>
      </c>
      <c r="C21" t="s">
        <v>3097</v>
      </c>
      <c r="D21" t="s">
        <v>419</v>
      </c>
      <c r="E21">
        <v>10923.441620174999</v>
      </c>
      <c r="F21">
        <v>352.7</v>
      </c>
      <c r="G21">
        <v>226.51131116418699</v>
      </c>
      <c r="H21">
        <f>(Table2[[#This Row],[1Y Return vs Nifty]]-AVERAGE(Table2[1Y Return vs Nifty]))/_xlfn.STDEV.P(Table2[1Y Return vs Nifty])</f>
        <v>3.7515768870068711</v>
      </c>
      <c r="I21">
        <v>8.4198618440229396</v>
      </c>
      <c r="J21">
        <f>(Table2[[#This Row],[1M Return vs Nifty]]-AVERAGE(Table2[1M Return vs Nifty]))/_xlfn.STDEV.P(Table2[1M Return vs Nifty])</f>
        <v>1.2493520682617019</v>
      </c>
      <c r="K21">
        <v>138.42856233302999</v>
      </c>
      <c r="L21">
        <f>(Table2[[#This Row],[6M Return vs Nifty]]-AVERAGE(Table2[6M Return vs Nifty]))/_xlfn.STDEV.P(Table2[6M Return vs Nifty])</f>
        <v>5.0206277081168995</v>
      </c>
      <c r="M21">
        <v>-19.1897387755374</v>
      </c>
      <c r="N21">
        <f>(Table2[[#This Row],[1W Return vs Nifty]]-AVERAGE(Table2[1W Return vs Nifty]))/_xlfn.STDEV.P(Table2[1W Return vs Nifty])</f>
        <v>-2.7312010717318516</v>
      </c>
      <c r="O21">
        <v>379.22</v>
      </c>
      <c r="P21">
        <v>339.01529564764297</v>
      </c>
      <c r="Q21">
        <v>231.80593887970201</v>
      </c>
      <c r="R21">
        <v>34.909136019951099</v>
      </c>
      <c r="S21" s="1">
        <f>(Table2[[#This Row],[Close Price]]-Table2[[#This Row],[20D EMA]])/Table2[[#This Row],[20D EMA]]</f>
        <v>-6.9933020410316002E-2</v>
      </c>
      <c r="T21" s="1">
        <f>(Table2[[#This Row],[Close Price]]-Table2[[#This Row],[50D EMA]])/Table2[[#This Row],[50D EMA]]</f>
        <v>4.0366038134693111E-2</v>
      </c>
      <c r="U21" s="1">
        <f>(Table2[[#This Row],[Close Price]]-Table2[[#This Row],[200D EMA]])/Table2[[#This Row],[200D EMA]]</f>
        <v>0.52153133653334549</v>
      </c>
      <c r="V21">
        <v>0.74575166203170995</v>
      </c>
      <c r="W21">
        <v>339.6</v>
      </c>
      <c r="X21">
        <v>365</v>
      </c>
      <c r="Y21">
        <v>339.6</v>
      </c>
      <c r="Z21">
        <v>365</v>
      </c>
      <c r="AA21">
        <v>329.05</v>
      </c>
      <c r="AB21">
        <v>448.95</v>
      </c>
      <c r="AC21" s="1">
        <f>(Table2[[#This Row],[Close Price]]/Table2[[#This Row],[Day Low]])-1</f>
        <v>3.8574793875147062E-2</v>
      </c>
      <c r="AD21" s="1">
        <f>(Table2[[#This Row],[Day High]]/Table2[[#This Row],[Close Price]])-1</f>
        <v>3.4873830450808052E-2</v>
      </c>
      <c r="AE21" s="1">
        <f>(Table2[[#This Row],[Close Price]]/Table2[[#This Row],[Current Week Low]])-1</f>
        <v>3.8574793875147062E-2</v>
      </c>
      <c r="AF21" s="1">
        <f>(Table2[[#This Row],[Current Week High]]/Table2[[#This Row],[Close Price]])-1</f>
        <v>3.4873830450808052E-2</v>
      </c>
      <c r="AG21" s="1">
        <f>(Table2[[#This Row],[Close Price]]/Table2[[#This Row],[Current Month Low]])-1</f>
        <v>7.1873575444461268E-2</v>
      </c>
      <c r="AH21" s="1">
        <f>(Table2[[#This Row],[Current Month High]]/Table2[[#This Row],[Close Price]])-1</f>
        <v>0.27289481145449401</v>
      </c>
      <c r="AI21">
        <v>27.2894811454494</v>
      </c>
      <c r="AJ21">
        <v>258.98218829516497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0.62</v>
      </c>
      <c r="AM21" t="s">
        <v>3144</v>
      </c>
      <c r="AN21">
        <v>-12.84</v>
      </c>
      <c r="AO21" t="s">
        <v>3143</v>
      </c>
      <c r="AP21">
        <v>0.13395829531313</v>
      </c>
      <c r="AQ21">
        <f>(Table2[[#This Row],[Sharpe Ratio]]-AVERAGE(Table2[Sharpe Ratio]))/_xlfn.STDEV.P(Table2[Sharpe Ratio])</f>
        <v>0.91191611354849667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8.2022717052021186</v>
      </c>
      <c r="AS21">
        <f>_xlfn.RANK.AVG(Table2[[#This Row],[1Y Return vs Nifty Z-Score]],Table2[1Y Return vs Nifty Z-Score])</f>
        <v>6</v>
      </c>
      <c r="AT21">
        <f>_xlfn.RANK.AVG(Table2[[#This Row],[6M Return vs Nifty Z-Score]],Table2[6M Return vs Nifty Z-Score])</f>
        <v>2</v>
      </c>
      <c r="AU21">
        <f>_xlfn.RANK.AVG(Table2[[#This Row],[Sharpe Ratio Z-Score]],Table2[Sharpe Ratio Z-Score])</f>
        <v>127</v>
      </c>
      <c r="AV21">
        <f>(Table2[[#This Row],[Rank 1Y]]+Table2[[#This Row],[Rank 6M]]+Table2[[#This Row],[Rank Sharpe]])/3</f>
        <v>45</v>
      </c>
    </row>
    <row r="22" spans="1:48" x14ac:dyDescent="0.3">
      <c r="A22" t="s">
        <v>1049</v>
      </c>
      <c r="B22" t="s">
        <v>1050</v>
      </c>
      <c r="C22" t="s">
        <v>3099</v>
      </c>
      <c r="D22" t="s">
        <v>381</v>
      </c>
      <c r="E22">
        <v>12183.369540239901</v>
      </c>
      <c r="F22">
        <v>370.55</v>
      </c>
      <c r="G22">
        <v>100.669514447643</v>
      </c>
      <c r="H22">
        <f>(Table2[[#This Row],[1Y Return vs Nifty]]-AVERAGE(Table2[1Y Return vs Nifty]))/_xlfn.STDEV.P(Table2[1Y Return vs Nifty])</f>
        <v>1.4834268164441355</v>
      </c>
      <c r="I22">
        <v>-6.5559600695241302</v>
      </c>
      <c r="J22">
        <f>(Table2[[#This Row],[1M Return vs Nifty]]-AVERAGE(Table2[1M Return vs Nifty]))/_xlfn.STDEV.P(Table2[1M Return vs Nifty])</f>
        <v>-0.50939305288781367</v>
      </c>
      <c r="K22">
        <v>64.190349565406095</v>
      </c>
      <c r="L22">
        <f>(Table2[[#This Row],[6M Return vs Nifty]]-AVERAGE(Table2[6M Return vs Nifty]))/_xlfn.STDEV.P(Table2[6M Return vs Nifty])</f>
        <v>2.3141931354575251</v>
      </c>
      <c r="M22">
        <v>-15.1555048676667</v>
      </c>
      <c r="N22">
        <f>(Table2[[#This Row],[1W Return vs Nifty]]-AVERAGE(Table2[1W Return vs Nifty]))/_xlfn.STDEV.P(Table2[1W Return vs Nifty])</f>
        <v>-1.9137727166560681</v>
      </c>
      <c r="O22">
        <v>394.43</v>
      </c>
      <c r="P22">
        <v>382.10545358506801</v>
      </c>
      <c r="Q22">
        <v>292.08992038991801</v>
      </c>
      <c r="R22">
        <v>17.2097345172449</v>
      </c>
      <c r="S22" s="1">
        <f>(Table2[[#This Row],[Close Price]]-Table2[[#This Row],[20D EMA]])/Table2[[#This Row],[20D EMA]]</f>
        <v>-6.0543062140303715E-2</v>
      </c>
      <c r="T22" s="1">
        <f>(Table2[[#This Row],[Close Price]]-Table2[[#This Row],[50D EMA]])/Table2[[#This Row],[50D EMA]]</f>
        <v>-3.0241530123818052E-2</v>
      </c>
      <c r="U22" s="1">
        <f>(Table2[[#This Row],[Close Price]]-Table2[[#This Row],[200D EMA]])/Table2[[#This Row],[200D EMA]]</f>
        <v>0.26861618334978393</v>
      </c>
      <c r="V22">
        <v>1.02505368560956</v>
      </c>
      <c r="W22">
        <v>344.95</v>
      </c>
      <c r="X22">
        <v>374.95</v>
      </c>
      <c r="Y22">
        <v>344.95</v>
      </c>
      <c r="Z22">
        <v>374.95</v>
      </c>
      <c r="AA22">
        <v>338</v>
      </c>
      <c r="AB22">
        <v>427.8</v>
      </c>
      <c r="AC22" s="1">
        <f>(Table2[[#This Row],[Close Price]]/Table2[[#This Row],[Day Low]])-1</f>
        <v>7.421365415277581E-2</v>
      </c>
      <c r="AD22" s="1">
        <f>(Table2[[#This Row],[Day High]]/Table2[[#This Row],[Close Price]])-1</f>
        <v>1.187424099311829E-2</v>
      </c>
      <c r="AE22" s="1">
        <f>(Table2[[#This Row],[Close Price]]/Table2[[#This Row],[Current Week Low]])-1</f>
        <v>7.421365415277581E-2</v>
      </c>
      <c r="AF22" s="1">
        <f>(Table2[[#This Row],[Current Week High]]/Table2[[#This Row],[Close Price]])-1</f>
        <v>1.187424099311829E-2</v>
      </c>
      <c r="AG22" s="1">
        <f>(Table2[[#This Row],[Close Price]]/Table2[[#This Row],[Current Month Low]])-1</f>
        <v>9.6301775147928925E-2</v>
      </c>
      <c r="AH22" s="1">
        <f>(Table2[[#This Row],[Current Month High]]/Table2[[#This Row],[Close Price]])-1</f>
        <v>0.15450006746727829</v>
      </c>
      <c r="AI22">
        <v>20.887869383348999</v>
      </c>
      <c r="AJ22">
        <v>132.39259956098999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0.26</v>
      </c>
      <c r="AM22" t="s">
        <v>3144</v>
      </c>
      <c r="AN22">
        <v>-7.25</v>
      </c>
      <c r="AO22" t="s">
        <v>3143</v>
      </c>
      <c r="AP22">
        <v>0.178304084033717</v>
      </c>
      <c r="AQ22">
        <f>(Table2[[#This Row],[Sharpe Ratio]]-AVERAGE(Table2[Sharpe Ratio]))/_xlfn.STDEV.P(Table2[Sharpe Ratio])</f>
        <v>1.4354897607941992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2.8099439431519779</v>
      </c>
      <c r="AS22">
        <f>_xlfn.RANK.AVG(Table2[[#This Row],[1Y Return vs Nifty Z-Score]],Table2[1Y Return vs Nifty Z-Score])</f>
        <v>60</v>
      </c>
      <c r="AT22">
        <f>_xlfn.RANK.AVG(Table2[[#This Row],[6M Return vs Nifty Z-Score]],Table2[6M Return vs Nifty Z-Score])</f>
        <v>18</v>
      </c>
      <c r="AU22">
        <f>_xlfn.RANK.AVG(Table2[[#This Row],[Sharpe Ratio Z-Score]],Table2[Sharpe Ratio Z-Score])</f>
        <v>58</v>
      </c>
      <c r="AV22">
        <f>(Table2[[#This Row],[Rank 1Y]]+Table2[[#This Row],[Rank 6M]]+Table2[[#This Row],[Rank Sharpe]])/3</f>
        <v>45.333333333333336</v>
      </c>
    </row>
    <row r="23" spans="1:48" x14ac:dyDescent="0.3">
      <c r="A23" t="s">
        <v>1219</v>
      </c>
      <c r="B23" t="s">
        <v>1220</v>
      </c>
      <c r="C23" t="s">
        <v>3100</v>
      </c>
      <c r="D23" t="s">
        <v>48</v>
      </c>
      <c r="E23">
        <v>9167.4444201599999</v>
      </c>
      <c r="F23">
        <v>528.75</v>
      </c>
      <c r="G23">
        <v>130.39569764161701</v>
      </c>
      <c r="H23">
        <f>(Table2[[#This Row],[1Y Return vs Nifty]]-AVERAGE(Table2[1Y Return vs Nifty]))/_xlfn.STDEV.P(Table2[1Y Return vs Nifty])</f>
        <v>2.0192062336821368</v>
      </c>
      <c r="I23">
        <v>4.9362325390086301</v>
      </c>
      <c r="J23">
        <f>(Table2[[#This Row],[1M Return vs Nifty]]-AVERAGE(Table2[1M Return vs Nifty]))/_xlfn.STDEV.P(Table2[1M Return vs Nifty])</f>
        <v>0.84023822599938836</v>
      </c>
      <c r="K23">
        <v>29.783565872908099</v>
      </c>
      <c r="L23">
        <f>(Table2[[#This Row],[6M Return vs Nifty]]-AVERAGE(Table2[6M Return vs Nifty]))/_xlfn.STDEV.P(Table2[6M Return vs Nifty])</f>
        <v>1.0598565148970704</v>
      </c>
      <c r="M23">
        <v>-6.96316444048108</v>
      </c>
      <c r="N23">
        <f>(Table2[[#This Row],[1W Return vs Nifty]]-AVERAGE(Table2[1W Return vs Nifty]))/_xlfn.STDEV.P(Table2[1W Return vs Nifty])</f>
        <v>-0.25381657317361817</v>
      </c>
      <c r="O23">
        <v>562.03</v>
      </c>
      <c r="P23">
        <v>548.61659998891298</v>
      </c>
      <c r="Q23">
        <v>446.99762913839902</v>
      </c>
      <c r="R23">
        <v>31.317782166990298</v>
      </c>
      <c r="S23" s="1">
        <f>(Table2[[#This Row],[Close Price]]-Table2[[#This Row],[20D EMA]])/Table2[[#This Row],[20D EMA]]</f>
        <v>-5.921392096507299E-2</v>
      </c>
      <c r="T23" s="1">
        <f>(Table2[[#This Row],[Close Price]]-Table2[[#This Row],[50D EMA]])/Table2[[#This Row],[50D EMA]]</f>
        <v>-3.6212174384286706E-2</v>
      </c>
      <c r="U23" s="1">
        <f>(Table2[[#This Row],[Close Price]]-Table2[[#This Row],[200D EMA]])/Table2[[#This Row],[200D EMA]]</f>
        <v>0.18289218003053184</v>
      </c>
      <c r="V23">
        <v>0.62721088380950296</v>
      </c>
      <c r="W23">
        <v>491.1</v>
      </c>
      <c r="X23">
        <v>541.9</v>
      </c>
      <c r="Y23">
        <v>491.1</v>
      </c>
      <c r="Z23">
        <v>541.9</v>
      </c>
      <c r="AA23">
        <v>491.1</v>
      </c>
      <c r="AB23">
        <v>694.3</v>
      </c>
      <c r="AC23" s="1">
        <f>(Table2[[#This Row],[Close Price]]/Table2[[#This Row],[Day Low]])-1</f>
        <v>7.6664630421502622E-2</v>
      </c>
      <c r="AD23" s="1">
        <f>(Table2[[#This Row],[Day High]]/Table2[[#This Row],[Close Price]])-1</f>
        <v>2.4869976359338075E-2</v>
      </c>
      <c r="AE23" s="1">
        <f>(Table2[[#This Row],[Close Price]]/Table2[[#This Row],[Current Week Low]])-1</f>
        <v>7.6664630421502622E-2</v>
      </c>
      <c r="AF23" s="1">
        <f>(Table2[[#This Row],[Current Week High]]/Table2[[#This Row],[Close Price]])-1</f>
        <v>2.4869976359338075E-2</v>
      </c>
      <c r="AG23" s="1">
        <f>(Table2[[#This Row],[Close Price]]/Table2[[#This Row],[Current Month Low]])-1</f>
        <v>7.6664630421502622E-2</v>
      </c>
      <c r="AH23" s="1">
        <f>(Table2[[#This Row],[Current Month High]]/Table2[[#This Row],[Close Price]])-1</f>
        <v>0.31309692671394784</v>
      </c>
      <c r="AI23">
        <v>31.3096926713947</v>
      </c>
      <c r="AJ23">
        <v>167.85714285714201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0.03</v>
      </c>
      <c r="AM23" t="s">
        <v>3144</v>
      </c>
      <c r="AN23">
        <v>-11.01</v>
      </c>
      <c r="AO23" t="s">
        <v>3143</v>
      </c>
      <c r="AP23">
        <v>0.209882445014304</v>
      </c>
      <c r="AQ23">
        <f>(Table2[[#This Row],[Sharpe Ratio]]-AVERAGE(Table2[Sharpe Ratio]))/_xlfn.STDEV.P(Table2[Sharpe Ratio])</f>
        <v>1.8083233062030282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5.4738077076080058</v>
      </c>
      <c r="AS23">
        <f>_xlfn.RANK.AVG(Table2[[#This Row],[1Y Return vs Nifty Z-Score]],Table2[1Y Return vs Nifty Z-Score])</f>
        <v>33</v>
      </c>
      <c r="AT23">
        <f>_xlfn.RANK.AVG(Table2[[#This Row],[6M Return vs Nifty Z-Score]],Table2[6M Return vs Nifty Z-Score])</f>
        <v>83</v>
      </c>
      <c r="AU23">
        <f>_xlfn.RANK.AVG(Table2[[#This Row],[Sharpe Ratio Z-Score]],Table2[Sharpe Ratio Z-Score])</f>
        <v>21</v>
      </c>
      <c r="AV23">
        <f>(Table2[[#This Row],[Rank 1Y]]+Table2[[#This Row],[Rank 6M]]+Table2[[#This Row],[Rank Sharpe]])/3</f>
        <v>45.666666666666664</v>
      </c>
    </row>
    <row r="24" spans="1:48" x14ac:dyDescent="0.3">
      <c r="A24" t="s">
        <v>569</v>
      </c>
      <c r="B24" t="s">
        <v>570</v>
      </c>
      <c r="C24" t="s">
        <v>3097</v>
      </c>
      <c r="D24" t="s">
        <v>397</v>
      </c>
      <c r="E24">
        <v>33023.457691590003</v>
      </c>
      <c r="F24">
        <v>6565.4</v>
      </c>
      <c r="G24">
        <v>160.38166728436099</v>
      </c>
      <c r="H24">
        <f>(Table2[[#This Row],[1Y Return vs Nifty]]-AVERAGE(Table2[1Y Return vs Nifty]))/_xlfn.STDEV.P(Table2[1Y Return vs Nifty])</f>
        <v>2.5596679954788071</v>
      </c>
      <c r="I24">
        <v>20.295993843375999</v>
      </c>
      <c r="J24">
        <f>(Table2[[#This Row],[1M Return vs Nifty]]-AVERAGE(Table2[1M Return vs Nifty]))/_xlfn.STDEV.P(Table2[1M Return vs Nifty])</f>
        <v>2.6440727942804494</v>
      </c>
      <c r="K24">
        <v>52.894616313151097</v>
      </c>
      <c r="L24">
        <f>(Table2[[#This Row],[6M Return vs Nifty]]-AVERAGE(Table2[6M Return vs Nifty]))/_xlfn.STDEV.P(Table2[6M Return vs Nifty])</f>
        <v>1.9023949272607155</v>
      </c>
      <c r="M24">
        <v>-0.89360211489147501</v>
      </c>
      <c r="N24">
        <f>(Table2[[#This Row],[1W Return vs Nifty]]-AVERAGE(Table2[1W Return vs Nifty]))/_xlfn.STDEV.P(Table2[1W Return vs Nifty])</f>
        <v>0.97601601986393816</v>
      </c>
      <c r="O24">
        <v>6294.23</v>
      </c>
      <c r="P24">
        <v>5741.8261158961895</v>
      </c>
      <c r="Q24">
        <v>4378.7929728071203</v>
      </c>
      <c r="R24">
        <v>55.914528214277503</v>
      </c>
      <c r="S24" s="1">
        <f>(Table2[[#This Row],[Close Price]]-Table2[[#This Row],[20D EMA]])/Table2[[#This Row],[20D EMA]]</f>
        <v>4.3082315072693576E-2</v>
      </c>
      <c r="T24" s="1">
        <f>(Table2[[#This Row],[Close Price]]-Table2[[#This Row],[50D EMA]])/Table2[[#This Row],[50D EMA]]</f>
        <v>0.14343413880538003</v>
      </c>
      <c r="U24" s="1">
        <f>(Table2[[#This Row],[Close Price]]-Table2[[#This Row],[200D EMA]])/Table2[[#This Row],[200D EMA]]</f>
        <v>0.4993629616133935</v>
      </c>
      <c r="V24">
        <v>0.93207187954793402</v>
      </c>
      <c r="W24">
        <v>6386.05</v>
      </c>
      <c r="X24">
        <v>6604.95</v>
      </c>
      <c r="Y24">
        <v>6386.05</v>
      </c>
      <c r="Z24">
        <v>6604.95</v>
      </c>
      <c r="AA24">
        <v>5677.45</v>
      </c>
      <c r="AB24">
        <v>6809.45</v>
      </c>
      <c r="AC24" s="1">
        <f>(Table2[[#This Row],[Close Price]]/Table2[[#This Row],[Day Low]])-1</f>
        <v>2.8084653267669291E-2</v>
      </c>
      <c r="AD24" s="1">
        <f>(Table2[[#This Row],[Day High]]/Table2[[#This Row],[Close Price]])-1</f>
        <v>6.0240046303348116E-3</v>
      </c>
      <c r="AE24" s="1">
        <f>(Table2[[#This Row],[Close Price]]/Table2[[#This Row],[Current Week Low]])-1</f>
        <v>2.8084653267669291E-2</v>
      </c>
      <c r="AF24" s="1">
        <f>(Table2[[#This Row],[Current Week High]]/Table2[[#This Row],[Close Price]])-1</f>
        <v>6.0240046303348116E-3</v>
      </c>
      <c r="AG24" s="1">
        <f>(Table2[[#This Row],[Close Price]]/Table2[[#This Row],[Current Month Low]])-1</f>
        <v>0.15639943988938687</v>
      </c>
      <c r="AH24" s="1">
        <f>(Table2[[#This Row],[Current Month High]]/Table2[[#This Row],[Close Price]])-1</f>
        <v>3.71721448807385E-2</v>
      </c>
      <c r="AI24">
        <v>3.71721448807385</v>
      </c>
      <c r="AJ24">
        <v>196.19236668771899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0.49</v>
      </c>
      <c r="AM24" t="s">
        <v>3144</v>
      </c>
      <c r="AN24">
        <v>6.01</v>
      </c>
      <c r="AO24" t="s">
        <v>3144</v>
      </c>
      <c r="AP24">
        <v>0.16124255516519601</v>
      </c>
      <c r="AQ24">
        <f>(Table2[[#This Row],[Sharpe Ratio]]-AVERAGE(Table2[Sharpe Ratio]))/_xlfn.STDEV.P(Table2[Sharpe Ratio])</f>
        <v>1.2340508608444423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9.3162025977283527</v>
      </c>
      <c r="AS24">
        <f>_xlfn.RANK.AVG(Table2[[#This Row],[1Y Return vs Nifty Z-Score]],Table2[1Y Return vs Nifty Z-Score])</f>
        <v>16</v>
      </c>
      <c r="AT24">
        <f>_xlfn.RANK.AVG(Table2[[#This Row],[6M Return vs Nifty Z-Score]],Table2[6M Return vs Nifty Z-Score])</f>
        <v>36</v>
      </c>
      <c r="AU24">
        <f>_xlfn.RANK.AVG(Table2[[#This Row],[Sharpe Ratio Z-Score]],Table2[Sharpe Ratio Z-Score])</f>
        <v>86</v>
      </c>
      <c r="AV24">
        <f>(Table2[[#This Row],[Rank 1Y]]+Table2[[#This Row],[Rank 6M]]+Table2[[#This Row],[Rank Sharpe]])/3</f>
        <v>46</v>
      </c>
    </row>
    <row r="25" spans="1:48" x14ac:dyDescent="0.3">
      <c r="A25" t="s">
        <v>657</v>
      </c>
      <c r="B25" t="s">
        <v>658</v>
      </c>
      <c r="C25" t="s">
        <v>3108</v>
      </c>
      <c r="D25" t="s">
        <v>166</v>
      </c>
      <c r="E25">
        <v>26459.1951112959</v>
      </c>
      <c r="F25">
        <v>212.96</v>
      </c>
      <c r="G25">
        <v>253.097827303267</v>
      </c>
      <c r="H25">
        <f>(Table2[[#This Row],[1Y Return vs Nifty]]-AVERAGE(Table2[1Y Return vs Nifty]))/_xlfn.STDEV.P(Table2[1Y Return vs Nifty])</f>
        <v>4.2307675059448782</v>
      </c>
      <c r="I25">
        <v>-7.4878017368479002</v>
      </c>
      <c r="J25">
        <f>(Table2[[#This Row],[1M Return vs Nifty]]-AVERAGE(Table2[1M Return vs Nifty]))/_xlfn.STDEV.P(Table2[1M Return vs Nifty])</f>
        <v>-0.6188275797906071</v>
      </c>
      <c r="K25">
        <v>26.4381820287695</v>
      </c>
      <c r="L25">
        <f>(Table2[[#This Row],[6M Return vs Nifty]]-AVERAGE(Table2[6M Return vs Nifty]))/_xlfn.STDEV.P(Table2[6M Return vs Nifty])</f>
        <v>0.9378969181199589</v>
      </c>
      <c r="M25">
        <v>-7.7798642705188099</v>
      </c>
      <c r="N25">
        <f>(Table2[[#This Row],[1W Return vs Nifty]]-AVERAGE(Table2[1W Return vs Nifty]))/_xlfn.STDEV.P(Table2[1W Return vs Nifty])</f>
        <v>-0.41929869788531454</v>
      </c>
      <c r="O25">
        <v>217.9</v>
      </c>
      <c r="P25">
        <v>216.39059255459199</v>
      </c>
      <c r="Q25">
        <v>168.470420311596</v>
      </c>
      <c r="R25">
        <v>31.743274803693101</v>
      </c>
      <c r="S25" s="1">
        <f>(Table2[[#This Row],[Close Price]]-Table2[[#This Row],[20D EMA]])/Table2[[#This Row],[20D EMA]]</f>
        <v>-2.2670949977053684E-2</v>
      </c>
      <c r="T25" s="1">
        <f>(Table2[[#This Row],[Close Price]]-Table2[[#This Row],[50D EMA]])/Table2[[#This Row],[50D EMA]]</f>
        <v>-1.5853704701725868E-2</v>
      </c>
      <c r="U25" s="1">
        <f>(Table2[[#This Row],[Close Price]]-Table2[[#This Row],[200D EMA]])/Table2[[#This Row],[200D EMA]]</f>
        <v>0.26407947226651363</v>
      </c>
      <c r="V25">
        <v>0.77425461151985897</v>
      </c>
      <c r="W25">
        <v>203.21</v>
      </c>
      <c r="X25">
        <v>217</v>
      </c>
      <c r="Y25">
        <v>203.21</v>
      </c>
      <c r="Z25">
        <v>217</v>
      </c>
      <c r="AA25">
        <v>197.27</v>
      </c>
      <c r="AB25">
        <v>241.78</v>
      </c>
      <c r="AC25" s="1">
        <f>(Table2[[#This Row],[Close Price]]/Table2[[#This Row],[Day Low]])-1</f>
        <v>4.7979922247920914E-2</v>
      </c>
      <c r="AD25" s="1">
        <f>(Table2[[#This Row],[Day High]]/Table2[[#This Row],[Close Price]])-1</f>
        <v>1.8970698722764689E-2</v>
      </c>
      <c r="AE25" s="1">
        <f>(Table2[[#This Row],[Close Price]]/Table2[[#This Row],[Current Week Low]])-1</f>
        <v>4.7979922247920914E-2</v>
      </c>
      <c r="AF25" s="1">
        <f>(Table2[[#This Row],[Current Week High]]/Table2[[#This Row],[Close Price]])-1</f>
        <v>1.8970698722764689E-2</v>
      </c>
      <c r="AG25" s="1">
        <f>(Table2[[#This Row],[Close Price]]/Table2[[#This Row],[Current Month Low]])-1</f>
        <v>7.9535661783342704E-2</v>
      </c>
      <c r="AH25" s="1">
        <f>(Table2[[#This Row],[Current Month High]]/Table2[[#This Row],[Close Price]])-1</f>
        <v>0.1353305785123966</v>
      </c>
      <c r="AI25">
        <v>22.980841472576898</v>
      </c>
      <c r="AJ25">
        <v>310.32755298651199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0.28999999999999998</v>
      </c>
      <c r="AM25" t="s">
        <v>3144</v>
      </c>
      <c r="AN25">
        <v>-2.84</v>
      </c>
      <c r="AO25" t="s">
        <v>3143</v>
      </c>
      <c r="AP25">
        <v>0.184974900836574</v>
      </c>
      <c r="AQ25">
        <f>(Table2[[#This Row],[Sharpe Ratio]]-AVERAGE(Table2[Sharpe Ratio]))/_xlfn.STDEV.P(Table2[Sharpe Ratio])</f>
        <v>1.5142495254606088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5.6447876718495245</v>
      </c>
      <c r="AS25">
        <f>_xlfn.RANK.AVG(Table2[[#This Row],[1Y Return vs Nifty Z-Score]],Table2[1Y Return vs Nifty Z-Score])</f>
        <v>3</v>
      </c>
      <c r="AT25">
        <f>_xlfn.RANK.AVG(Table2[[#This Row],[6M Return vs Nifty Z-Score]],Table2[6M Return vs Nifty Z-Score])</f>
        <v>90</v>
      </c>
      <c r="AU25">
        <f>_xlfn.RANK.AVG(Table2[[#This Row],[Sharpe Ratio Z-Score]],Table2[Sharpe Ratio Z-Score])</f>
        <v>47</v>
      </c>
      <c r="AV25">
        <f>(Table2[[#This Row],[Rank 1Y]]+Table2[[#This Row],[Rank 6M]]+Table2[[#This Row],[Rank Sharpe]])/3</f>
        <v>46.666666666666664</v>
      </c>
    </row>
    <row r="26" spans="1:48" x14ac:dyDescent="0.3">
      <c r="A26" t="s">
        <v>1057</v>
      </c>
      <c r="B26" t="s">
        <v>1058</v>
      </c>
      <c r="C26" t="s">
        <v>3101</v>
      </c>
      <c r="D26" t="s">
        <v>51</v>
      </c>
      <c r="E26">
        <v>11945.39634456</v>
      </c>
      <c r="F26">
        <v>274.39999999999998</v>
      </c>
      <c r="G26">
        <v>135.178175012694</v>
      </c>
      <c r="H26">
        <f>(Table2[[#This Row],[1Y Return vs Nifty]]-AVERAGE(Table2[1Y Return vs Nifty]))/_xlfn.STDEV.P(Table2[1Y Return vs Nifty])</f>
        <v>2.1054047517397456</v>
      </c>
      <c r="I26">
        <v>-5.6787764814895096</v>
      </c>
      <c r="J26">
        <f>(Table2[[#This Row],[1M Return vs Nifty]]-AVERAGE(Table2[1M Return vs Nifty]))/_xlfn.STDEV.P(Table2[1M Return vs Nifty])</f>
        <v>-0.40637751459453592</v>
      </c>
      <c r="K26">
        <v>53.662645916212597</v>
      </c>
      <c r="L26">
        <f>(Table2[[#This Row],[6M Return vs Nifty]]-AVERAGE(Table2[6M Return vs Nifty]))/_xlfn.STDEV.P(Table2[6M Return vs Nifty])</f>
        <v>1.9303942795223046</v>
      </c>
      <c r="M26">
        <v>-4.9728631538358199</v>
      </c>
      <c r="N26">
        <f>(Table2[[#This Row],[1W Return vs Nifty]]-AVERAGE(Table2[1W Return vs Nifty]))/_xlfn.STDEV.P(Table2[1W Return vs Nifty])</f>
        <v>0.14946413488685115</v>
      </c>
      <c r="O26">
        <v>279.77999999999997</v>
      </c>
      <c r="P26">
        <v>266.65981321356998</v>
      </c>
      <c r="Q26">
        <v>204.041029071856</v>
      </c>
      <c r="R26">
        <v>31.366369932814301</v>
      </c>
      <c r="S26" s="1">
        <f>(Table2[[#This Row],[Close Price]]-Table2[[#This Row],[20D EMA]])/Table2[[#This Row],[20D EMA]]</f>
        <v>-1.9229394524269056E-2</v>
      </c>
      <c r="T26" s="1">
        <f>(Table2[[#This Row],[Close Price]]-Table2[[#This Row],[50D EMA]])/Table2[[#This Row],[50D EMA]]</f>
        <v>2.9026446441822205E-2</v>
      </c>
      <c r="U26" s="1">
        <f>(Table2[[#This Row],[Close Price]]-Table2[[#This Row],[200D EMA]])/Table2[[#This Row],[200D EMA]]</f>
        <v>0.34482756359440847</v>
      </c>
      <c r="V26">
        <v>0.41554325115454399</v>
      </c>
      <c r="W26">
        <v>257.55</v>
      </c>
      <c r="X26">
        <v>275.7</v>
      </c>
      <c r="Y26">
        <v>257.55</v>
      </c>
      <c r="Z26">
        <v>275.7</v>
      </c>
      <c r="AA26">
        <v>257.55</v>
      </c>
      <c r="AB26">
        <v>306.75</v>
      </c>
      <c r="AC26" s="1">
        <f>(Table2[[#This Row],[Close Price]]/Table2[[#This Row],[Day Low]])-1</f>
        <v>6.5424189477771177E-2</v>
      </c>
      <c r="AD26" s="1">
        <f>(Table2[[#This Row],[Day High]]/Table2[[#This Row],[Close Price]])-1</f>
        <v>4.737609329446002E-3</v>
      </c>
      <c r="AE26" s="1">
        <f>(Table2[[#This Row],[Close Price]]/Table2[[#This Row],[Current Week Low]])-1</f>
        <v>6.5424189477771177E-2</v>
      </c>
      <c r="AF26" s="1">
        <f>(Table2[[#This Row],[Current Week High]]/Table2[[#This Row],[Close Price]])-1</f>
        <v>4.737609329446002E-3</v>
      </c>
      <c r="AG26" s="1">
        <f>(Table2[[#This Row],[Close Price]]/Table2[[#This Row],[Current Month Low]])-1</f>
        <v>6.5424189477771177E-2</v>
      </c>
      <c r="AH26" s="1">
        <f>(Table2[[#This Row],[Current Month High]]/Table2[[#This Row],[Close Price]])-1</f>
        <v>0.117893586005831</v>
      </c>
      <c r="AI26">
        <v>19.825072886297299</v>
      </c>
      <c r="AJ26">
        <v>168.756121449559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0.35</v>
      </c>
      <c r="AM26" t="s">
        <v>3144</v>
      </c>
      <c r="AN26">
        <v>-4.34</v>
      </c>
      <c r="AO26" t="s">
        <v>3143</v>
      </c>
      <c r="AP26">
        <v>0.16408940717079001</v>
      </c>
      <c r="AQ26">
        <f>(Table2[[#This Row],[Sharpe Ratio]]-AVERAGE(Table2[Sharpe Ratio]))/_xlfn.STDEV.P(Table2[Sharpe Ratio])</f>
        <v>1.267662545983907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5.0465481975382724</v>
      </c>
      <c r="AS26">
        <f>_xlfn.RANK.AVG(Table2[[#This Row],[1Y Return vs Nifty Z-Score]],Table2[1Y Return vs Nifty Z-Score])</f>
        <v>32</v>
      </c>
      <c r="AT26">
        <f>_xlfn.RANK.AVG(Table2[[#This Row],[6M Return vs Nifty Z-Score]],Table2[6M Return vs Nifty Z-Score])</f>
        <v>33</v>
      </c>
      <c r="AU26">
        <f>_xlfn.RANK.AVG(Table2[[#This Row],[Sharpe Ratio Z-Score]],Table2[Sharpe Ratio Z-Score])</f>
        <v>81</v>
      </c>
      <c r="AV26">
        <f>(Table2[[#This Row],[Rank 1Y]]+Table2[[#This Row],[Rank 6M]]+Table2[[#This Row],[Rank Sharpe]])/3</f>
        <v>48.666666666666664</v>
      </c>
    </row>
    <row r="27" spans="1:48" x14ac:dyDescent="0.3">
      <c r="A27" t="s">
        <v>395</v>
      </c>
      <c r="B27" t="s">
        <v>396</v>
      </c>
      <c r="C27" t="s">
        <v>3097</v>
      </c>
      <c r="D27" t="s">
        <v>397</v>
      </c>
      <c r="E27">
        <v>55000.030252725002</v>
      </c>
      <c r="F27">
        <v>4165.2</v>
      </c>
      <c r="G27">
        <v>91.703733819045894</v>
      </c>
      <c r="H27">
        <f>(Table2[[#This Row],[1Y Return vs Nifty]]-AVERAGE(Table2[1Y Return vs Nifty]))/_xlfn.STDEV.P(Table2[1Y Return vs Nifty])</f>
        <v>1.3218291875481627</v>
      </c>
      <c r="I27">
        <v>20.1411686130993</v>
      </c>
      <c r="J27">
        <f>(Table2[[#This Row],[1M Return vs Nifty]]-AVERAGE(Table2[1M Return vs Nifty]))/_xlfn.STDEV.P(Table2[1M Return vs Nifty])</f>
        <v>2.6258902784925393</v>
      </c>
      <c r="K27">
        <v>41.740172768815199</v>
      </c>
      <c r="L27">
        <f>(Table2[[#This Row],[6M Return vs Nifty]]-AVERAGE(Table2[6M Return vs Nifty]))/_xlfn.STDEV.P(Table2[6M Return vs Nifty])</f>
        <v>1.4957475886230926</v>
      </c>
      <c r="M27">
        <v>-4.3886398403730302</v>
      </c>
      <c r="N27">
        <f>(Table2[[#This Row],[1W Return vs Nifty]]-AVERAGE(Table2[1W Return vs Nifty]))/_xlfn.STDEV.P(Table2[1W Return vs Nifty])</f>
        <v>0.26784118317577205</v>
      </c>
      <c r="O27">
        <v>4140.09</v>
      </c>
      <c r="P27">
        <v>3697.55419818581</v>
      </c>
      <c r="Q27">
        <v>2819.1394910283402</v>
      </c>
      <c r="R27">
        <v>42.711388022105503</v>
      </c>
      <c r="S27" s="1">
        <f>(Table2[[#This Row],[Close Price]]-Table2[[#This Row],[20D EMA]])/Table2[[#This Row],[20D EMA]]</f>
        <v>6.0650855416185812E-3</v>
      </c>
      <c r="T27" s="1">
        <f>(Table2[[#This Row],[Close Price]]-Table2[[#This Row],[50D EMA]])/Table2[[#This Row],[50D EMA]]</f>
        <v>0.1264743602794621</v>
      </c>
      <c r="U27" s="1">
        <f>(Table2[[#This Row],[Close Price]]-Table2[[#This Row],[200D EMA]])/Table2[[#This Row],[200D EMA]]</f>
        <v>0.47747211986330473</v>
      </c>
      <c r="V27">
        <v>1.4707662239055099</v>
      </c>
      <c r="W27">
        <v>4087.1</v>
      </c>
      <c r="X27">
        <v>4248</v>
      </c>
      <c r="Y27">
        <v>4087.1</v>
      </c>
      <c r="Z27">
        <v>4248</v>
      </c>
      <c r="AA27">
        <v>3690.1</v>
      </c>
      <c r="AB27">
        <v>4989.8</v>
      </c>
      <c r="AC27" s="1">
        <f>(Table2[[#This Row],[Close Price]]/Table2[[#This Row],[Day Low]])-1</f>
        <v>1.9108903623596074E-2</v>
      </c>
      <c r="AD27" s="1">
        <f>(Table2[[#This Row],[Day High]]/Table2[[#This Row],[Close Price]])-1</f>
        <v>1.9878997407087429E-2</v>
      </c>
      <c r="AE27" s="1">
        <f>(Table2[[#This Row],[Close Price]]/Table2[[#This Row],[Current Week Low]])-1</f>
        <v>1.9108903623596074E-2</v>
      </c>
      <c r="AF27" s="1">
        <f>(Table2[[#This Row],[Current Week High]]/Table2[[#This Row],[Close Price]])-1</f>
        <v>1.9878997407087429E-2</v>
      </c>
      <c r="AG27" s="1">
        <f>(Table2[[#This Row],[Close Price]]/Table2[[#This Row],[Current Month Low]])-1</f>
        <v>0.12874989837673767</v>
      </c>
      <c r="AH27" s="1">
        <f>(Table2[[#This Row],[Current Month High]]/Table2[[#This Row],[Close Price]])-1</f>
        <v>0.19797368673773175</v>
      </c>
      <c r="AI27">
        <v>19.7973686737731</v>
      </c>
      <c r="AJ27">
        <v>137.943444730077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0.53</v>
      </c>
      <c r="AM27" t="s">
        <v>3144</v>
      </c>
      <c r="AN27">
        <v>-1.21</v>
      </c>
      <c r="AO27" t="s">
        <v>3143</v>
      </c>
      <c r="AP27">
        <v>0.20041258088055899</v>
      </c>
      <c r="AQ27">
        <f>(Table2[[#This Row],[Sharpe Ratio]]-AVERAGE(Table2[Sharpe Ratio]))/_xlfn.STDEV.P(Table2[Sharpe Ratio])</f>
        <v>1.6965162677790084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7.4078245056185761</v>
      </c>
      <c r="AS27">
        <f>_xlfn.RANK.AVG(Table2[[#This Row],[1Y Return vs Nifty Z-Score]],Table2[1Y Return vs Nifty Z-Score])</f>
        <v>72</v>
      </c>
      <c r="AT27">
        <f>_xlfn.RANK.AVG(Table2[[#This Row],[6M Return vs Nifty Z-Score]],Table2[6M Return vs Nifty Z-Score])</f>
        <v>52</v>
      </c>
      <c r="AU27">
        <f>_xlfn.RANK.AVG(Table2[[#This Row],[Sharpe Ratio Z-Score]],Table2[Sharpe Ratio Z-Score])</f>
        <v>27</v>
      </c>
      <c r="AV27">
        <f>(Table2[[#This Row],[Rank 1Y]]+Table2[[#This Row],[Rank 6M]]+Table2[[#This Row],[Rank Sharpe]])/3</f>
        <v>50.333333333333336</v>
      </c>
    </row>
    <row r="28" spans="1:48" x14ac:dyDescent="0.3">
      <c r="A28" t="s">
        <v>1119</v>
      </c>
      <c r="B28" t="s">
        <v>1120</v>
      </c>
      <c r="C28" t="s">
        <v>3097</v>
      </c>
      <c r="D28" t="s">
        <v>219</v>
      </c>
      <c r="E28">
        <v>10613.1531842</v>
      </c>
      <c r="F28">
        <v>2656.3</v>
      </c>
      <c r="G28">
        <v>90.474248114905805</v>
      </c>
      <c r="H28">
        <f>(Table2[[#This Row],[1Y Return vs Nifty]]-AVERAGE(Table2[1Y Return vs Nifty]))/_xlfn.STDEV.P(Table2[1Y Return vs Nifty])</f>
        <v>1.2996691567844363</v>
      </c>
      <c r="I28">
        <v>5.0824892051280699</v>
      </c>
      <c r="J28">
        <f>(Table2[[#This Row],[1M Return vs Nifty]]-AVERAGE(Table2[1M Return vs Nifty]))/_xlfn.STDEV.P(Table2[1M Return vs Nifty])</f>
        <v>0.85741445842643604</v>
      </c>
      <c r="K28">
        <v>63.301826856231202</v>
      </c>
      <c r="L28">
        <f>(Table2[[#This Row],[6M Return vs Nifty]]-AVERAGE(Table2[6M Return vs Nifty]))/_xlfn.STDEV.P(Table2[6M Return vs Nifty])</f>
        <v>2.2818010763136574</v>
      </c>
      <c r="M28">
        <v>-1.8629953297989299</v>
      </c>
      <c r="N28">
        <f>(Table2[[#This Row],[1W Return vs Nifty]]-AVERAGE(Table2[1W Return vs Nifty]))/_xlfn.STDEV.P(Table2[1W Return vs Nifty])</f>
        <v>0.7795947118338179</v>
      </c>
      <c r="O28">
        <v>2585.3200000000002</v>
      </c>
      <c r="P28">
        <v>2467.5782719744302</v>
      </c>
      <c r="Q28">
        <v>1955.97326237128</v>
      </c>
      <c r="R28">
        <v>45.101766530092398</v>
      </c>
      <c r="S28" s="1">
        <f>(Table2[[#This Row],[Close Price]]-Table2[[#This Row],[20D EMA]])/Table2[[#This Row],[20D EMA]]</f>
        <v>2.7455015239892938E-2</v>
      </c>
      <c r="T28" s="1">
        <f>(Table2[[#This Row],[Close Price]]-Table2[[#This Row],[50D EMA]])/Table2[[#This Row],[50D EMA]]</f>
        <v>7.6480543765918507E-2</v>
      </c>
      <c r="U28" s="1">
        <f>(Table2[[#This Row],[Close Price]]-Table2[[#This Row],[200D EMA]])/Table2[[#This Row],[200D EMA]]</f>
        <v>0.35804514872544568</v>
      </c>
      <c r="V28">
        <v>0.62614366622084905</v>
      </c>
      <c r="W28">
        <v>2560.1</v>
      </c>
      <c r="X28">
        <v>2669</v>
      </c>
      <c r="Y28">
        <v>2560.1</v>
      </c>
      <c r="Z28">
        <v>2669</v>
      </c>
      <c r="AA28">
        <v>2362.25</v>
      </c>
      <c r="AB28">
        <v>2804.95</v>
      </c>
      <c r="AC28" s="1">
        <f>(Table2[[#This Row],[Close Price]]/Table2[[#This Row],[Day Low]])-1</f>
        <v>3.7576657161829674E-2</v>
      </c>
      <c r="AD28" s="1">
        <f>(Table2[[#This Row],[Day High]]/Table2[[#This Row],[Close Price]])-1</f>
        <v>4.7810864736663738E-3</v>
      </c>
      <c r="AE28" s="1">
        <f>(Table2[[#This Row],[Close Price]]/Table2[[#This Row],[Current Week Low]])-1</f>
        <v>3.7576657161829674E-2</v>
      </c>
      <c r="AF28" s="1">
        <f>(Table2[[#This Row],[Current Week High]]/Table2[[#This Row],[Close Price]])-1</f>
        <v>4.7810864736663738E-3</v>
      </c>
      <c r="AG28" s="1">
        <f>(Table2[[#This Row],[Close Price]]/Table2[[#This Row],[Current Month Low]])-1</f>
        <v>0.12447878082336761</v>
      </c>
      <c r="AH28" s="1">
        <f>(Table2[[#This Row],[Current Month High]]/Table2[[#This Row],[Close Price]])-1</f>
        <v>5.5961299552008237E-2</v>
      </c>
      <c r="AI28">
        <v>7.18104129804615</v>
      </c>
      <c r="AJ28">
        <v>142.90613140688501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0.11</v>
      </c>
      <c r="AM28" t="s">
        <v>3144</v>
      </c>
      <c r="AN28">
        <v>1.72</v>
      </c>
      <c r="AO28" t="s">
        <v>3144</v>
      </c>
      <c r="AP28">
        <v>0.18050390995485399</v>
      </c>
      <c r="AQ28">
        <f>(Table2[[#This Row],[Sharpe Ratio]]-AVERAGE(Table2[Sharpe Ratio]))/_xlfn.STDEV.P(Table2[Sharpe Ratio])</f>
        <v>1.4614622581623795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6.6799416615207274</v>
      </c>
      <c r="AS28">
        <f>_xlfn.RANK.AVG(Table2[[#This Row],[1Y Return vs Nifty Z-Score]],Table2[1Y Return vs Nifty Z-Score])</f>
        <v>74</v>
      </c>
      <c r="AT28">
        <f>_xlfn.RANK.AVG(Table2[[#This Row],[6M Return vs Nifty Z-Score]],Table2[6M Return vs Nifty Z-Score])</f>
        <v>20</v>
      </c>
      <c r="AU28">
        <f>_xlfn.RANK.AVG(Table2[[#This Row],[Sharpe Ratio Z-Score]],Table2[Sharpe Ratio Z-Score])</f>
        <v>57</v>
      </c>
      <c r="AV28">
        <f>(Table2[[#This Row],[Rank 1Y]]+Table2[[#This Row],[Rank 6M]]+Table2[[#This Row],[Rank Sharpe]])/3</f>
        <v>50.333333333333336</v>
      </c>
    </row>
    <row r="29" spans="1:48" x14ac:dyDescent="0.3">
      <c r="A29" t="s">
        <v>1233</v>
      </c>
      <c r="B29" t="s">
        <v>1234</v>
      </c>
      <c r="C29" t="s">
        <v>3108</v>
      </c>
      <c r="D29" t="s">
        <v>404</v>
      </c>
      <c r="E29">
        <v>9047.6618614199997</v>
      </c>
      <c r="F29">
        <v>400.5</v>
      </c>
      <c r="G29">
        <v>119.668330541003</v>
      </c>
      <c r="H29">
        <f>(Table2[[#This Row],[1Y Return vs Nifty]]-AVERAGE(Table2[1Y Return vs Nifty]))/_xlfn.STDEV.P(Table2[1Y Return vs Nifty])</f>
        <v>1.8258580848074371</v>
      </c>
      <c r="I29">
        <v>9.2323467054217705</v>
      </c>
      <c r="J29">
        <f>(Table2[[#This Row],[1M Return vs Nifty]]-AVERAGE(Table2[1M Return vs Nifty]))/_xlfn.STDEV.P(Table2[1M Return vs Nifty])</f>
        <v>1.3447694546490501</v>
      </c>
      <c r="K29">
        <v>40.601777988007697</v>
      </c>
      <c r="L29">
        <f>(Table2[[#This Row],[6M Return vs Nifty]]-AVERAGE(Table2[6M Return vs Nifty]))/_xlfn.STDEV.P(Table2[6M Return vs Nifty])</f>
        <v>1.4542461720715338</v>
      </c>
      <c r="M29">
        <v>-11.0118600036724</v>
      </c>
      <c r="N29">
        <f>(Table2[[#This Row],[1W Return vs Nifty]]-AVERAGE(Table2[1W Return vs Nifty]))/_xlfn.STDEV.P(Table2[1W Return vs Nifty])</f>
        <v>-1.0741751914394817</v>
      </c>
      <c r="O29">
        <v>414.01</v>
      </c>
      <c r="P29">
        <v>398.48303778175398</v>
      </c>
      <c r="Q29">
        <v>313.94500981881902</v>
      </c>
      <c r="R29">
        <v>36.528627728001503</v>
      </c>
      <c r="S29" s="1">
        <f>(Table2[[#This Row],[Close Price]]-Table2[[#This Row],[20D EMA]])/Table2[[#This Row],[20D EMA]]</f>
        <v>-3.2632062027487238E-2</v>
      </c>
      <c r="T29" s="1">
        <f>(Table2[[#This Row],[Close Price]]-Table2[[#This Row],[50D EMA]])/Table2[[#This Row],[50D EMA]]</f>
        <v>5.0616011900378455E-3</v>
      </c>
      <c r="U29" s="1">
        <f>(Table2[[#This Row],[Close Price]]-Table2[[#This Row],[200D EMA]])/Table2[[#This Row],[200D EMA]]</f>
        <v>0.2757011179477985</v>
      </c>
      <c r="V29">
        <v>0.966220406222422</v>
      </c>
      <c r="W29">
        <v>397.55</v>
      </c>
      <c r="X29">
        <v>414.4</v>
      </c>
      <c r="Y29">
        <v>397.55</v>
      </c>
      <c r="Z29">
        <v>414.4</v>
      </c>
      <c r="AA29">
        <v>356.9</v>
      </c>
      <c r="AB29">
        <v>474</v>
      </c>
      <c r="AC29" s="1">
        <f>(Table2[[#This Row],[Close Price]]/Table2[[#This Row],[Day Low]])-1</f>
        <v>7.4204502578292253E-3</v>
      </c>
      <c r="AD29" s="1">
        <f>(Table2[[#This Row],[Day High]]/Table2[[#This Row],[Close Price]])-1</f>
        <v>3.4706616729088591E-2</v>
      </c>
      <c r="AE29" s="1">
        <f>(Table2[[#This Row],[Close Price]]/Table2[[#This Row],[Current Week Low]])-1</f>
        <v>7.4204502578292253E-3</v>
      </c>
      <c r="AF29" s="1">
        <f>(Table2[[#This Row],[Current Week High]]/Table2[[#This Row],[Close Price]])-1</f>
        <v>3.4706616729088591E-2</v>
      </c>
      <c r="AG29" s="1">
        <f>(Table2[[#This Row],[Close Price]]/Table2[[#This Row],[Current Month Low]])-1</f>
        <v>0.122163070888204</v>
      </c>
      <c r="AH29" s="1">
        <f>(Table2[[#This Row],[Current Month High]]/Table2[[#This Row],[Close Price]])-1</f>
        <v>0.18352059925093633</v>
      </c>
      <c r="AI29">
        <v>18.352059925093599</v>
      </c>
      <c r="AJ29">
        <v>153.00063171193901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0.26</v>
      </c>
      <c r="AM29" t="s">
        <v>3144</v>
      </c>
      <c r="AN29">
        <v>4.16</v>
      </c>
      <c r="AO29" t="s">
        <v>3144</v>
      </c>
      <c r="AP29">
        <v>0.17744942949999601</v>
      </c>
      <c r="AQ29">
        <f>(Table2[[#This Row],[Sharpe Ratio]]-AVERAGE(Table2[Sharpe Ratio]))/_xlfn.STDEV.P(Table2[Sharpe Ratio])</f>
        <v>1.4253991838924145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4.9760977039809546</v>
      </c>
      <c r="AS29">
        <f>_xlfn.RANK.AVG(Table2[[#This Row],[1Y Return vs Nifty Z-Score]],Table2[1Y Return vs Nifty Z-Score])</f>
        <v>38</v>
      </c>
      <c r="AT29">
        <f>_xlfn.RANK.AVG(Table2[[#This Row],[6M Return vs Nifty Z-Score]],Table2[6M Return vs Nifty Z-Score])</f>
        <v>56</v>
      </c>
      <c r="AU29">
        <f>_xlfn.RANK.AVG(Table2[[#This Row],[Sharpe Ratio Z-Score]],Table2[Sharpe Ratio Z-Score])</f>
        <v>59</v>
      </c>
      <c r="AV29">
        <f>(Table2[[#This Row],[Rank 1Y]]+Table2[[#This Row],[Rank 6M]]+Table2[[#This Row],[Rank Sharpe]])/3</f>
        <v>51</v>
      </c>
    </row>
    <row r="30" spans="1:48" x14ac:dyDescent="0.3">
      <c r="A30" t="s">
        <v>1305</v>
      </c>
      <c r="B30" t="s">
        <v>1306</v>
      </c>
      <c r="C30" t="s">
        <v>3108</v>
      </c>
      <c r="D30" t="s">
        <v>270</v>
      </c>
      <c r="E30">
        <v>8244.5958207500007</v>
      </c>
      <c r="F30">
        <v>3620.1</v>
      </c>
      <c r="G30">
        <v>124.08894809380401</v>
      </c>
      <c r="H30">
        <f>(Table2[[#This Row],[1Y Return vs Nifty]]-AVERAGE(Table2[1Y Return vs Nifty]))/_xlfn.STDEV.P(Table2[1Y Return vs Nifty])</f>
        <v>1.9055345061231723</v>
      </c>
      <c r="I30">
        <v>4.7894917618211004</v>
      </c>
      <c r="J30">
        <f>(Table2[[#This Row],[1M Return vs Nifty]]-AVERAGE(Table2[1M Return vs Nifty]))/_xlfn.STDEV.P(Table2[1M Return vs Nifty])</f>
        <v>0.82300514006646885</v>
      </c>
      <c r="K30">
        <v>90.773503943836104</v>
      </c>
      <c r="L30">
        <f>(Table2[[#This Row],[6M Return vs Nifty]]-AVERAGE(Table2[6M Return vs Nifty]))/_xlfn.STDEV.P(Table2[6M Return vs Nifty])</f>
        <v>3.2833108630801475</v>
      </c>
      <c r="M30">
        <v>-10.806795994687301</v>
      </c>
      <c r="N30">
        <f>(Table2[[#This Row],[1W Return vs Nifty]]-AVERAGE(Table2[1W Return vs Nifty]))/_xlfn.STDEV.P(Table2[1W Return vs Nifty])</f>
        <v>-1.0326245180333358</v>
      </c>
      <c r="O30">
        <v>3722.89</v>
      </c>
      <c r="P30">
        <v>3463.4027617096099</v>
      </c>
      <c r="Q30">
        <v>2529.39095527167</v>
      </c>
      <c r="R30">
        <v>35.737720279788</v>
      </c>
      <c r="S30" s="1">
        <f>(Table2[[#This Row],[Close Price]]-Table2[[#This Row],[20D EMA]])/Table2[[#This Row],[20D EMA]]</f>
        <v>-2.7610270515647781E-2</v>
      </c>
      <c r="T30" s="1">
        <f>(Table2[[#This Row],[Close Price]]-Table2[[#This Row],[50D EMA]])/Table2[[#This Row],[50D EMA]]</f>
        <v>4.5243723895698723E-2</v>
      </c>
      <c r="U30" s="1">
        <f>(Table2[[#This Row],[Close Price]]-Table2[[#This Row],[200D EMA]])/Table2[[#This Row],[200D EMA]]</f>
        <v>0.4312141001592148</v>
      </c>
      <c r="V30">
        <v>0.67623003247977798</v>
      </c>
      <c r="W30">
        <v>3550</v>
      </c>
      <c r="X30">
        <v>3678.35</v>
      </c>
      <c r="Y30">
        <v>3550</v>
      </c>
      <c r="Z30">
        <v>3678.35</v>
      </c>
      <c r="AA30">
        <v>3393.8</v>
      </c>
      <c r="AB30">
        <v>4218</v>
      </c>
      <c r="AC30" s="1">
        <f>(Table2[[#This Row],[Close Price]]/Table2[[#This Row],[Day Low]])-1</f>
        <v>1.9746478873239326E-2</v>
      </c>
      <c r="AD30" s="1">
        <f>(Table2[[#This Row],[Day High]]/Table2[[#This Row],[Close Price]])-1</f>
        <v>1.6090715726085003E-2</v>
      </c>
      <c r="AE30" s="1">
        <f>(Table2[[#This Row],[Close Price]]/Table2[[#This Row],[Current Week Low]])-1</f>
        <v>1.9746478873239326E-2</v>
      </c>
      <c r="AF30" s="1">
        <f>(Table2[[#This Row],[Current Week High]]/Table2[[#This Row],[Close Price]])-1</f>
        <v>1.6090715726085003E-2</v>
      </c>
      <c r="AG30" s="1">
        <f>(Table2[[#This Row],[Close Price]]/Table2[[#This Row],[Current Month Low]])-1</f>
        <v>6.6680417231421929E-2</v>
      </c>
      <c r="AH30" s="1">
        <f>(Table2[[#This Row],[Current Month High]]/Table2[[#This Row],[Close Price]])-1</f>
        <v>0.16516118339272401</v>
      </c>
      <c r="AI30">
        <v>16.516118339272399</v>
      </c>
      <c r="AJ30">
        <v>180.432256565187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0.25</v>
      </c>
      <c r="AM30" t="s">
        <v>3144</v>
      </c>
      <c r="AN30">
        <v>-5.23</v>
      </c>
      <c r="AO30" t="s">
        <v>3143</v>
      </c>
      <c r="AP30">
        <v>0.140412092257093</v>
      </c>
      <c r="AQ30">
        <f>(Table2[[#This Row],[Sharpe Ratio]]-AVERAGE(Table2[Sharpe Ratio]))/_xlfn.STDEV.P(Table2[Sharpe Ratio])</f>
        <v>0.98811360832809003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5.9673395995645429</v>
      </c>
      <c r="AS30">
        <f>_xlfn.RANK.AVG(Table2[[#This Row],[1Y Return vs Nifty Z-Score]],Table2[1Y Return vs Nifty Z-Score])</f>
        <v>36</v>
      </c>
      <c r="AT30">
        <f>_xlfn.RANK.AVG(Table2[[#This Row],[6M Return vs Nifty Z-Score]],Table2[6M Return vs Nifty Z-Score])</f>
        <v>6</v>
      </c>
      <c r="AU30">
        <f>_xlfn.RANK.AVG(Table2[[#This Row],[Sharpe Ratio Z-Score]],Table2[Sharpe Ratio Z-Score])</f>
        <v>113</v>
      </c>
      <c r="AV30">
        <f>(Table2[[#This Row],[Rank 1Y]]+Table2[[#This Row],[Rank 6M]]+Table2[[#This Row],[Rank Sharpe]])/3</f>
        <v>51.666666666666664</v>
      </c>
    </row>
    <row r="31" spans="1:48" x14ac:dyDescent="0.3">
      <c r="A31" t="s">
        <v>457</v>
      </c>
      <c r="B31" t="s">
        <v>458</v>
      </c>
      <c r="C31" t="s">
        <v>3101</v>
      </c>
      <c r="D31" t="s">
        <v>51</v>
      </c>
      <c r="E31">
        <v>46950.46539528</v>
      </c>
      <c r="F31">
        <v>1713.5</v>
      </c>
      <c r="G31">
        <v>100.63796917429001</v>
      </c>
      <c r="H31">
        <f>(Table2[[#This Row],[1Y Return vs Nifty]]-AVERAGE(Table2[1Y Return vs Nifty]))/_xlfn.STDEV.P(Table2[1Y Return vs Nifty])</f>
        <v>1.4828582500707335</v>
      </c>
      <c r="I31">
        <v>5.0829464319634399</v>
      </c>
      <c r="J31">
        <f>(Table2[[#This Row],[1M Return vs Nifty]]-AVERAGE(Table2[1M Return vs Nifty]))/_xlfn.STDEV.P(Table2[1M Return vs Nifty])</f>
        <v>0.85746815467567084</v>
      </c>
      <c r="K31">
        <v>51.415492704096103</v>
      </c>
      <c r="L31">
        <f>(Table2[[#This Row],[6M Return vs Nifty]]-AVERAGE(Table2[6M Return vs Nifty]))/_xlfn.STDEV.P(Table2[6M Return vs Nifty])</f>
        <v>1.8484718716867137</v>
      </c>
      <c r="M31">
        <v>-3.1314318242539998</v>
      </c>
      <c r="N31">
        <f>(Table2[[#This Row],[1W Return vs Nifty]]-AVERAGE(Table2[1W Return vs Nifty]))/_xlfn.STDEV.P(Table2[1W Return vs Nifty])</f>
        <v>0.52258037383085332</v>
      </c>
      <c r="O31">
        <v>1712.41</v>
      </c>
      <c r="P31">
        <v>1662.62134567572</v>
      </c>
      <c r="Q31">
        <v>1323.0162772695701</v>
      </c>
      <c r="R31">
        <v>31.168549257871199</v>
      </c>
      <c r="S31" s="1">
        <f>(Table2[[#This Row],[Close Price]]-Table2[[#This Row],[20D EMA]])/Table2[[#This Row],[20D EMA]]</f>
        <v>6.3652980302609662E-4</v>
      </c>
      <c r="T31" s="1">
        <f>(Table2[[#This Row],[Close Price]]-Table2[[#This Row],[50D EMA]])/Table2[[#This Row],[50D EMA]]</f>
        <v>3.06014682516914E-2</v>
      </c>
      <c r="U31" s="1">
        <f>(Table2[[#This Row],[Close Price]]-Table2[[#This Row],[200D EMA]])/Table2[[#This Row],[200D EMA]]</f>
        <v>0.29514657486777635</v>
      </c>
      <c r="V31">
        <v>0.48894742416618098</v>
      </c>
      <c r="W31">
        <v>1650.5</v>
      </c>
      <c r="X31">
        <v>1722.9</v>
      </c>
      <c r="Y31">
        <v>1650.5</v>
      </c>
      <c r="Z31">
        <v>1722.9</v>
      </c>
      <c r="AA31">
        <v>1629.95</v>
      </c>
      <c r="AB31">
        <v>1830.95</v>
      </c>
      <c r="AC31" s="1">
        <f>(Table2[[#This Row],[Close Price]]/Table2[[#This Row],[Day Low]])-1</f>
        <v>3.8170251438957914E-2</v>
      </c>
      <c r="AD31" s="1">
        <f>(Table2[[#This Row],[Day High]]/Table2[[#This Row],[Close Price]])-1</f>
        <v>5.4858476801868949E-3</v>
      </c>
      <c r="AE31" s="1">
        <f>(Table2[[#This Row],[Close Price]]/Table2[[#This Row],[Current Week Low]])-1</f>
        <v>3.8170251438957914E-2</v>
      </c>
      <c r="AF31" s="1">
        <f>(Table2[[#This Row],[Current Week High]]/Table2[[#This Row],[Close Price]])-1</f>
        <v>5.4858476801868949E-3</v>
      </c>
      <c r="AG31" s="1">
        <f>(Table2[[#This Row],[Close Price]]/Table2[[#This Row],[Current Month Low]])-1</f>
        <v>5.125924108101465E-2</v>
      </c>
      <c r="AH31" s="1">
        <f>(Table2[[#This Row],[Current Month High]]/Table2[[#This Row],[Close Price]])-1</f>
        <v>6.854391596148246E-2</v>
      </c>
      <c r="AI31">
        <v>6.8543915961482398</v>
      </c>
      <c r="AJ31">
        <v>137.29400360060899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0.14000000000000001</v>
      </c>
      <c r="AM31" t="s">
        <v>3144</v>
      </c>
      <c r="AN31">
        <v>-2.69</v>
      </c>
      <c r="AO31" t="s">
        <v>3143</v>
      </c>
      <c r="AP31">
        <v>0.164119703263893</v>
      </c>
      <c r="AQ31">
        <f>(Table2[[#This Row],[Sharpe Ratio]]-AVERAGE(Table2[Sharpe Ratio]))/_xlfn.STDEV.P(Table2[Sharpe Ratio])</f>
        <v>1.2680202402863621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5.9793988905503328</v>
      </c>
      <c r="AS31">
        <f>_xlfn.RANK.AVG(Table2[[#This Row],[1Y Return vs Nifty Z-Score]],Table2[1Y Return vs Nifty Z-Score])</f>
        <v>61</v>
      </c>
      <c r="AT31">
        <f>_xlfn.RANK.AVG(Table2[[#This Row],[6M Return vs Nifty Z-Score]],Table2[6M Return vs Nifty Z-Score])</f>
        <v>38</v>
      </c>
      <c r="AU31">
        <f>_xlfn.RANK.AVG(Table2[[#This Row],[Sharpe Ratio Z-Score]],Table2[Sharpe Ratio Z-Score])</f>
        <v>80</v>
      </c>
      <c r="AV31">
        <f>(Table2[[#This Row],[Rank 1Y]]+Table2[[#This Row],[Rank 6M]]+Table2[[#This Row],[Rank Sharpe]])/3</f>
        <v>59.666666666666664</v>
      </c>
    </row>
    <row r="32" spans="1:48" x14ac:dyDescent="0.3">
      <c r="A32" t="s">
        <v>417</v>
      </c>
      <c r="B32" t="s">
        <v>418</v>
      </c>
      <c r="C32" t="s">
        <v>3097</v>
      </c>
      <c r="D32" t="s">
        <v>419</v>
      </c>
      <c r="E32">
        <v>52195.676867200003</v>
      </c>
      <c r="F32">
        <v>918.55</v>
      </c>
      <c r="G32">
        <v>234.22496739282099</v>
      </c>
      <c r="H32">
        <f>(Table2[[#This Row],[1Y Return vs Nifty]]-AVERAGE(Table2[1Y Return vs Nifty]))/_xlfn.STDEV.P(Table2[1Y Return vs Nifty])</f>
        <v>3.8906064493285348</v>
      </c>
      <c r="I32">
        <v>24.239962010625099</v>
      </c>
      <c r="J32">
        <f>(Table2[[#This Row],[1M Return vs Nifty]]-AVERAGE(Table2[1M Return vs Nifty]))/_xlfn.STDEV.P(Table2[1M Return vs Nifty])</f>
        <v>3.1072483590114692</v>
      </c>
      <c r="K32">
        <v>38.737714217004203</v>
      </c>
      <c r="L32">
        <f>(Table2[[#This Row],[6M Return vs Nifty]]-AVERAGE(Table2[6M Return vs Nifty]))/_xlfn.STDEV.P(Table2[6M Return vs Nifty])</f>
        <v>1.3862897053489698</v>
      </c>
      <c r="M32">
        <v>-12.7682747609899</v>
      </c>
      <c r="N32">
        <f>(Table2[[#This Row],[1W Return vs Nifty]]-AVERAGE(Table2[1W Return vs Nifty]))/_xlfn.STDEV.P(Table2[1W Return vs Nifty])</f>
        <v>-1.4300651221407663</v>
      </c>
      <c r="O32">
        <v>872.27</v>
      </c>
      <c r="P32">
        <v>794.30268410061103</v>
      </c>
      <c r="Q32">
        <v>603.31005117953396</v>
      </c>
      <c r="R32">
        <v>46.396821549033596</v>
      </c>
      <c r="S32" s="1">
        <f>(Table2[[#This Row],[Close Price]]-Table2[[#This Row],[20D EMA]])/Table2[[#This Row],[20D EMA]]</f>
        <v>5.3056966306304208E-2</v>
      </c>
      <c r="T32" s="1">
        <f>(Table2[[#This Row],[Close Price]]-Table2[[#This Row],[50D EMA]])/Table2[[#This Row],[50D EMA]]</f>
        <v>0.15642313489104492</v>
      </c>
      <c r="U32" s="1">
        <f>(Table2[[#This Row],[Close Price]]-Table2[[#This Row],[200D EMA]])/Table2[[#This Row],[200D EMA]]</f>
        <v>0.52251731626903797</v>
      </c>
      <c r="V32">
        <v>2.8148504521399702</v>
      </c>
      <c r="W32">
        <v>864.05</v>
      </c>
      <c r="X32">
        <v>952.5</v>
      </c>
      <c r="Y32">
        <v>864.05</v>
      </c>
      <c r="Z32">
        <v>952.5</v>
      </c>
      <c r="AA32">
        <v>691.15</v>
      </c>
      <c r="AB32">
        <v>1064</v>
      </c>
      <c r="AC32" s="1">
        <f>(Table2[[#This Row],[Close Price]]/Table2[[#This Row],[Day Low]])-1</f>
        <v>6.3075053526995051E-2</v>
      </c>
      <c r="AD32" s="1">
        <f>(Table2[[#This Row],[Day High]]/Table2[[#This Row],[Close Price]])-1</f>
        <v>3.6960426759566678E-2</v>
      </c>
      <c r="AE32" s="1">
        <f>(Table2[[#This Row],[Close Price]]/Table2[[#This Row],[Current Week Low]])-1</f>
        <v>6.3075053526995051E-2</v>
      </c>
      <c r="AF32" s="1">
        <f>(Table2[[#This Row],[Current Week High]]/Table2[[#This Row],[Close Price]])-1</f>
        <v>3.6960426759566678E-2</v>
      </c>
      <c r="AG32" s="1">
        <f>(Table2[[#This Row],[Close Price]]/Table2[[#This Row],[Current Month Low]])-1</f>
        <v>0.32901685596469643</v>
      </c>
      <c r="AH32" s="1">
        <f>(Table2[[#This Row],[Current Month High]]/Table2[[#This Row],[Close Price]])-1</f>
        <v>0.15834739535136899</v>
      </c>
      <c r="AI32">
        <v>15.834739535136899</v>
      </c>
      <c r="AJ32">
        <v>281.141078838174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0.48</v>
      </c>
      <c r="AM32" t="s">
        <v>3144</v>
      </c>
      <c r="AN32">
        <v>18.86</v>
      </c>
      <c r="AO32" t="s">
        <v>3144</v>
      </c>
      <c r="AP32">
        <v>0.139680553563197</v>
      </c>
      <c r="AQ32">
        <f>(Table2[[#This Row],[Sharpe Ratio]]-AVERAGE(Table2[Sharpe Ratio]))/_xlfn.STDEV.P(Table2[Sharpe Ratio])</f>
        <v>0.97947661272794917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7.9335560042761575</v>
      </c>
      <c r="AS32">
        <f>_xlfn.RANK.AVG(Table2[[#This Row],[1Y Return vs Nifty Z-Score]],Table2[1Y Return vs Nifty Z-Score])</f>
        <v>4</v>
      </c>
      <c r="AT32">
        <f>_xlfn.RANK.AVG(Table2[[#This Row],[6M Return vs Nifty Z-Score]],Table2[6M Return vs Nifty Z-Score])</f>
        <v>63</v>
      </c>
      <c r="AU32">
        <f>_xlfn.RANK.AVG(Table2[[#This Row],[Sharpe Ratio Z-Score]],Table2[Sharpe Ratio Z-Score])</f>
        <v>114</v>
      </c>
      <c r="AV32">
        <f>(Table2[[#This Row],[Rank 1Y]]+Table2[[#This Row],[Rank 6M]]+Table2[[#This Row],[Rank Sharpe]])/3</f>
        <v>60.333333333333336</v>
      </c>
    </row>
    <row r="33" spans="1:48" x14ac:dyDescent="0.3">
      <c r="A33" t="s">
        <v>1673</v>
      </c>
      <c r="B33" t="s">
        <v>1674</v>
      </c>
      <c r="C33" t="s">
        <v>3108</v>
      </c>
      <c r="D33" t="s">
        <v>166</v>
      </c>
      <c r="E33">
        <v>4949.5232168000002</v>
      </c>
      <c r="F33">
        <v>4353.25</v>
      </c>
      <c r="G33">
        <v>100.94416390101701</v>
      </c>
      <c r="H33">
        <f>(Table2[[#This Row],[1Y Return vs Nifty]]-AVERAGE(Table2[1Y Return vs Nifty]))/_xlfn.STDEV.P(Table2[1Y Return vs Nifty])</f>
        <v>1.4883770491434782</v>
      </c>
      <c r="I33">
        <v>-2.00854851490966</v>
      </c>
      <c r="J33">
        <f>(Table2[[#This Row],[1M Return vs Nifty]]-AVERAGE(Table2[1M Return vs Nifty]))/_xlfn.STDEV.P(Table2[1M Return vs Nifty])</f>
        <v>2.4650282543573345E-2</v>
      </c>
      <c r="K33">
        <v>26.457755773324699</v>
      </c>
      <c r="L33">
        <f>(Table2[[#This Row],[6M Return vs Nifty]]-AVERAGE(Table2[6M Return vs Nifty]))/_xlfn.STDEV.P(Table2[6M Return vs Nifty])</f>
        <v>0.93861050020936632</v>
      </c>
      <c r="M33">
        <v>-7.7041720027779697</v>
      </c>
      <c r="N33">
        <f>(Table2[[#This Row],[1W Return vs Nifty]]-AVERAGE(Table2[1W Return vs Nifty]))/_xlfn.STDEV.P(Table2[1W Return vs Nifty])</f>
        <v>-0.40396170768486084</v>
      </c>
      <c r="O33">
        <v>4673.43</v>
      </c>
      <c r="P33">
        <v>4745.6718743027895</v>
      </c>
      <c r="Q33">
        <v>4039.8073538148401</v>
      </c>
      <c r="R33">
        <v>31.827822470348298</v>
      </c>
      <c r="S33" s="1">
        <f>(Table2[[#This Row],[Close Price]]-Table2[[#This Row],[20D EMA]])/Table2[[#This Row],[20D EMA]]</f>
        <v>-6.851070840902726E-2</v>
      </c>
      <c r="T33" s="1">
        <f>(Table2[[#This Row],[Close Price]]-Table2[[#This Row],[50D EMA]])/Table2[[#This Row],[50D EMA]]</f>
        <v>-8.2690477701946513E-2</v>
      </c>
      <c r="U33" s="1">
        <f>(Table2[[#This Row],[Close Price]]-Table2[[#This Row],[200D EMA]])/Table2[[#This Row],[200D EMA]]</f>
        <v>7.7588513197088996E-2</v>
      </c>
      <c r="V33">
        <v>0.708393067622198</v>
      </c>
      <c r="W33">
        <v>4291.05</v>
      </c>
      <c r="X33">
        <v>4440</v>
      </c>
      <c r="Y33">
        <v>4291.05</v>
      </c>
      <c r="Z33">
        <v>4440</v>
      </c>
      <c r="AA33">
        <v>4263.1000000000004</v>
      </c>
      <c r="AB33">
        <v>5062</v>
      </c>
      <c r="AC33" s="1">
        <f>(Table2[[#This Row],[Close Price]]/Table2[[#This Row],[Day Low]])-1</f>
        <v>1.4495286701390109E-2</v>
      </c>
      <c r="AD33" s="1">
        <f>(Table2[[#This Row],[Day High]]/Table2[[#This Row],[Close Price]])-1</f>
        <v>1.9927640268764701E-2</v>
      </c>
      <c r="AE33" s="1">
        <f>(Table2[[#This Row],[Close Price]]/Table2[[#This Row],[Current Week Low]])-1</f>
        <v>1.4495286701390109E-2</v>
      </c>
      <c r="AF33" s="1">
        <f>(Table2[[#This Row],[Current Week High]]/Table2[[#This Row],[Close Price]])-1</f>
        <v>1.9927640268764701E-2</v>
      </c>
      <c r="AG33" s="1">
        <f>(Table2[[#This Row],[Close Price]]/Table2[[#This Row],[Current Month Low]])-1</f>
        <v>2.1146583472121172E-2</v>
      </c>
      <c r="AH33" s="1">
        <f>(Table2[[#This Row],[Current Month High]]/Table2[[#This Row],[Close Price]])-1</f>
        <v>0.16280939527938898</v>
      </c>
      <c r="AI33">
        <v>30.698903118359802</v>
      </c>
      <c r="AJ33">
        <v>143.81125735088199</v>
      </c>
      <c r="AK33" t="str">
        <f>IF(AND(Table2[[#This Row],[20D EMA]]&gt;Table2[[#This Row],[50D EMA]],Table2[[#This Row],[50D EMA]]&gt;Table2[[#This Row],[200D EMA]]),"Uptrend","Downtrend/NoTrend")</f>
        <v>Downtrend/NoTrend</v>
      </c>
      <c r="AL33">
        <v>0</v>
      </c>
      <c r="AM33" t="s">
        <v>3142</v>
      </c>
      <c r="AN33">
        <v>-11.91</v>
      </c>
      <c r="AO33" t="s">
        <v>3143</v>
      </c>
      <c r="AP33">
        <v>0.19064485918438001</v>
      </c>
      <c r="AQ33">
        <f>(Table2[[#This Row],[Sharpe Ratio]]-AVERAGE(Table2[Sharpe Ratio]))/_xlfn.STDEV.P(Table2[Sharpe Ratio])</f>
        <v>1.5811925398378421</v>
      </c>
      <c r="AR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">
        <f>_xlfn.RANK.AVG(Table2[[#This Row],[1Y Return vs Nifty Z-Score]],Table2[1Y Return vs Nifty Z-Score])</f>
        <v>59</v>
      </c>
      <c r="AT33">
        <f>_xlfn.RANK.AVG(Table2[[#This Row],[6M Return vs Nifty Z-Score]],Table2[6M Return vs Nifty Z-Score])</f>
        <v>89</v>
      </c>
      <c r="AU33">
        <f>_xlfn.RANK.AVG(Table2[[#This Row],[Sharpe Ratio Z-Score]],Table2[Sharpe Ratio Z-Score])</f>
        <v>35</v>
      </c>
      <c r="AV33">
        <f>(Table2[[#This Row],[Rank 1Y]]+Table2[[#This Row],[Rank 6M]]+Table2[[#This Row],[Rank Sharpe]])/3</f>
        <v>61</v>
      </c>
    </row>
    <row r="34" spans="1:48" x14ac:dyDescent="0.3">
      <c r="A34" t="s">
        <v>974</v>
      </c>
      <c r="B34" t="s">
        <v>975</v>
      </c>
      <c r="C34" t="s">
        <v>3101</v>
      </c>
      <c r="D34" t="s">
        <v>51</v>
      </c>
      <c r="E34">
        <v>13875.1151193899</v>
      </c>
      <c r="F34">
        <v>1502.7</v>
      </c>
      <c r="G34">
        <v>179.61189311712701</v>
      </c>
      <c r="H34">
        <f>(Table2[[#This Row],[1Y Return vs Nifty]]-AVERAGE(Table2[1Y Return vs Nifty]))/_xlfn.STDEV.P(Table2[1Y Return vs Nifty])</f>
        <v>2.9062701516588563</v>
      </c>
      <c r="I34">
        <v>13.8338997210247</v>
      </c>
      <c r="J34">
        <f>(Table2[[#This Row],[1M Return vs Nifty]]-AVERAGE(Table2[1M Return vs Nifty]))/_xlfn.STDEV.P(Table2[1M Return vs Nifty])</f>
        <v>1.8851711075681217</v>
      </c>
      <c r="K34">
        <v>62.834120963668497</v>
      </c>
      <c r="L34">
        <f>(Table2[[#This Row],[6M Return vs Nifty]]-AVERAGE(Table2[6M Return vs Nifty]))/_xlfn.STDEV.P(Table2[6M Return vs Nifty])</f>
        <v>2.2647503506795372</v>
      </c>
      <c r="M34">
        <v>-5.98858930309685</v>
      </c>
      <c r="N34">
        <f>(Table2[[#This Row],[1W Return vs Nifty]]-AVERAGE(Table2[1W Return vs Nifty]))/_xlfn.STDEV.P(Table2[1W Return vs Nifty])</f>
        <v>-5.6345288750692314E-2</v>
      </c>
      <c r="O34">
        <v>1517.06</v>
      </c>
      <c r="P34">
        <v>1405.4933549643999</v>
      </c>
      <c r="Q34">
        <v>1054.0174239017299</v>
      </c>
      <c r="R34">
        <v>41.028309720158298</v>
      </c>
      <c r="S34" s="1">
        <f>(Table2[[#This Row],[Close Price]]-Table2[[#This Row],[20D EMA]])/Table2[[#This Row],[20D EMA]]</f>
        <v>-9.4656770332089048E-3</v>
      </c>
      <c r="T34" s="1">
        <f>(Table2[[#This Row],[Close Price]]-Table2[[#This Row],[50D EMA]])/Table2[[#This Row],[50D EMA]]</f>
        <v>6.9161938540835202E-2</v>
      </c>
      <c r="U34" s="1">
        <f>(Table2[[#This Row],[Close Price]]-Table2[[#This Row],[200D EMA]])/Table2[[#This Row],[200D EMA]]</f>
        <v>0.42568800659608691</v>
      </c>
      <c r="V34">
        <v>0.95001990247261303</v>
      </c>
      <c r="W34">
        <v>1471.5</v>
      </c>
      <c r="X34">
        <v>1548.9</v>
      </c>
      <c r="Y34">
        <v>1471.5</v>
      </c>
      <c r="Z34">
        <v>1548.9</v>
      </c>
      <c r="AA34">
        <v>1373.4</v>
      </c>
      <c r="AB34">
        <v>1675</v>
      </c>
      <c r="AC34" s="1">
        <f>(Table2[[#This Row],[Close Price]]/Table2[[#This Row],[Day Low]])-1</f>
        <v>2.1202854230377266E-2</v>
      </c>
      <c r="AD34" s="1">
        <f>(Table2[[#This Row],[Day High]]/Table2[[#This Row],[Close Price]])-1</f>
        <v>3.0744659612697234E-2</v>
      </c>
      <c r="AE34" s="1">
        <f>(Table2[[#This Row],[Close Price]]/Table2[[#This Row],[Current Week Low]])-1</f>
        <v>2.1202854230377266E-2</v>
      </c>
      <c r="AF34" s="1">
        <f>(Table2[[#This Row],[Current Week High]]/Table2[[#This Row],[Close Price]])-1</f>
        <v>3.0744659612697234E-2</v>
      </c>
      <c r="AG34" s="1">
        <f>(Table2[[#This Row],[Close Price]]/Table2[[#This Row],[Current Month Low]])-1</f>
        <v>9.414591524683269E-2</v>
      </c>
      <c r="AH34" s="1">
        <f>(Table2[[#This Row],[Current Month High]]/Table2[[#This Row],[Close Price]])-1</f>
        <v>0.1146602781659678</v>
      </c>
      <c r="AI34">
        <v>11.4660278165967</v>
      </c>
      <c r="AJ34">
        <v>221.777301927194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0.28000000000000003</v>
      </c>
      <c r="AM34" t="s">
        <v>3144</v>
      </c>
      <c r="AN34">
        <v>-0.84</v>
      </c>
      <c r="AO34" t="s">
        <v>3143</v>
      </c>
      <c r="AP34">
        <v>0.123722621277133</v>
      </c>
      <c r="AQ34">
        <f>(Table2[[#This Row],[Sharpe Ratio]]-AVERAGE(Table2[Sharpe Ratio]))/_xlfn.STDEV.P(Table2[Sharpe Ratio])</f>
        <v>0.79106745256714017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7.7909137737229628</v>
      </c>
      <c r="AS34">
        <f>_xlfn.RANK.AVG(Table2[[#This Row],[1Y Return vs Nifty Z-Score]],Table2[1Y Return vs Nifty Z-Score])</f>
        <v>12</v>
      </c>
      <c r="AT34">
        <f>_xlfn.RANK.AVG(Table2[[#This Row],[6M Return vs Nifty Z-Score]],Table2[6M Return vs Nifty Z-Score])</f>
        <v>22</v>
      </c>
      <c r="AU34">
        <f>_xlfn.RANK.AVG(Table2[[#This Row],[Sharpe Ratio Z-Score]],Table2[Sharpe Ratio Z-Score])</f>
        <v>155</v>
      </c>
      <c r="AV34">
        <f>(Table2[[#This Row],[Rank 1Y]]+Table2[[#This Row],[Rank 6M]]+Table2[[#This Row],[Rank Sharpe]])/3</f>
        <v>63</v>
      </c>
    </row>
    <row r="35" spans="1:48" x14ac:dyDescent="0.3">
      <c r="A35" t="s">
        <v>893</v>
      </c>
      <c r="B35" t="s">
        <v>894</v>
      </c>
      <c r="C35" t="s">
        <v>3111</v>
      </c>
      <c r="D35" t="s">
        <v>270</v>
      </c>
      <c r="E35">
        <v>16193.1457116</v>
      </c>
      <c r="F35">
        <v>447.95</v>
      </c>
      <c r="G35">
        <v>102.703222875972</v>
      </c>
      <c r="H35">
        <f>(Table2[[#This Row],[1Y Return vs Nifty]]-AVERAGE(Table2[1Y Return vs Nifty]))/_xlfn.STDEV.P(Table2[1Y Return vs Nifty])</f>
        <v>1.5200820139665341</v>
      </c>
      <c r="I35">
        <v>-17.5635328030077</v>
      </c>
      <c r="J35">
        <f>(Table2[[#This Row],[1M Return vs Nifty]]-AVERAGE(Table2[1M Return vs Nifty]))/_xlfn.STDEV.P(Table2[1M Return vs Nifty])</f>
        <v>-1.8021110721372362</v>
      </c>
      <c r="K35">
        <v>53.154568258866703</v>
      </c>
      <c r="L35">
        <f>(Table2[[#This Row],[6M Return vs Nifty]]-AVERAGE(Table2[6M Return vs Nifty]))/_xlfn.STDEV.P(Table2[6M Return vs Nifty])</f>
        <v>1.9118717574117454</v>
      </c>
      <c r="M35">
        <v>-9.7812102634614408</v>
      </c>
      <c r="N35">
        <f>(Table2[[#This Row],[1W Return vs Nifty]]-AVERAGE(Table2[1W Return vs Nifty]))/_xlfn.STDEV.P(Table2[1W Return vs Nifty])</f>
        <v>-0.82481731686199056</v>
      </c>
      <c r="O35">
        <v>479.6</v>
      </c>
      <c r="P35">
        <v>468.69271514308099</v>
      </c>
      <c r="Q35">
        <v>355.392616908604</v>
      </c>
      <c r="R35">
        <v>25.298905827541599</v>
      </c>
      <c r="S35" s="1">
        <f>(Table2[[#This Row],[Close Price]]-Table2[[#This Row],[20D EMA]])/Table2[[#This Row],[20D EMA]]</f>
        <v>-6.5992493744787384E-2</v>
      </c>
      <c r="T35" s="1">
        <f>(Table2[[#This Row],[Close Price]]-Table2[[#This Row],[50D EMA]])/Table2[[#This Row],[50D EMA]]</f>
        <v>-4.4256534127586622E-2</v>
      </c>
      <c r="U35" s="1">
        <f>(Table2[[#This Row],[Close Price]]-Table2[[#This Row],[200D EMA]])/Table2[[#This Row],[200D EMA]]</f>
        <v>0.26043698908691426</v>
      </c>
      <c r="V35">
        <v>0.27064477743840598</v>
      </c>
      <c r="W35">
        <v>421.15</v>
      </c>
      <c r="X35">
        <v>452.9</v>
      </c>
      <c r="Y35">
        <v>421.15</v>
      </c>
      <c r="Z35">
        <v>452.9</v>
      </c>
      <c r="AA35">
        <v>421.15</v>
      </c>
      <c r="AB35">
        <v>577.54999999999995</v>
      </c>
      <c r="AC35" s="1">
        <f>(Table2[[#This Row],[Close Price]]/Table2[[#This Row],[Day Low]])-1</f>
        <v>6.3635284340496368E-2</v>
      </c>
      <c r="AD35" s="1">
        <f>(Table2[[#This Row],[Day High]]/Table2[[#This Row],[Close Price]])-1</f>
        <v>1.1050340439781259E-2</v>
      </c>
      <c r="AE35" s="1">
        <f>(Table2[[#This Row],[Close Price]]/Table2[[#This Row],[Current Week Low]])-1</f>
        <v>6.3635284340496368E-2</v>
      </c>
      <c r="AF35" s="1">
        <f>(Table2[[#This Row],[Current Week High]]/Table2[[#This Row],[Close Price]])-1</f>
        <v>1.1050340439781259E-2</v>
      </c>
      <c r="AG35" s="1">
        <f>(Table2[[#This Row],[Close Price]]/Table2[[#This Row],[Current Month Low]])-1</f>
        <v>6.3635284340496368E-2</v>
      </c>
      <c r="AH35" s="1">
        <f>(Table2[[#This Row],[Current Month High]]/Table2[[#This Row],[Close Price]])-1</f>
        <v>0.28931800424154486</v>
      </c>
      <c r="AI35">
        <v>30.460988949659502</v>
      </c>
      <c r="AJ35">
        <v>137.45030479724301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0.16</v>
      </c>
      <c r="AM35" t="s">
        <v>3144</v>
      </c>
      <c r="AN35">
        <v>-13.76</v>
      </c>
      <c r="AO35" t="s">
        <v>3143</v>
      </c>
      <c r="AP35">
        <v>0.14565277687827299</v>
      </c>
      <c r="AQ35">
        <f>(Table2[[#This Row],[Sharpe Ratio]]-AVERAGE(Table2[Sharpe Ratio]))/_xlfn.STDEV.P(Table2[Sharpe Ratio])</f>
        <v>1.049988353153676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1.8550137355327287</v>
      </c>
      <c r="AS35">
        <f>_xlfn.RANK.AVG(Table2[[#This Row],[1Y Return vs Nifty Z-Score]],Table2[1Y Return vs Nifty Z-Score])</f>
        <v>55</v>
      </c>
      <c r="AT35">
        <f>_xlfn.RANK.AVG(Table2[[#This Row],[6M Return vs Nifty Z-Score]],Table2[6M Return vs Nifty Z-Score])</f>
        <v>35</v>
      </c>
      <c r="AU35">
        <f>_xlfn.RANK.AVG(Table2[[#This Row],[Sharpe Ratio Z-Score]],Table2[Sharpe Ratio Z-Score])</f>
        <v>104</v>
      </c>
      <c r="AV35">
        <f>(Table2[[#This Row],[Rank 1Y]]+Table2[[#This Row],[Rank 6M]]+Table2[[#This Row],[Rank Sharpe]])/3</f>
        <v>64.666666666666671</v>
      </c>
    </row>
    <row r="36" spans="1:48" x14ac:dyDescent="0.3">
      <c r="A36" t="s">
        <v>307</v>
      </c>
      <c r="B36" t="s">
        <v>308</v>
      </c>
      <c r="C36" t="s">
        <v>3106</v>
      </c>
      <c r="D36" t="s">
        <v>309</v>
      </c>
      <c r="E36">
        <v>83395.459183400002</v>
      </c>
      <c r="F36">
        <v>14236.55</v>
      </c>
      <c r="G36">
        <v>151.15445547768999</v>
      </c>
      <c r="H36">
        <f>(Table2[[#This Row],[1Y Return vs Nifty]]-AVERAGE(Table2[1Y Return vs Nifty]))/_xlfn.STDEV.P(Table2[1Y Return vs Nifty])</f>
        <v>2.3933583777169152</v>
      </c>
      <c r="I36">
        <v>6.9800924967581004</v>
      </c>
      <c r="J36">
        <f>(Table2[[#This Row],[1M Return vs Nifty]]-AVERAGE(Table2[1M Return vs Nifty]))/_xlfn.STDEV.P(Table2[1M Return vs Nifty])</f>
        <v>1.0802670370894192</v>
      </c>
      <c r="K36">
        <v>59.510907413721903</v>
      </c>
      <c r="L36">
        <f>(Table2[[#This Row],[6M Return vs Nifty]]-AVERAGE(Table2[6M Return vs Nifty]))/_xlfn.STDEV.P(Table2[6M Return vs Nifty])</f>
        <v>2.1435989960253208</v>
      </c>
      <c r="M36">
        <v>-7.97516926777688</v>
      </c>
      <c r="N36">
        <f>(Table2[[#This Row],[1W Return vs Nifty]]-AVERAGE(Table2[1W Return vs Nifty]))/_xlfn.STDEV.P(Table2[1W Return vs Nifty])</f>
        <v>-0.45887197159541726</v>
      </c>
      <c r="O36">
        <v>14621.49</v>
      </c>
      <c r="P36">
        <v>13851.008000633299</v>
      </c>
      <c r="Q36">
        <v>10709.4109388588</v>
      </c>
      <c r="R36">
        <v>31.655348579482201</v>
      </c>
      <c r="S36" s="1">
        <f>(Table2[[#This Row],[Close Price]]-Table2[[#This Row],[20D EMA]])/Table2[[#This Row],[20D EMA]]</f>
        <v>-2.6327002241221691E-2</v>
      </c>
      <c r="T36" s="1">
        <f>(Table2[[#This Row],[Close Price]]-Table2[[#This Row],[50D EMA]])/Table2[[#This Row],[50D EMA]]</f>
        <v>2.7834941641003474E-2</v>
      </c>
      <c r="U36" s="1">
        <f>(Table2[[#This Row],[Close Price]]-Table2[[#This Row],[200D EMA]])/Table2[[#This Row],[200D EMA]]</f>
        <v>0.32934949282252984</v>
      </c>
      <c r="V36">
        <v>1.0864170691869199</v>
      </c>
      <c r="W36">
        <v>13800</v>
      </c>
      <c r="X36">
        <v>14498</v>
      </c>
      <c r="Y36">
        <v>13800</v>
      </c>
      <c r="Z36">
        <v>14498</v>
      </c>
      <c r="AA36">
        <v>13062.3</v>
      </c>
      <c r="AB36">
        <v>15900</v>
      </c>
      <c r="AC36" s="1">
        <f>(Table2[[#This Row],[Close Price]]/Table2[[#This Row],[Day Low]])-1</f>
        <v>3.1634057971014373E-2</v>
      </c>
      <c r="AD36" s="1">
        <f>(Table2[[#This Row],[Day High]]/Table2[[#This Row],[Close Price]])-1</f>
        <v>1.8364702122354082E-2</v>
      </c>
      <c r="AE36" s="1">
        <f>(Table2[[#This Row],[Close Price]]/Table2[[#This Row],[Current Week Low]])-1</f>
        <v>3.1634057971014373E-2</v>
      </c>
      <c r="AF36" s="1">
        <f>(Table2[[#This Row],[Current Week High]]/Table2[[#This Row],[Close Price]])-1</f>
        <v>1.8364702122354082E-2</v>
      </c>
      <c r="AG36" s="1">
        <f>(Table2[[#This Row],[Close Price]]/Table2[[#This Row],[Current Month Low]])-1</f>
        <v>8.9896113241925146E-2</v>
      </c>
      <c r="AH36" s="1">
        <f>(Table2[[#This Row],[Current Month High]]/Table2[[#This Row],[Close Price]])-1</f>
        <v>0.11684361730896886</v>
      </c>
      <c r="AI36">
        <v>11.6843617308968</v>
      </c>
      <c r="AJ36">
        <v>180.46788810086599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0.24</v>
      </c>
      <c r="AM36" t="s">
        <v>3144</v>
      </c>
      <c r="AN36">
        <v>-4.67</v>
      </c>
      <c r="AO36" t="s">
        <v>3143</v>
      </c>
      <c r="AP36">
        <v>0.122457304927215</v>
      </c>
      <c r="AQ36">
        <f>(Table2[[#This Row],[Sharpe Ratio]]-AVERAGE(Table2[Sharpe Ratio]))/_xlfn.STDEV.P(Table2[Sharpe Ratio])</f>
        <v>0.77612834977159928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5.9344807890078375</v>
      </c>
      <c r="AS36">
        <f>_xlfn.RANK.AVG(Table2[[#This Row],[1Y Return vs Nifty Z-Score]],Table2[1Y Return vs Nifty Z-Score])</f>
        <v>21</v>
      </c>
      <c r="AT36">
        <f>_xlfn.RANK.AVG(Table2[[#This Row],[6M Return vs Nifty Z-Score]],Table2[6M Return vs Nifty Z-Score])</f>
        <v>29</v>
      </c>
      <c r="AU36">
        <f>_xlfn.RANK.AVG(Table2[[#This Row],[Sharpe Ratio Z-Score]],Table2[Sharpe Ratio Z-Score])</f>
        <v>156</v>
      </c>
      <c r="AV36">
        <f>(Table2[[#This Row],[Rank 1Y]]+Table2[[#This Row],[Rank 6M]]+Table2[[#This Row],[Rank Sharpe]])/3</f>
        <v>68.666666666666671</v>
      </c>
    </row>
    <row r="37" spans="1:48" x14ac:dyDescent="0.3">
      <c r="A37" t="s">
        <v>858</v>
      </c>
      <c r="B37" t="s">
        <v>859</v>
      </c>
      <c r="C37" t="s">
        <v>3108</v>
      </c>
      <c r="D37" t="s">
        <v>320</v>
      </c>
      <c r="E37">
        <v>17243.512559999999</v>
      </c>
      <c r="F37">
        <v>1521.6</v>
      </c>
      <c r="G37">
        <v>77.229112815677595</v>
      </c>
      <c r="H37">
        <f>(Table2[[#This Row],[1Y Return vs Nifty]]-AVERAGE(Table2[1Y Return vs Nifty]))/_xlfn.STDEV.P(Table2[1Y Return vs Nifty])</f>
        <v>1.0609412035335277</v>
      </c>
      <c r="I37">
        <v>-4.1534765528617497</v>
      </c>
      <c r="J37">
        <f>(Table2[[#This Row],[1M Return vs Nifty]]-AVERAGE(Table2[1M Return vs Nifty]))/_xlfn.STDEV.P(Table2[1M Return vs Nifty])</f>
        <v>-0.22724785992515881</v>
      </c>
      <c r="K37">
        <v>43.417393662606003</v>
      </c>
      <c r="L37">
        <f>(Table2[[#This Row],[6M Return vs Nifty]]-AVERAGE(Table2[6M Return vs Nifty]))/_xlfn.STDEV.P(Table2[6M Return vs Nifty])</f>
        <v>1.556892495588333</v>
      </c>
      <c r="M37">
        <v>-15.946266874727</v>
      </c>
      <c r="N37">
        <f>(Table2[[#This Row],[1W Return vs Nifty]]-AVERAGE(Table2[1W Return vs Nifty]))/_xlfn.STDEV.P(Table2[1W Return vs Nifty])</f>
        <v>-2.0739992432901913</v>
      </c>
      <c r="O37">
        <v>1667.53</v>
      </c>
      <c r="P37">
        <v>1751.3240723573699</v>
      </c>
      <c r="Q37">
        <v>1510.98247336852</v>
      </c>
      <c r="R37">
        <v>30.016209766277701</v>
      </c>
      <c r="S37" s="1">
        <f>(Table2[[#This Row],[Close Price]]-Table2[[#This Row],[20D EMA]])/Table2[[#This Row],[20D EMA]]</f>
        <v>-8.7512668437749283E-2</v>
      </c>
      <c r="T37" s="1">
        <f>(Table2[[#This Row],[Close Price]]-Table2[[#This Row],[50D EMA]])/Table2[[#This Row],[50D EMA]]</f>
        <v>-0.13117165234196199</v>
      </c>
      <c r="U37" s="1">
        <f>(Table2[[#This Row],[Close Price]]-Table2[[#This Row],[200D EMA]])/Table2[[#This Row],[200D EMA]]</f>
        <v>7.0269025740647027E-3</v>
      </c>
      <c r="V37">
        <v>1.1654301190956899</v>
      </c>
      <c r="W37">
        <v>1469.4</v>
      </c>
      <c r="X37">
        <v>1564.4</v>
      </c>
      <c r="Y37">
        <v>1469.4</v>
      </c>
      <c r="Z37">
        <v>1564.4</v>
      </c>
      <c r="AA37">
        <v>1462.4</v>
      </c>
      <c r="AB37">
        <v>1870</v>
      </c>
      <c r="AC37" s="1">
        <f>(Table2[[#This Row],[Close Price]]/Table2[[#This Row],[Day Low]])-1</f>
        <v>3.5524703960800208E-2</v>
      </c>
      <c r="AD37" s="1">
        <f>(Table2[[#This Row],[Day High]]/Table2[[#This Row],[Close Price]])-1</f>
        <v>2.8128286014721393E-2</v>
      </c>
      <c r="AE37" s="1">
        <f>(Table2[[#This Row],[Close Price]]/Table2[[#This Row],[Current Week Low]])-1</f>
        <v>3.5524703960800208E-2</v>
      </c>
      <c r="AF37" s="1">
        <f>(Table2[[#This Row],[Current Week High]]/Table2[[#This Row],[Close Price]])-1</f>
        <v>2.8128286014721393E-2</v>
      </c>
      <c r="AG37" s="1">
        <f>(Table2[[#This Row],[Close Price]]/Table2[[#This Row],[Current Month Low]])-1</f>
        <v>4.0481400437636594E-2</v>
      </c>
      <c r="AH37" s="1">
        <f>(Table2[[#This Row],[Current Month High]]/Table2[[#This Row],[Close Price]])-1</f>
        <v>0.22896950578338604</v>
      </c>
      <c r="AI37">
        <v>86.238170347003106</v>
      </c>
      <c r="AJ37">
        <v>125.9410498181</v>
      </c>
      <c r="AK37" t="str">
        <f>IF(AND(Table2[[#This Row],[20D EMA]]&gt;Table2[[#This Row],[50D EMA]],Table2[[#This Row],[50D EMA]]&gt;Table2[[#This Row],[200D EMA]]),"Uptrend","Downtrend/NoTrend")</f>
        <v>Downtrend/NoTrend</v>
      </c>
      <c r="AL37">
        <v>-0.24</v>
      </c>
      <c r="AM37" t="s">
        <v>3143</v>
      </c>
      <c r="AN37">
        <v>-12.69</v>
      </c>
      <c r="AO37" t="s">
        <v>3143</v>
      </c>
      <c r="AP37">
        <v>0.16993985426362701</v>
      </c>
      <c r="AQ37">
        <f>(Table2[[#This Row],[Sharpe Ratio]]-AVERAGE(Table2[Sharpe Ratio]))/_xlfn.STDEV.P(Table2[Sharpe Ratio])</f>
        <v>1.3367365214568623</v>
      </c>
      <c r="AR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">
        <f>_xlfn.RANK.AVG(Table2[[#This Row],[1Y Return vs Nifty Z-Score]],Table2[1Y Return vs Nifty Z-Score])</f>
        <v>96</v>
      </c>
      <c r="AT37">
        <f>_xlfn.RANK.AVG(Table2[[#This Row],[6M Return vs Nifty Z-Score]],Table2[6M Return vs Nifty Z-Score])</f>
        <v>48</v>
      </c>
      <c r="AU37">
        <f>_xlfn.RANK.AVG(Table2[[#This Row],[Sharpe Ratio Z-Score]],Table2[Sharpe Ratio Z-Score])</f>
        <v>68</v>
      </c>
      <c r="AV37">
        <f>(Table2[[#This Row],[Rank 1Y]]+Table2[[#This Row],[Rank 6M]]+Table2[[#This Row],[Rank Sharpe]])/3</f>
        <v>70.666666666666671</v>
      </c>
    </row>
    <row r="38" spans="1:48" x14ac:dyDescent="0.3">
      <c r="A38" t="s">
        <v>1507</v>
      </c>
      <c r="B38" t="s">
        <v>1508</v>
      </c>
      <c r="C38" t="s">
        <v>3110</v>
      </c>
      <c r="D38" t="s">
        <v>141</v>
      </c>
      <c r="E38">
        <v>6443.4284747250003</v>
      </c>
      <c r="F38">
        <v>224</v>
      </c>
      <c r="G38">
        <v>103.621945381803</v>
      </c>
      <c r="H38">
        <f>(Table2[[#This Row],[1Y Return vs Nifty]]-AVERAGE(Table2[1Y Return vs Nifty]))/_xlfn.STDEV.P(Table2[1Y Return vs Nifty])</f>
        <v>1.5366409043415807</v>
      </c>
      <c r="I38">
        <v>-4.2120536255335903</v>
      </c>
      <c r="J38">
        <f>(Table2[[#This Row],[1M Return vs Nifty]]-AVERAGE(Table2[1M Return vs Nifty]))/_xlfn.STDEV.P(Table2[1M Return vs Nifty])</f>
        <v>-0.23412709108639657</v>
      </c>
      <c r="K38">
        <v>33.346640429014002</v>
      </c>
      <c r="L38">
        <f>(Table2[[#This Row],[6M Return vs Nifty]]-AVERAGE(Table2[6M Return vs Nifty]))/_xlfn.STDEV.P(Table2[6M Return vs Nifty])</f>
        <v>1.1897522627081423</v>
      </c>
      <c r="M38">
        <v>-11.5181528070065</v>
      </c>
      <c r="N38">
        <f>(Table2[[#This Row],[1W Return vs Nifty]]-AVERAGE(Table2[1W Return vs Nifty]))/_xlfn.STDEV.P(Table2[1W Return vs Nifty])</f>
        <v>-1.1767617302637856</v>
      </c>
      <c r="O38">
        <v>242.07</v>
      </c>
      <c r="P38">
        <v>237.409819981114</v>
      </c>
      <c r="Q38">
        <v>192.00360269332501</v>
      </c>
      <c r="R38">
        <v>20.462910002852698</v>
      </c>
      <c r="S38" s="1">
        <f>(Table2[[#This Row],[Close Price]]-Table2[[#This Row],[20D EMA]])/Table2[[#This Row],[20D EMA]]</f>
        <v>-7.4647829140331287E-2</v>
      </c>
      <c r="T38" s="1">
        <f>(Table2[[#This Row],[Close Price]]-Table2[[#This Row],[50D EMA]])/Table2[[#This Row],[50D EMA]]</f>
        <v>-5.6483847139013679E-2</v>
      </c>
      <c r="U38" s="1">
        <f>(Table2[[#This Row],[Close Price]]-Table2[[#This Row],[200D EMA]])/Table2[[#This Row],[200D EMA]]</f>
        <v>0.166644775711739</v>
      </c>
      <c r="V38">
        <v>0.68579555556032101</v>
      </c>
      <c r="W38">
        <v>215</v>
      </c>
      <c r="X38">
        <v>226</v>
      </c>
      <c r="Y38">
        <v>215</v>
      </c>
      <c r="Z38">
        <v>226</v>
      </c>
      <c r="AA38">
        <v>215</v>
      </c>
      <c r="AB38">
        <v>269.95</v>
      </c>
      <c r="AC38" s="1">
        <f>(Table2[[#This Row],[Close Price]]/Table2[[#This Row],[Day Low]])-1</f>
        <v>4.1860465116279055E-2</v>
      </c>
      <c r="AD38" s="1">
        <f>(Table2[[#This Row],[Day High]]/Table2[[#This Row],[Close Price]])-1</f>
        <v>8.9285714285713969E-3</v>
      </c>
      <c r="AE38" s="1">
        <f>(Table2[[#This Row],[Close Price]]/Table2[[#This Row],[Current Week Low]])-1</f>
        <v>4.1860465116279055E-2</v>
      </c>
      <c r="AF38" s="1">
        <f>(Table2[[#This Row],[Current Week High]]/Table2[[#This Row],[Close Price]])-1</f>
        <v>8.9285714285713969E-3</v>
      </c>
      <c r="AG38" s="1">
        <f>(Table2[[#This Row],[Close Price]]/Table2[[#This Row],[Current Month Low]])-1</f>
        <v>4.1860465116279055E-2</v>
      </c>
      <c r="AH38" s="1">
        <f>(Table2[[#This Row],[Current Month High]]/Table2[[#This Row],[Close Price]])-1</f>
        <v>0.20513392857142843</v>
      </c>
      <c r="AI38">
        <v>20.513392857142801</v>
      </c>
      <c r="AJ38">
        <v>141.11948331539199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0.05</v>
      </c>
      <c r="AM38" t="s">
        <v>3144</v>
      </c>
      <c r="AN38">
        <v>-13.73</v>
      </c>
      <c r="AO38" t="s">
        <v>3143</v>
      </c>
      <c r="AP38">
        <v>0.16056285799065101</v>
      </c>
      <c r="AQ38">
        <f>(Table2[[#This Row],[Sharpe Ratio]]-AVERAGE(Table2[Sharpe Ratio]))/_xlfn.STDEV.P(Table2[Sharpe Ratio])</f>
        <v>1.2260259380960525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2.5415302837955931</v>
      </c>
      <c r="AS38">
        <f>_xlfn.RANK.AVG(Table2[[#This Row],[1Y Return vs Nifty Z-Score]],Table2[1Y Return vs Nifty Z-Score])</f>
        <v>53</v>
      </c>
      <c r="AT38">
        <f>_xlfn.RANK.AVG(Table2[[#This Row],[6M Return vs Nifty Z-Score]],Table2[6M Return vs Nifty Z-Score])</f>
        <v>79</v>
      </c>
      <c r="AU38">
        <f>_xlfn.RANK.AVG(Table2[[#This Row],[Sharpe Ratio Z-Score]],Table2[Sharpe Ratio Z-Score])</f>
        <v>87</v>
      </c>
      <c r="AV38">
        <f>(Table2[[#This Row],[Rank 1Y]]+Table2[[#This Row],[Rank 6M]]+Table2[[#This Row],[Rank Sharpe]])/3</f>
        <v>73</v>
      </c>
    </row>
    <row r="39" spans="1:48" x14ac:dyDescent="0.3">
      <c r="A39" t="s">
        <v>887</v>
      </c>
      <c r="B39" t="s">
        <v>888</v>
      </c>
      <c r="C39" t="s">
        <v>3101</v>
      </c>
      <c r="D39" t="s">
        <v>51</v>
      </c>
      <c r="E39">
        <v>16366.35009455</v>
      </c>
      <c r="F39">
        <v>1120.05</v>
      </c>
      <c r="G39">
        <v>365.30525436865599</v>
      </c>
      <c r="H39">
        <f>(Table2[[#This Row],[1Y Return vs Nifty]]-AVERAGE(Table2[1Y Return vs Nifty]))/_xlfn.STDEV.P(Table2[1Y Return vs Nifty])</f>
        <v>6.2531741328089909</v>
      </c>
      <c r="I39">
        <v>15.868718371350701</v>
      </c>
      <c r="J39">
        <f>(Table2[[#This Row],[1M Return vs Nifty]]-AVERAGE(Table2[1M Return vs Nifty]))/_xlfn.STDEV.P(Table2[1M Return vs Nifty])</f>
        <v>2.1241381168143785</v>
      </c>
      <c r="K39">
        <v>86.129493913728297</v>
      </c>
      <c r="L39">
        <f>(Table2[[#This Row],[6M Return vs Nifty]]-AVERAGE(Table2[6M Return vs Nifty]))/_xlfn.STDEV.P(Table2[6M Return vs Nifty])</f>
        <v>3.1140084400732451</v>
      </c>
      <c r="M39">
        <v>-0.34961193605708102</v>
      </c>
      <c r="N39">
        <f>(Table2[[#This Row],[1W Return vs Nifty]]-AVERAGE(Table2[1W Return vs Nifty]))/_xlfn.STDEV.P(Table2[1W Return vs Nifty])</f>
        <v>1.0862409119294261</v>
      </c>
      <c r="O39">
        <v>1045.53</v>
      </c>
      <c r="P39">
        <v>997.95323950282898</v>
      </c>
      <c r="Q39">
        <v>754.01059176854301</v>
      </c>
      <c r="R39">
        <v>54.0366337035409</v>
      </c>
      <c r="S39" s="1">
        <f>(Table2[[#This Row],[Close Price]]-Table2[[#This Row],[20D EMA]])/Table2[[#This Row],[20D EMA]]</f>
        <v>7.127485581475422E-2</v>
      </c>
      <c r="T39" s="1">
        <f>(Table2[[#This Row],[Close Price]]-Table2[[#This Row],[50D EMA]])/Table2[[#This Row],[50D EMA]]</f>
        <v>0.12234717586366917</v>
      </c>
      <c r="U39" s="1">
        <f>(Table2[[#This Row],[Close Price]]-Table2[[#This Row],[200D EMA]])/Table2[[#This Row],[200D EMA]]</f>
        <v>0.48545658672102482</v>
      </c>
      <c r="V39">
        <v>1.8269331507497</v>
      </c>
      <c r="W39">
        <v>1044.8</v>
      </c>
      <c r="X39">
        <v>1120.05</v>
      </c>
      <c r="Y39">
        <v>1044.8</v>
      </c>
      <c r="Z39">
        <v>1120.05</v>
      </c>
      <c r="AA39">
        <v>915</v>
      </c>
      <c r="AB39">
        <v>1146.8</v>
      </c>
      <c r="AC39" s="1">
        <f>(Table2[[#This Row],[Close Price]]/Table2[[#This Row],[Day Low]])-1</f>
        <v>7.2023353751914154E-2</v>
      </c>
      <c r="AD39" s="1">
        <f>(Table2[[#This Row],[Day High]]/Table2[[#This Row],[Close Price]])-1</f>
        <v>0</v>
      </c>
      <c r="AE39" s="1">
        <f>(Table2[[#This Row],[Close Price]]/Table2[[#This Row],[Current Week Low]])-1</f>
        <v>7.2023353751914154E-2</v>
      </c>
      <c r="AF39" s="1">
        <f>(Table2[[#This Row],[Current Week High]]/Table2[[#This Row],[Close Price]])-1</f>
        <v>0</v>
      </c>
      <c r="AG39" s="1">
        <f>(Table2[[#This Row],[Close Price]]/Table2[[#This Row],[Current Month Low]])-1</f>
        <v>0.22409836065573763</v>
      </c>
      <c r="AH39" s="1">
        <f>(Table2[[#This Row],[Current Month High]]/Table2[[#This Row],[Close Price]])-1</f>
        <v>2.3882862372215596E-2</v>
      </c>
      <c r="AI39">
        <v>2.3882862372215499</v>
      </c>
      <c r="AJ39">
        <v>406.69531780140198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0.18</v>
      </c>
      <c r="AM39" t="s">
        <v>3144</v>
      </c>
      <c r="AN39">
        <v>17.989999999999998</v>
      </c>
      <c r="AO39" t="s">
        <v>3144</v>
      </c>
      <c r="AP39">
        <v>9.9811621119726995E-2</v>
      </c>
      <c r="AQ39">
        <f>(Table2[[#This Row],[Sharpe Ratio]]-AVERAGE(Table2[Sharpe Ratio]))/_xlfn.STDEV.P(Table2[Sharpe Ratio])</f>
        <v>0.50875948324481846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13.08632108487086</v>
      </c>
      <c r="AS39">
        <f>_xlfn.RANK.AVG(Table2[[#This Row],[1Y Return vs Nifty Z-Score]],Table2[1Y Return vs Nifty Z-Score])</f>
        <v>1</v>
      </c>
      <c r="AT39">
        <f>_xlfn.RANK.AVG(Table2[[#This Row],[6M Return vs Nifty Z-Score]],Table2[6M Return vs Nifty Z-Score])</f>
        <v>10</v>
      </c>
      <c r="AU39">
        <f>_xlfn.RANK.AVG(Table2[[#This Row],[Sharpe Ratio Z-Score]],Table2[Sharpe Ratio Z-Score])</f>
        <v>209</v>
      </c>
      <c r="AV39">
        <f>(Table2[[#This Row],[Rank 1Y]]+Table2[[#This Row],[Rank 6M]]+Table2[[#This Row],[Rank Sharpe]])/3</f>
        <v>73.333333333333329</v>
      </c>
    </row>
    <row r="40" spans="1:48" x14ac:dyDescent="0.3">
      <c r="A40" t="s">
        <v>1450</v>
      </c>
      <c r="B40" t="s">
        <v>1451</v>
      </c>
      <c r="C40" t="s">
        <v>3100</v>
      </c>
      <c r="D40" t="s">
        <v>48</v>
      </c>
      <c r="E40">
        <v>6799.7528761000003</v>
      </c>
      <c r="F40">
        <v>511.8</v>
      </c>
      <c r="G40">
        <v>65.641022985296502</v>
      </c>
      <c r="H40">
        <f>(Table2[[#This Row],[1Y Return vs Nifty]]-AVERAGE(Table2[1Y Return vs Nifty]))/_xlfn.STDEV.P(Table2[1Y Return vs Nifty])</f>
        <v>0.85207954188966806</v>
      </c>
      <c r="I40">
        <v>-7.6592077489545902</v>
      </c>
      <c r="J40">
        <f>(Table2[[#This Row],[1M Return vs Nifty]]-AVERAGE(Table2[1M Return vs Nifty]))/_xlfn.STDEV.P(Table2[1M Return vs Nifty])</f>
        <v>-0.63895732554136531</v>
      </c>
      <c r="K40">
        <v>32.102127677816299</v>
      </c>
      <c r="L40">
        <f>(Table2[[#This Row],[6M Return vs Nifty]]-AVERAGE(Table2[6M Return vs Nifty]))/_xlfn.STDEV.P(Table2[6M Return vs Nifty])</f>
        <v>1.1443822004398088</v>
      </c>
      <c r="M40">
        <v>-9.26221348714577</v>
      </c>
      <c r="N40">
        <f>(Table2[[#This Row],[1W Return vs Nifty]]-AVERAGE(Table2[1W Return vs Nifty]))/_xlfn.STDEV.P(Table2[1W Return vs Nifty])</f>
        <v>-0.71965666161945119</v>
      </c>
      <c r="O40">
        <v>540.98</v>
      </c>
      <c r="P40">
        <v>546.05262261352595</v>
      </c>
      <c r="Q40">
        <v>456.55678401825702</v>
      </c>
      <c r="R40">
        <v>27.5894763305458</v>
      </c>
      <c r="S40" s="1">
        <f>(Table2[[#This Row],[Close Price]]-Table2[[#This Row],[20D EMA]])/Table2[[#This Row],[20D EMA]]</f>
        <v>-5.3939147473104375E-2</v>
      </c>
      <c r="T40" s="1">
        <f>(Table2[[#This Row],[Close Price]]-Table2[[#This Row],[50D EMA]])/Table2[[#This Row],[50D EMA]]</f>
        <v>-6.2727695454671537E-2</v>
      </c>
      <c r="U40" s="1">
        <f>(Table2[[#This Row],[Close Price]]-Table2[[#This Row],[200D EMA]])/Table2[[#This Row],[200D EMA]]</f>
        <v>0.12099966075530684</v>
      </c>
      <c r="V40">
        <v>0.72144543607633005</v>
      </c>
      <c r="W40">
        <v>487.1</v>
      </c>
      <c r="X40">
        <v>517.20000000000005</v>
      </c>
      <c r="Y40">
        <v>487.1</v>
      </c>
      <c r="Z40">
        <v>517.20000000000005</v>
      </c>
      <c r="AA40">
        <v>487.1</v>
      </c>
      <c r="AB40">
        <v>577.79999999999995</v>
      </c>
      <c r="AC40" s="1">
        <f>(Table2[[#This Row],[Close Price]]/Table2[[#This Row],[Day Low]])-1</f>
        <v>5.0708273455142727E-2</v>
      </c>
      <c r="AD40" s="1">
        <f>(Table2[[#This Row],[Day High]]/Table2[[#This Row],[Close Price]])-1</f>
        <v>1.0550996483001285E-2</v>
      </c>
      <c r="AE40" s="1">
        <f>(Table2[[#This Row],[Close Price]]/Table2[[#This Row],[Current Week Low]])-1</f>
        <v>5.0708273455142727E-2</v>
      </c>
      <c r="AF40" s="1">
        <f>(Table2[[#This Row],[Current Week High]]/Table2[[#This Row],[Close Price]])-1</f>
        <v>1.0550996483001285E-2</v>
      </c>
      <c r="AG40" s="1">
        <f>(Table2[[#This Row],[Close Price]]/Table2[[#This Row],[Current Month Low]])-1</f>
        <v>5.0708273455142727E-2</v>
      </c>
      <c r="AH40" s="1">
        <f>(Table2[[#This Row],[Current Month High]]/Table2[[#This Row],[Close Price]])-1</f>
        <v>0.12895662368112526</v>
      </c>
      <c r="AI40">
        <v>20.945681906994899</v>
      </c>
      <c r="AJ40">
        <v>98.180058083252604</v>
      </c>
      <c r="AK40" t="str">
        <f>IF(AND(Table2[[#This Row],[20D EMA]]&gt;Table2[[#This Row],[50D EMA]],Table2[[#This Row],[50D EMA]]&gt;Table2[[#This Row],[200D EMA]]),"Uptrend","Downtrend/NoTrend")</f>
        <v>Downtrend/NoTrend</v>
      </c>
      <c r="AL40">
        <v>-0.03</v>
      </c>
      <c r="AM40" t="s">
        <v>3143</v>
      </c>
      <c r="AN40">
        <v>-8.7200000000000006</v>
      </c>
      <c r="AO40" t="s">
        <v>3143</v>
      </c>
      <c r="AP40">
        <v>0.19180322446118001</v>
      </c>
      <c r="AQ40">
        <f>(Table2[[#This Row],[Sharpe Ratio]]-AVERAGE(Table2[Sharpe Ratio]))/_xlfn.STDEV.P(Table2[Sharpe Ratio])</f>
        <v>1.5948689125062439</v>
      </c>
      <c r="AR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">
        <f>_xlfn.RANK.AVG(Table2[[#This Row],[1Y Return vs Nifty Z-Score]],Table2[1Y Return vs Nifty Z-Score])</f>
        <v>114</v>
      </c>
      <c r="AT40">
        <f>_xlfn.RANK.AVG(Table2[[#This Row],[6M Return vs Nifty Z-Score]],Table2[6M Return vs Nifty Z-Score])</f>
        <v>80</v>
      </c>
      <c r="AU40">
        <f>_xlfn.RANK.AVG(Table2[[#This Row],[Sharpe Ratio Z-Score]],Table2[Sharpe Ratio Z-Score])</f>
        <v>33</v>
      </c>
      <c r="AV40">
        <f>(Table2[[#This Row],[Rank 1Y]]+Table2[[#This Row],[Rank 6M]]+Table2[[#This Row],[Rank Sharpe]])/3</f>
        <v>75.666666666666671</v>
      </c>
    </row>
    <row r="41" spans="1:48" x14ac:dyDescent="0.3">
      <c r="A41" t="s">
        <v>860</v>
      </c>
      <c r="B41" t="s">
        <v>861</v>
      </c>
      <c r="C41" t="s">
        <v>3096</v>
      </c>
      <c r="D41" t="s">
        <v>273</v>
      </c>
      <c r="E41">
        <v>17147.637140204999</v>
      </c>
      <c r="F41">
        <v>1230.5</v>
      </c>
      <c r="G41">
        <v>82.011965605272493</v>
      </c>
      <c r="H41">
        <f>(Table2[[#This Row],[1Y Return vs Nifty]]-AVERAGE(Table2[1Y Return vs Nifty]))/_xlfn.STDEV.P(Table2[1Y Return vs Nifty])</f>
        <v>1.1471464880674593</v>
      </c>
      <c r="I41">
        <v>-6.8136667858777198</v>
      </c>
      <c r="J41">
        <f>(Table2[[#This Row],[1M Return vs Nifty]]-AVERAGE(Table2[1M Return vs Nifty]))/_xlfn.STDEV.P(Table2[1M Return vs Nifty])</f>
        <v>-0.53965786457499976</v>
      </c>
      <c r="K41">
        <v>33.456040113917297</v>
      </c>
      <c r="L41">
        <f>(Table2[[#This Row],[6M Return vs Nifty]]-AVERAGE(Table2[6M Return vs Nifty]))/_xlfn.STDEV.P(Table2[6M Return vs Nifty])</f>
        <v>1.1937405468871689</v>
      </c>
      <c r="M41">
        <v>-1.6166316907195799</v>
      </c>
      <c r="N41">
        <f>(Table2[[#This Row],[1W Return vs Nifty]]-AVERAGE(Table2[1W Return vs Nifty]))/_xlfn.STDEV.P(Table2[1W Return vs Nifty])</f>
        <v>0.82951363791547617</v>
      </c>
      <c r="O41">
        <v>1256.6300000000001</v>
      </c>
      <c r="P41">
        <v>1206.39066453039</v>
      </c>
      <c r="Q41">
        <v>977.37936425896203</v>
      </c>
      <c r="R41">
        <v>42.755332541400797</v>
      </c>
      <c r="S41" s="1">
        <f>(Table2[[#This Row],[Close Price]]-Table2[[#This Row],[20D EMA]])/Table2[[#This Row],[20D EMA]]</f>
        <v>-2.0793710161304525E-2</v>
      </c>
      <c r="T41" s="1">
        <f>(Table2[[#This Row],[Close Price]]-Table2[[#This Row],[50D EMA]])/Table2[[#This Row],[50D EMA]]</f>
        <v>1.9984683385290424E-2</v>
      </c>
      <c r="U41" s="1">
        <f>(Table2[[#This Row],[Close Price]]-Table2[[#This Row],[200D EMA]])/Table2[[#This Row],[200D EMA]]</f>
        <v>0.25897890317435868</v>
      </c>
      <c r="V41">
        <v>1.5270710162585801</v>
      </c>
      <c r="W41">
        <v>1202.6500000000001</v>
      </c>
      <c r="X41">
        <v>1238.7</v>
      </c>
      <c r="Y41">
        <v>1202.6500000000001</v>
      </c>
      <c r="Z41">
        <v>1238.7</v>
      </c>
      <c r="AA41">
        <v>1175.05</v>
      </c>
      <c r="AB41">
        <v>1409.5</v>
      </c>
      <c r="AC41" s="1">
        <f>(Table2[[#This Row],[Close Price]]/Table2[[#This Row],[Day Low]])-1</f>
        <v>2.3157194528748981E-2</v>
      </c>
      <c r="AD41" s="1">
        <f>(Table2[[#This Row],[Day High]]/Table2[[#This Row],[Close Price]])-1</f>
        <v>6.6639577407558992E-3</v>
      </c>
      <c r="AE41" s="1">
        <f>(Table2[[#This Row],[Close Price]]/Table2[[#This Row],[Current Week Low]])-1</f>
        <v>2.3157194528748981E-2</v>
      </c>
      <c r="AF41" s="1">
        <f>(Table2[[#This Row],[Current Week High]]/Table2[[#This Row],[Close Price]])-1</f>
        <v>6.6639577407558992E-3</v>
      </c>
      <c r="AG41" s="1">
        <f>(Table2[[#This Row],[Close Price]]/Table2[[#This Row],[Current Month Low]])-1</f>
        <v>4.7189481298668179E-2</v>
      </c>
      <c r="AH41" s="1">
        <f>(Table2[[#This Row],[Current Month High]]/Table2[[#This Row],[Close Price]])-1</f>
        <v>0.14546932141405922</v>
      </c>
      <c r="AI41">
        <v>25.802519301097099</v>
      </c>
      <c r="AJ41">
        <v>128.060420720971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0.1</v>
      </c>
      <c r="AM41" t="s">
        <v>3144</v>
      </c>
      <c r="AN41">
        <v>-6.36</v>
      </c>
      <c r="AO41" t="s">
        <v>3143</v>
      </c>
      <c r="AP41">
        <v>0.16215699674940601</v>
      </c>
      <c r="AQ41">
        <f>(Table2[[#This Row],[Sharpe Ratio]]-AVERAGE(Table2[Sharpe Ratio]))/_xlfn.STDEV.P(Table2[Sharpe Ratio])</f>
        <v>1.2448473204238319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3.8755901287189367</v>
      </c>
      <c r="AS41">
        <f>_xlfn.RANK.AVG(Table2[[#This Row],[1Y Return vs Nifty Z-Score]],Table2[1Y Return vs Nifty Z-Score])</f>
        <v>83</v>
      </c>
      <c r="AT41">
        <f>_xlfn.RANK.AVG(Table2[[#This Row],[6M Return vs Nifty Z-Score]],Table2[6M Return vs Nifty Z-Score])</f>
        <v>77</v>
      </c>
      <c r="AU41">
        <f>_xlfn.RANK.AVG(Table2[[#This Row],[Sharpe Ratio Z-Score]],Table2[Sharpe Ratio Z-Score])</f>
        <v>84</v>
      </c>
      <c r="AV41">
        <f>(Table2[[#This Row],[Rank 1Y]]+Table2[[#This Row],[Rank 6M]]+Table2[[#This Row],[Rank Sharpe]])/3</f>
        <v>81.333333333333329</v>
      </c>
    </row>
    <row r="42" spans="1:48" x14ac:dyDescent="0.3">
      <c r="A42" t="s">
        <v>593</v>
      </c>
      <c r="B42" t="s">
        <v>594</v>
      </c>
      <c r="C42" t="s">
        <v>3101</v>
      </c>
      <c r="D42" t="s">
        <v>51</v>
      </c>
      <c r="E42">
        <v>31818.07385044</v>
      </c>
      <c r="F42">
        <v>1266.9000000000001</v>
      </c>
      <c r="G42">
        <v>96.784920764207797</v>
      </c>
      <c r="H42">
        <f>(Table2[[#This Row],[1Y Return vs Nifty]]-AVERAGE(Table2[1Y Return vs Nifty]))/_xlfn.STDEV.P(Table2[1Y Return vs Nifty])</f>
        <v>1.413411593624031</v>
      </c>
      <c r="I42">
        <v>15.057170116833399</v>
      </c>
      <c r="J42">
        <f>(Table2[[#This Row],[1M Return vs Nifty]]-AVERAGE(Table2[1M Return vs Nifty]))/_xlfn.STDEV.P(Table2[1M Return vs Nifty])</f>
        <v>2.0288307245757879</v>
      </c>
      <c r="K42">
        <v>86.077960085679095</v>
      </c>
      <c r="L42">
        <f>(Table2[[#This Row],[6M Return vs Nifty]]-AVERAGE(Table2[6M Return vs Nifty]))/_xlfn.STDEV.P(Table2[6M Return vs Nifty])</f>
        <v>3.1121297184729499</v>
      </c>
      <c r="M42">
        <v>0.52339267737126605</v>
      </c>
      <c r="N42">
        <f>(Table2[[#This Row],[1W Return vs Nifty]]-AVERAGE(Table2[1W Return vs Nifty]))/_xlfn.STDEV.P(Table2[1W Return vs Nifty])</f>
        <v>1.2631316776671415</v>
      </c>
      <c r="O42">
        <v>1226.57</v>
      </c>
      <c r="P42">
        <v>1154.1140411439101</v>
      </c>
      <c r="Q42">
        <v>894.17277198260604</v>
      </c>
      <c r="R42">
        <v>57.243837353429001</v>
      </c>
      <c r="S42" s="1">
        <f>(Table2[[#This Row],[Close Price]]-Table2[[#This Row],[20D EMA]])/Table2[[#This Row],[20D EMA]]</f>
        <v>3.2880308502572342E-2</v>
      </c>
      <c r="T42" s="1">
        <f>(Table2[[#This Row],[Close Price]]-Table2[[#This Row],[50D EMA]])/Table2[[#This Row],[50D EMA]]</f>
        <v>9.7725142260899317E-2</v>
      </c>
      <c r="U42" s="1">
        <f>(Table2[[#This Row],[Close Price]]-Table2[[#This Row],[200D EMA]])/Table2[[#This Row],[200D EMA]]</f>
        <v>0.41684027930191164</v>
      </c>
      <c r="V42">
        <v>0.68859971604032699</v>
      </c>
      <c r="W42">
        <v>1223.75</v>
      </c>
      <c r="X42">
        <v>1299</v>
      </c>
      <c r="Y42">
        <v>1223.75</v>
      </c>
      <c r="Z42">
        <v>1299</v>
      </c>
      <c r="AA42">
        <v>1140.0999999999999</v>
      </c>
      <c r="AB42">
        <v>1307.75</v>
      </c>
      <c r="AC42" s="1">
        <f>(Table2[[#This Row],[Close Price]]/Table2[[#This Row],[Day Low]])-1</f>
        <v>3.526046986721143E-2</v>
      </c>
      <c r="AD42" s="1">
        <f>(Table2[[#This Row],[Day High]]/Table2[[#This Row],[Close Price]])-1</f>
        <v>2.5337437840397659E-2</v>
      </c>
      <c r="AE42" s="1">
        <f>(Table2[[#This Row],[Close Price]]/Table2[[#This Row],[Current Week Low]])-1</f>
        <v>3.526046986721143E-2</v>
      </c>
      <c r="AF42" s="1">
        <f>(Table2[[#This Row],[Current Week High]]/Table2[[#This Row],[Close Price]])-1</f>
        <v>2.5337437840397659E-2</v>
      </c>
      <c r="AG42" s="1">
        <f>(Table2[[#This Row],[Close Price]]/Table2[[#This Row],[Current Month Low]])-1</f>
        <v>0.11121831418296657</v>
      </c>
      <c r="AH42" s="1">
        <f>(Table2[[#This Row],[Current Month High]]/Table2[[#This Row],[Close Price]])-1</f>
        <v>3.2244060304680744E-2</v>
      </c>
      <c r="AI42">
        <v>3.22440603046807</v>
      </c>
      <c r="AJ42">
        <v>133.70226895406699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0.23</v>
      </c>
      <c r="AM42" t="s">
        <v>3144</v>
      </c>
      <c r="AN42">
        <v>6.43</v>
      </c>
      <c r="AO42" t="s">
        <v>3144</v>
      </c>
      <c r="AP42">
        <v>0.11173188117378401</v>
      </c>
      <c r="AQ42">
        <f>(Table2[[#This Row],[Sharpe Ratio]]-AVERAGE(Table2[Sharpe Ratio]))/_xlfn.STDEV.P(Table2[Sharpe Ratio])</f>
        <v>0.64949740250799559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8.4670011168479071</v>
      </c>
      <c r="AS42">
        <f>_xlfn.RANK.AVG(Table2[[#This Row],[1Y Return vs Nifty Z-Score]],Table2[1Y Return vs Nifty Z-Score])</f>
        <v>66</v>
      </c>
      <c r="AT42">
        <f>_xlfn.RANK.AVG(Table2[[#This Row],[6M Return vs Nifty Z-Score]],Table2[6M Return vs Nifty Z-Score])</f>
        <v>11</v>
      </c>
      <c r="AU42">
        <f>_xlfn.RANK.AVG(Table2[[#This Row],[Sharpe Ratio Z-Score]],Table2[Sharpe Ratio Z-Score])</f>
        <v>175</v>
      </c>
      <c r="AV42">
        <f>(Table2[[#This Row],[Rank 1Y]]+Table2[[#This Row],[Rank 6M]]+Table2[[#This Row],[Rank Sharpe]])/3</f>
        <v>84</v>
      </c>
    </row>
    <row r="43" spans="1:48" x14ac:dyDescent="0.3">
      <c r="A43" t="s">
        <v>1303</v>
      </c>
      <c r="B43" t="s">
        <v>1304</v>
      </c>
      <c r="C43" t="s">
        <v>3110</v>
      </c>
      <c r="D43" t="s">
        <v>141</v>
      </c>
      <c r="E43">
        <v>8275.3348115999997</v>
      </c>
      <c r="F43">
        <v>1006.2</v>
      </c>
      <c r="G43">
        <v>139.75221669614001</v>
      </c>
      <c r="H43">
        <f>(Table2[[#This Row],[1Y Return vs Nifty]]-AVERAGE(Table2[1Y Return vs Nifty]))/_xlfn.STDEV.P(Table2[1Y Return vs Nifty])</f>
        <v>2.1878464621869793</v>
      </c>
      <c r="I43">
        <v>28.059554002732401</v>
      </c>
      <c r="J43">
        <f>(Table2[[#This Row],[1M Return vs Nifty]]-AVERAGE(Table2[1M Return vs Nifty]))/_xlfn.STDEV.P(Table2[1M Return vs Nifty])</f>
        <v>3.5558173136692224</v>
      </c>
      <c r="K43">
        <v>21.221786678102099</v>
      </c>
      <c r="L43">
        <f>(Table2[[#This Row],[6M Return vs Nifty]]-AVERAGE(Table2[6M Return vs Nifty]))/_xlfn.STDEV.P(Table2[6M Return vs Nifty])</f>
        <v>0.74772756738549706</v>
      </c>
      <c r="M43">
        <v>-7.0787388809328604</v>
      </c>
      <c r="N43">
        <f>(Table2[[#This Row],[1W Return vs Nifty]]-AVERAGE(Table2[1W Return vs Nifty]))/_xlfn.STDEV.P(Table2[1W Return vs Nifty])</f>
        <v>-0.27723460666022059</v>
      </c>
      <c r="O43">
        <v>941.6</v>
      </c>
      <c r="P43">
        <v>901.55733369332097</v>
      </c>
      <c r="Q43">
        <v>798.901690888899</v>
      </c>
      <c r="R43">
        <v>60.857558416230901</v>
      </c>
      <c r="S43" s="1">
        <f>(Table2[[#This Row],[Close Price]]-Table2[[#This Row],[20D EMA]])/Table2[[#This Row],[20D EMA]]</f>
        <v>6.8606627017841995E-2</v>
      </c>
      <c r="T43" s="1">
        <f>(Table2[[#This Row],[Close Price]]-Table2[[#This Row],[50D EMA]])/Table2[[#This Row],[50D EMA]]</f>
        <v>0.11606878719293402</v>
      </c>
      <c r="U43" s="1">
        <f>(Table2[[#This Row],[Close Price]]-Table2[[#This Row],[200D EMA]])/Table2[[#This Row],[200D EMA]]</f>
        <v>0.25947912174331528</v>
      </c>
      <c r="V43">
        <v>2.4423399521256601</v>
      </c>
      <c r="W43">
        <v>987.25</v>
      </c>
      <c r="X43">
        <v>1030</v>
      </c>
      <c r="Y43">
        <v>987.25</v>
      </c>
      <c r="Z43">
        <v>1030</v>
      </c>
      <c r="AA43">
        <v>775.55</v>
      </c>
      <c r="AB43">
        <v>1105</v>
      </c>
      <c r="AC43" s="1">
        <f>(Table2[[#This Row],[Close Price]]/Table2[[#This Row],[Day Low]])-1</f>
        <v>1.9194732843758056E-2</v>
      </c>
      <c r="AD43" s="1">
        <f>(Table2[[#This Row],[Day High]]/Table2[[#This Row],[Close Price]])-1</f>
        <v>2.3653349234744603E-2</v>
      </c>
      <c r="AE43" s="1">
        <f>(Table2[[#This Row],[Close Price]]/Table2[[#This Row],[Current Week Low]])-1</f>
        <v>1.9194732843758056E-2</v>
      </c>
      <c r="AF43" s="1">
        <f>(Table2[[#This Row],[Current Week High]]/Table2[[#This Row],[Close Price]])-1</f>
        <v>2.3653349234744603E-2</v>
      </c>
      <c r="AG43" s="1">
        <f>(Table2[[#This Row],[Close Price]]/Table2[[#This Row],[Current Month Low]])-1</f>
        <v>0.2974018438527497</v>
      </c>
      <c r="AH43" s="1">
        <f>(Table2[[#This Row],[Current Month High]]/Table2[[#This Row],[Close Price]])-1</f>
        <v>9.8191214470284116E-2</v>
      </c>
      <c r="AI43">
        <v>10.3160405485986</v>
      </c>
      <c r="AJ43">
        <v>178.10945273631799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0.17</v>
      </c>
      <c r="AM43" t="s">
        <v>3144</v>
      </c>
      <c r="AN43">
        <v>14.02</v>
      </c>
      <c r="AO43" t="s">
        <v>3144</v>
      </c>
      <c r="AP43">
        <v>0.14589212371421001</v>
      </c>
      <c r="AQ43">
        <f>(Table2[[#This Row],[Sharpe Ratio]]-AVERAGE(Table2[Sharpe Ratio]))/_xlfn.STDEV.P(Table2[Sharpe Ratio])</f>
        <v>1.0528142290590037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7.2669709656404819</v>
      </c>
      <c r="AS43">
        <f>_xlfn.RANK.AVG(Table2[[#This Row],[1Y Return vs Nifty Z-Score]],Table2[1Y Return vs Nifty Z-Score])</f>
        <v>30</v>
      </c>
      <c r="AT43">
        <f>_xlfn.RANK.AVG(Table2[[#This Row],[6M Return vs Nifty Z-Score]],Table2[6M Return vs Nifty Z-Score])</f>
        <v>129</v>
      </c>
      <c r="AU43">
        <f>_xlfn.RANK.AVG(Table2[[#This Row],[Sharpe Ratio Z-Score]],Table2[Sharpe Ratio Z-Score])</f>
        <v>103</v>
      </c>
      <c r="AV43">
        <f>(Table2[[#This Row],[Rank 1Y]]+Table2[[#This Row],[Rank 6M]]+Table2[[#This Row],[Rank Sharpe]])/3</f>
        <v>87.333333333333329</v>
      </c>
    </row>
    <row r="44" spans="1:48" x14ac:dyDescent="0.3">
      <c r="A44" t="s">
        <v>301</v>
      </c>
      <c r="B44" t="s">
        <v>302</v>
      </c>
      <c r="C44" t="s">
        <v>3096</v>
      </c>
      <c r="D44" t="s">
        <v>273</v>
      </c>
      <c r="E44">
        <v>86905.682224470002</v>
      </c>
      <c r="F44">
        <v>5666.5</v>
      </c>
      <c r="G44">
        <v>58.9867093429216</v>
      </c>
      <c r="H44">
        <f>(Table2[[#This Row],[1Y Return vs Nifty]]-AVERAGE(Table2[1Y Return vs Nifty]))/_xlfn.STDEV.P(Table2[1Y Return vs Nifty])</f>
        <v>0.73214338116005107</v>
      </c>
      <c r="I44">
        <v>11.7525785577454</v>
      </c>
      <c r="J44">
        <f>(Table2[[#This Row],[1M Return vs Nifty]]-AVERAGE(Table2[1M Return vs Nifty]))/_xlfn.STDEV.P(Table2[1M Return vs Nifty])</f>
        <v>1.6407428910338815</v>
      </c>
      <c r="K44">
        <v>59.395780804982799</v>
      </c>
      <c r="L44">
        <f>(Table2[[#This Row],[6M Return vs Nifty]]-AVERAGE(Table2[6M Return vs Nifty]))/_xlfn.STDEV.P(Table2[6M Return vs Nifty])</f>
        <v>2.1394019306258638</v>
      </c>
      <c r="M44">
        <v>4.0908303442302998</v>
      </c>
      <c r="N44">
        <f>(Table2[[#This Row],[1W Return vs Nifty]]-AVERAGE(Table2[1W Return vs Nifty]))/_xlfn.STDEV.P(Table2[1W Return vs Nifty])</f>
        <v>1.9859764036922427</v>
      </c>
      <c r="O44">
        <v>5471.34</v>
      </c>
      <c r="P44">
        <v>5259.98708431051</v>
      </c>
      <c r="Q44">
        <v>4432.8284868295796</v>
      </c>
      <c r="R44">
        <v>61.107043783184103</v>
      </c>
      <c r="S44" s="1">
        <f>(Table2[[#This Row],[Close Price]]-Table2[[#This Row],[20D EMA]])/Table2[[#This Row],[20D EMA]]</f>
        <v>3.5669506921521939E-2</v>
      </c>
      <c r="T44" s="1">
        <f>(Table2[[#This Row],[Close Price]]-Table2[[#This Row],[50D EMA]])/Table2[[#This Row],[50D EMA]]</f>
        <v>7.7284014042931157E-2</v>
      </c>
      <c r="U44" s="1">
        <f>(Table2[[#This Row],[Close Price]]-Table2[[#This Row],[200D EMA]])/Table2[[#This Row],[200D EMA]]</f>
        <v>0.27830346173685583</v>
      </c>
      <c r="V44">
        <v>1.30517182653624</v>
      </c>
      <c r="W44">
        <v>5625.05</v>
      </c>
      <c r="X44">
        <v>5737.95</v>
      </c>
      <c r="Y44">
        <v>5625.05</v>
      </c>
      <c r="Z44">
        <v>5737.95</v>
      </c>
      <c r="AA44">
        <v>5078.5</v>
      </c>
      <c r="AB44">
        <v>5798.7</v>
      </c>
      <c r="AC44" s="1">
        <f>(Table2[[#This Row],[Close Price]]/Table2[[#This Row],[Day Low]])-1</f>
        <v>7.3688233882365228E-3</v>
      </c>
      <c r="AD44" s="1">
        <f>(Table2[[#This Row],[Day High]]/Table2[[#This Row],[Close Price]])-1</f>
        <v>1.2609194388070177E-2</v>
      </c>
      <c r="AE44" s="1">
        <f>(Table2[[#This Row],[Close Price]]/Table2[[#This Row],[Current Week Low]])-1</f>
        <v>7.3688233882365228E-3</v>
      </c>
      <c r="AF44" s="1">
        <f>(Table2[[#This Row],[Current Week High]]/Table2[[#This Row],[Close Price]])-1</f>
        <v>1.2609194388070177E-2</v>
      </c>
      <c r="AG44" s="1">
        <f>(Table2[[#This Row],[Close Price]]/Table2[[#This Row],[Current Month Low]])-1</f>
        <v>0.11578221915920062</v>
      </c>
      <c r="AH44" s="1">
        <f>(Table2[[#This Row],[Current Month High]]/Table2[[#This Row],[Close Price]])-1</f>
        <v>2.333009794405716E-2</v>
      </c>
      <c r="AI44">
        <v>2.3330097944057102</v>
      </c>
      <c r="AJ44">
        <v>87.593627146699703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0.12</v>
      </c>
      <c r="AM44" t="s">
        <v>3144</v>
      </c>
      <c r="AN44">
        <v>8.1199999999999992</v>
      </c>
      <c r="AO44" t="s">
        <v>3144</v>
      </c>
      <c r="AP44">
        <v>0.137836402441812</v>
      </c>
      <c r="AQ44">
        <f>(Table2[[#This Row],[Sharpe Ratio]]-AVERAGE(Table2[Sharpe Ratio]))/_xlfn.STDEV.P(Table2[Sharpe Ratio])</f>
        <v>0.95770343072910125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7.4559680372411403</v>
      </c>
      <c r="AS44">
        <f>_xlfn.RANK.AVG(Table2[[#This Row],[1Y Return vs Nifty Z-Score]],Table2[1Y Return vs Nifty Z-Score])</f>
        <v>131</v>
      </c>
      <c r="AT44">
        <f>_xlfn.RANK.AVG(Table2[[#This Row],[6M Return vs Nifty Z-Score]],Table2[6M Return vs Nifty Z-Score])</f>
        <v>30</v>
      </c>
      <c r="AU44">
        <f>_xlfn.RANK.AVG(Table2[[#This Row],[Sharpe Ratio Z-Score]],Table2[Sharpe Ratio Z-Score])</f>
        <v>118</v>
      </c>
      <c r="AV44">
        <f>(Table2[[#This Row],[Rank 1Y]]+Table2[[#This Row],[Rank 6M]]+Table2[[#This Row],[Rank Sharpe]])/3</f>
        <v>93</v>
      </c>
    </row>
    <row r="45" spans="1:48" x14ac:dyDescent="0.3">
      <c r="A45" t="s">
        <v>606</v>
      </c>
      <c r="B45" t="s">
        <v>607</v>
      </c>
      <c r="C45" t="s">
        <v>3111</v>
      </c>
      <c r="D45" t="s">
        <v>163</v>
      </c>
      <c r="E45">
        <v>30760.723637800002</v>
      </c>
      <c r="F45">
        <v>7310.35</v>
      </c>
      <c r="G45">
        <v>163.41378409103999</v>
      </c>
      <c r="H45">
        <f>(Table2[[#This Row],[1Y Return vs Nifty]]-AVERAGE(Table2[1Y Return vs Nifty]))/_xlfn.STDEV.P(Table2[1Y Return vs Nifty])</f>
        <v>2.6143183273118336</v>
      </c>
      <c r="I45">
        <v>4.3744136366103099</v>
      </c>
      <c r="J45">
        <f>(Table2[[#This Row],[1M Return vs Nifty]]-AVERAGE(Table2[1M Return vs Nifty]))/_xlfn.STDEV.P(Table2[1M Return vs Nifty])</f>
        <v>0.77425879199792014</v>
      </c>
      <c r="K45">
        <v>86.807031670442896</v>
      </c>
      <c r="L45">
        <f>(Table2[[#This Row],[6M Return vs Nifty]]-AVERAGE(Table2[6M Return vs Nifty]))/_xlfn.STDEV.P(Table2[6M Return vs Nifty])</f>
        <v>3.1387088139197203</v>
      </c>
      <c r="M45">
        <v>-9.7569370592117597</v>
      </c>
      <c r="N45">
        <f>(Table2[[#This Row],[1W Return vs Nifty]]-AVERAGE(Table2[1W Return vs Nifty]))/_xlfn.STDEV.P(Table2[1W Return vs Nifty])</f>
        <v>-0.81989900873327126</v>
      </c>
      <c r="O45">
        <v>7640.59</v>
      </c>
      <c r="P45">
        <v>7239.1454257452297</v>
      </c>
      <c r="Q45">
        <v>5453.0170277411298</v>
      </c>
      <c r="R45">
        <v>31.354610898274402</v>
      </c>
      <c r="S45" s="1">
        <f>(Table2[[#This Row],[Close Price]]-Table2[[#This Row],[20D EMA]])/Table2[[#This Row],[20D EMA]]</f>
        <v>-4.3221793081424313E-2</v>
      </c>
      <c r="T45" s="1">
        <f>(Table2[[#This Row],[Close Price]]-Table2[[#This Row],[50D EMA]])/Table2[[#This Row],[50D EMA]]</f>
        <v>9.8360469457540421E-3</v>
      </c>
      <c r="U45" s="1">
        <f>(Table2[[#This Row],[Close Price]]-Table2[[#This Row],[200D EMA]])/Table2[[#This Row],[200D EMA]]</f>
        <v>0.34060648679621974</v>
      </c>
      <c r="V45">
        <v>0.44376530344642201</v>
      </c>
      <c r="W45">
        <v>6962.35</v>
      </c>
      <c r="X45">
        <v>7384.65</v>
      </c>
      <c r="Y45">
        <v>6962.35</v>
      </c>
      <c r="Z45">
        <v>7384.65</v>
      </c>
      <c r="AA45">
        <v>6830.6</v>
      </c>
      <c r="AB45">
        <v>8750</v>
      </c>
      <c r="AC45" s="1">
        <f>(Table2[[#This Row],[Close Price]]/Table2[[#This Row],[Day Low]])-1</f>
        <v>4.9983123514330652E-2</v>
      </c>
      <c r="AD45" s="1">
        <f>(Table2[[#This Row],[Day High]]/Table2[[#This Row],[Close Price]])-1</f>
        <v>1.0163672054005479E-2</v>
      </c>
      <c r="AE45" s="1">
        <f>(Table2[[#This Row],[Close Price]]/Table2[[#This Row],[Current Week Low]])-1</f>
        <v>4.9983123514330652E-2</v>
      </c>
      <c r="AF45" s="1">
        <f>(Table2[[#This Row],[Current Week High]]/Table2[[#This Row],[Close Price]])-1</f>
        <v>1.0163672054005479E-2</v>
      </c>
      <c r="AG45" s="1">
        <f>(Table2[[#This Row],[Close Price]]/Table2[[#This Row],[Current Month Low]])-1</f>
        <v>7.0235411237665746E-2</v>
      </c>
      <c r="AH45" s="1">
        <f>(Table2[[#This Row],[Current Month High]]/Table2[[#This Row],[Close Price]])-1</f>
        <v>0.19693311537751268</v>
      </c>
      <c r="AI45">
        <v>19.6933115377512</v>
      </c>
      <c r="AJ45">
        <v>194.641489661843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</v>
      </c>
      <c r="AM45" t="s">
        <v>3142</v>
      </c>
      <c r="AN45">
        <v>-9.89</v>
      </c>
      <c r="AO45" t="s">
        <v>3143</v>
      </c>
      <c r="AP45">
        <v>8.4640734417951002E-2</v>
      </c>
      <c r="AQ45">
        <f>(Table2[[#This Row],[Sharpe Ratio]]-AVERAGE(Table2[Sharpe Ratio]))/_xlfn.STDEV.P(Table2[Sharpe Ratio])</f>
        <v>0.32964266716003193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6.0370295916562347</v>
      </c>
      <c r="AS45">
        <f>_xlfn.RANK.AVG(Table2[[#This Row],[1Y Return vs Nifty Z-Score]],Table2[1Y Return vs Nifty Z-Score])</f>
        <v>15</v>
      </c>
      <c r="AT45">
        <f>_xlfn.RANK.AVG(Table2[[#This Row],[6M Return vs Nifty Z-Score]],Table2[6M Return vs Nifty Z-Score])</f>
        <v>9</v>
      </c>
      <c r="AU45">
        <f>_xlfn.RANK.AVG(Table2[[#This Row],[Sharpe Ratio Z-Score]],Table2[Sharpe Ratio Z-Score])</f>
        <v>259</v>
      </c>
      <c r="AV45">
        <f>(Table2[[#This Row],[Rank 1Y]]+Table2[[#This Row],[Rank 6M]]+Table2[[#This Row],[Rank Sharpe]])/3</f>
        <v>94.333333333333329</v>
      </c>
    </row>
    <row r="46" spans="1:48" x14ac:dyDescent="0.3">
      <c r="A46" t="s">
        <v>68</v>
      </c>
      <c r="B46" t="s">
        <v>69</v>
      </c>
      <c r="C46" t="s">
        <v>3103</v>
      </c>
      <c r="D46" t="s">
        <v>62</v>
      </c>
      <c r="E46">
        <v>326144.22917554498</v>
      </c>
      <c r="F46">
        <v>2781</v>
      </c>
      <c r="G46">
        <v>57.889306105906599</v>
      </c>
      <c r="H46">
        <f>(Table2[[#This Row],[1Y Return vs Nifty]]-AVERAGE(Table2[1Y Return vs Nifty]))/_xlfn.STDEV.P(Table2[1Y Return vs Nifty])</f>
        <v>0.71236398119584088</v>
      </c>
      <c r="I46">
        <v>-7.2599556424821898</v>
      </c>
      <c r="J46">
        <f>(Table2[[#This Row],[1M Return vs Nifty]]-AVERAGE(Table2[1M Return vs Nifty]))/_xlfn.STDEV.P(Table2[1M Return vs Nifty])</f>
        <v>-0.59206956883454909</v>
      </c>
      <c r="K46">
        <v>26.305555714219601</v>
      </c>
      <c r="L46">
        <f>(Table2[[#This Row],[6M Return vs Nifty]]-AVERAGE(Table2[6M Return vs Nifty]))/_xlfn.STDEV.P(Table2[6M Return vs Nifty])</f>
        <v>0.93306188196323203</v>
      </c>
      <c r="M46">
        <v>-6.2959763050131903</v>
      </c>
      <c r="N46">
        <f>(Table2[[#This Row],[1W Return vs Nifty]]-AVERAGE(Table2[1W Return vs Nifty]))/_xlfn.STDEV.P(Table2[1W Return vs Nifty])</f>
        <v>-0.11862894832182791</v>
      </c>
      <c r="O46">
        <v>2944.16</v>
      </c>
      <c r="P46">
        <v>2914.1741861772498</v>
      </c>
      <c r="Q46">
        <v>2499.5114613358301</v>
      </c>
      <c r="R46">
        <v>23.032814490168501</v>
      </c>
      <c r="S46" s="1">
        <f>(Table2[[#This Row],[Close Price]]-Table2[[#This Row],[20D EMA]])/Table2[[#This Row],[20D EMA]]</f>
        <v>-5.5418183794358956E-2</v>
      </c>
      <c r="T46" s="1">
        <f>(Table2[[#This Row],[Close Price]]-Table2[[#This Row],[50D EMA]])/Table2[[#This Row],[50D EMA]]</f>
        <v>-4.5698773535546543E-2</v>
      </c>
      <c r="U46" s="1">
        <f>(Table2[[#This Row],[Close Price]]-Table2[[#This Row],[200D EMA]])/Table2[[#This Row],[200D EMA]]</f>
        <v>0.1126174226517578</v>
      </c>
      <c r="V46">
        <v>1.2101811130474001</v>
      </c>
      <c r="W46">
        <v>2713.9</v>
      </c>
      <c r="X46">
        <v>2834.9</v>
      </c>
      <c r="Y46">
        <v>2713.9</v>
      </c>
      <c r="Z46">
        <v>2834.9</v>
      </c>
      <c r="AA46">
        <v>2679.3</v>
      </c>
      <c r="AB46">
        <v>3220.3</v>
      </c>
      <c r="AC46" s="1">
        <f>(Table2[[#This Row],[Close Price]]/Table2[[#This Row],[Day Low]])-1</f>
        <v>2.4724566122554137E-2</v>
      </c>
      <c r="AD46" s="1">
        <f>(Table2[[#This Row],[Day High]]/Table2[[#This Row],[Close Price]])-1</f>
        <v>1.9381517439769791E-2</v>
      </c>
      <c r="AE46" s="1">
        <f>(Table2[[#This Row],[Close Price]]/Table2[[#This Row],[Current Week Low]])-1</f>
        <v>2.4724566122554137E-2</v>
      </c>
      <c r="AF46" s="1">
        <f>(Table2[[#This Row],[Current Week High]]/Table2[[#This Row],[Close Price]])-1</f>
        <v>1.9381517439769791E-2</v>
      </c>
      <c r="AG46" s="1">
        <f>(Table2[[#This Row],[Close Price]]/Table2[[#This Row],[Current Month Low]])-1</f>
        <v>3.7957675512260591E-2</v>
      </c>
      <c r="AH46" s="1">
        <f>(Table2[[#This Row],[Current Month High]]/Table2[[#This Row],[Close Price]])-1</f>
        <v>0.1579647608773822</v>
      </c>
      <c r="AI46">
        <v>15.861201006831999</v>
      </c>
      <c r="AJ46">
        <v>91.793103448275801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0.08</v>
      </c>
      <c r="AM46" t="s">
        <v>3144</v>
      </c>
      <c r="AN46">
        <v>-12.94</v>
      </c>
      <c r="AO46" t="s">
        <v>3143</v>
      </c>
      <c r="AP46">
        <v>0.172909909527559</v>
      </c>
      <c r="AQ46">
        <f>(Table2[[#This Row],[Sharpe Ratio]]-AVERAGE(Table2[Sharpe Ratio]))/_xlfn.STDEV.P(Table2[Sharpe Ratio])</f>
        <v>1.3718028200146837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2.3065301660173794</v>
      </c>
      <c r="AS46">
        <f>_xlfn.RANK.AVG(Table2[[#This Row],[1Y Return vs Nifty Z-Score]],Table2[1Y Return vs Nifty Z-Score])</f>
        <v>133</v>
      </c>
      <c r="AT46">
        <f>_xlfn.RANK.AVG(Table2[[#This Row],[6M Return vs Nifty Z-Score]],Table2[6M Return vs Nifty Z-Score])</f>
        <v>92</v>
      </c>
      <c r="AU46">
        <f>_xlfn.RANK.AVG(Table2[[#This Row],[Sharpe Ratio Z-Score]],Table2[Sharpe Ratio Z-Score])</f>
        <v>66</v>
      </c>
      <c r="AV46">
        <f>(Table2[[#This Row],[Rank 1Y]]+Table2[[#This Row],[Rank 6M]]+Table2[[#This Row],[Rank Sharpe]])/3</f>
        <v>97</v>
      </c>
    </row>
    <row r="47" spans="1:48" x14ac:dyDescent="0.3">
      <c r="A47" t="s">
        <v>271</v>
      </c>
      <c r="B47" t="s">
        <v>272</v>
      </c>
      <c r="C47" t="s">
        <v>3096</v>
      </c>
      <c r="D47" t="s">
        <v>273</v>
      </c>
      <c r="E47">
        <v>94504.286796090004</v>
      </c>
      <c r="F47">
        <v>10990.3</v>
      </c>
      <c r="G47">
        <v>155.08574844709699</v>
      </c>
      <c r="H47">
        <f>(Table2[[#This Row],[1Y Return vs Nifty]]-AVERAGE(Table2[1Y Return vs Nifty]))/_xlfn.STDEV.P(Table2[1Y Return vs Nifty])</f>
        <v>2.4642153001275835</v>
      </c>
      <c r="I47">
        <v>2.7052691747973201</v>
      </c>
      <c r="J47">
        <f>(Table2[[#This Row],[1M Return vs Nifty]]-AVERAGE(Table2[1M Return vs Nifty]))/_xlfn.STDEV.P(Table2[1M Return vs Nifty])</f>
        <v>0.57823618331212923</v>
      </c>
      <c r="K47">
        <v>38.927907025380698</v>
      </c>
      <c r="L47">
        <f>(Table2[[#This Row],[6M Return vs Nifty]]-AVERAGE(Table2[6M Return vs Nifty]))/_xlfn.STDEV.P(Table2[6M Return vs Nifty])</f>
        <v>1.3932233904805413</v>
      </c>
      <c r="M47">
        <v>-4.4805472563543498</v>
      </c>
      <c r="N47">
        <f>(Table2[[#This Row],[1W Return vs Nifty]]-AVERAGE(Table2[1W Return vs Nifty]))/_xlfn.STDEV.P(Table2[1W Return vs Nifty])</f>
        <v>0.24921863188584725</v>
      </c>
      <c r="O47">
        <v>11234.77</v>
      </c>
      <c r="P47">
        <v>11125.044613616201</v>
      </c>
      <c r="Q47">
        <v>9186.1031216949104</v>
      </c>
      <c r="R47">
        <v>40.087890157037002</v>
      </c>
      <c r="S47" s="1">
        <f>(Table2[[#This Row],[Close Price]]-Table2[[#This Row],[20D EMA]])/Table2[[#This Row],[20D EMA]]</f>
        <v>-2.1760125040388111E-2</v>
      </c>
      <c r="T47" s="1">
        <f>(Table2[[#This Row],[Close Price]]-Table2[[#This Row],[50D EMA]])/Table2[[#This Row],[50D EMA]]</f>
        <v>-1.2111826810230004E-2</v>
      </c>
      <c r="U47" s="1">
        <f>(Table2[[#This Row],[Close Price]]-Table2[[#This Row],[200D EMA]])/Table2[[#This Row],[200D EMA]]</f>
        <v>0.1964050320798271</v>
      </c>
      <c r="V47">
        <v>0.51692819880655805</v>
      </c>
      <c r="W47">
        <v>10787.3</v>
      </c>
      <c r="X47">
        <v>11131.6</v>
      </c>
      <c r="Y47">
        <v>10787.3</v>
      </c>
      <c r="Z47">
        <v>11131.6</v>
      </c>
      <c r="AA47">
        <v>10428.85</v>
      </c>
      <c r="AB47">
        <v>11881.85</v>
      </c>
      <c r="AC47" s="1">
        <f>(Table2[[#This Row],[Close Price]]/Table2[[#This Row],[Day Low]])-1</f>
        <v>1.8818425370574765E-2</v>
      </c>
      <c r="AD47" s="1">
        <f>(Table2[[#This Row],[Day High]]/Table2[[#This Row],[Close Price]])-1</f>
        <v>1.285679189831046E-2</v>
      </c>
      <c r="AE47" s="1">
        <f>(Table2[[#This Row],[Close Price]]/Table2[[#This Row],[Current Week Low]])-1</f>
        <v>1.8818425370574765E-2</v>
      </c>
      <c r="AF47" s="1">
        <f>(Table2[[#This Row],[Current Week High]]/Table2[[#This Row],[Close Price]])-1</f>
        <v>1.285679189831046E-2</v>
      </c>
      <c r="AG47" s="1">
        <f>(Table2[[#This Row],[Close Price]]/Table2[[#This Row],[Current Month Low]])-1</f>
        <v>5.383623314171726E-2</v>
      </c>
      <c r="AH47" s="1">
        <f>(Table2[[#This Row],[Current Month High]]/Table2[[#This Row],[Close Price]])-1</f>
        <v>8.1121534444009713E-2</v>
      </c>
      <c r="AI47">
        <v>14.819431680663801</v>
      </c>
      <c r="AJ47">
        <v>184.04212702720099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</v>
      </c>
      <c r="AM47" t="s">
        <v>3142</v>
      </c>
      <c r="AN47">
        <v>-4.1500000000000004</v>
      </c>
      <c r="AO47" t="s">
        <v>3143</v>
      </c>
      <c r="AP47">
        <v>9.9011646791946004E-2</v>
      </c>
      <c r="AQ47">
        <f>(Table2[[#This Row],[Sharpe Ratio]]-AVERAGE(Table2[Sharpe Ratio]))/_xlfn.STDEV.P(Table2[Sharpe Ratio])</f>
        <v>0.49931449447399573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5.1842080002800968</v>
      </c>
      <c r="AS47">
        <f>_xlfn.RANK.AVG(Table2[[#This Row],[1Y Return vs Nifty Z-Score]],Table2[1Y Return vs Nifty Z-Score])</f>
        <v>20</v>
      </c>
      <c r="AT47">
        <f>_xlfn.RANK.AVG(Table2[[#This Row],[6M Return vs Nifty Z-Score]],Table2[6M Return vs Nifty Z-Score])</f>
        <v>62</v>
      </c>
      <c r="AU47">
        <f>_xlfn.RANK.AVG(Table2[[#This Row],[Sharpe Ratio Z-Score]],Table2[Sharpe Ratio Z-Score])</f>
        <v>215</v>
      </c>
      <c r="AV47">
        <f>(Table2[[#This Row],[Rank 1Y]]+Table2[[#This Row],[Rank 6M]]+Table2[[#This Row],[Rank Sharpe]])/3</f>
        <v>99</v>
      </c>
    </row>
    <row r="48" spans="1:48" x14ac:dyDescent="0.3">
      <c r="A48" t="s">
        <v>339</v>
      </c>
      <c r="B48" t="s">
        <v>340</v>
      </c>
      <c r="C48" t="s">
        <v>3110</v>
      </c>
      <c r="D48" t="s">
        <v>141</v>
      </c>
      <c r="E48">
        <v>73523.496951239998</v>
      </c>
      <c r="F48">
        <v>1655.25</v>
      </c>
      <c r="G48">
        <v>92.535101970988094</v>
      </c>
      <c r="H48">
        <f>(Table2[[#This Row],[1Y Return vs Nifty]]-AVERAGE(Table2[1Y Return vs Nifty]))/_xlfn.STDEV.P(Table2[1Y Return vs Nifty])</f>
        <v>1.3368136186488941</v>
      </c>
      <c r="I48">
        <v>-0.38183354158015198</v>
      </c>
      <c r="J48">
        <f>(Table2[[#This Row],[1M Return vs Nifty]]-AVERAGE(Table2[1M Return vs Nifty]))/_xlfn.STDEV.P(Table2[1M Return vs Nifty])</f>
        <v>0.21569001574553592</v>
      </c>
      <c r="K48">
        <v>16.171314232026901</v>
      </c>
      <c r="L48">
        <f>(Table2[[#This Row],[6M Return vs Nifty]]-AVERAGE(Table2[6M Return vs Nifty]))/_xlfn.STDEV.P(Table2[6M Return vs Nifty])</f>
        <v>0.56360711611457714</v>
      </c>
      <c r="M48">
        <v>-2.4388939182273499</v>
      </c>
      <c r="N48">
        <f>(Table2[[#This Row],[1W Return vs Nifty]]-AVERAGE(Table2[1W Return vs Nifty]))/_xlfn.STDEV.P(Table2[1W Return vs Nifty])</f>
        <v>0.6629044438473547</v>
      </c>
      <c r="O48">
        <v>1771.84</v>
      </c>
      <c r="P48">
        <v>1788.1984994368299</v>
      </c>
      <c r="Q48">
        <v>1551.3953265085499</v>
      </c>
      <c r="R48">
        <v>31.1773748412587</v>
      </c>
      <c r="S48" s="1">
        <f>(Table2[[#This Row],[Close Price]]-Table2[[#This Row],[20D EMA]])/Table2[[#This Row],[20D EMA]]</f>
        <v>-6.5801652519414805E-2</v>
      </c>
      <c r="T48" s="1">
        <f>(Table2[[#This Row],[Close Price]]-Table2[[#This Row],[50D EMA]])/Table2[[#This Row],[50D EMA]]</f>
        <v>-7.4347730119838681E-2</v>
      </c>
      <c r="U48" s="1">
        <f>(Table2[[#This Row],[Close Price]]-Table2[[#This Row],[200D EMA]])/Table2[[#This Row],[200D EMA]]</f>
        <v>6.6942752576918826E-2</v>
      </c>
      <c r="V48">
        <v>0.34417723025393898</v>
      </c>
      <c r="W48">
        <v>1650</v>
      </c>
      <c r="X48">
        <v>1695.65</v>
      </c>
      <c r="Y48">
        <v>1650</v>
      </c>
      <c r="Z48">
        <v>1695.65</v>
      </c>
      <c r="AA48">
        <v>1645.2</v>
      </c>
      <c r="AB48">
        <v>1909.85</v>
      </c>
      <c r="AC48" s="1">
        <f>(Table2[[#This Row],[Close Price]]/Table2[[#This Row],[Day Low]])-1</f>
        <v>3.1818181818181746E-3</v>
      </c>
      <c r="AD48" s="1">
        <f>(Table2[[#This Row],[Day High]]/Table2[[#This Row],[Close Price]])-1</f>
        <v>2.4407189246337557E-2</v>
      </c>
      <c r="AE48" s="1">
        <f>(Table2[[#This Row],[Close Price]]/Table2[[#This Row],[Current Week Low]])-1</f>
        <v>3.1818181818181746E-3</v>
      </c>
      <c r="AF48" s="1">
        <f>(Table2[[#This Row],[Current Week High]]/Table2[[#This Row],[Close Price]])-1</f>
        <v>2.4407189246337557E-2</v>
      </c>
      <c r="AG48" s="1">
        <f>(Table2[[#This Row],[Close Price]]/Table2[[#This Row],[Current Month Low]])-1</f>
        <v>6.1086797957694561E-3</v>
      </c>
      <c r="AH48" s="1">
        <f>(Table2[[#This Row],[Current Month High]]/Table2[[#This Row],[Close Price]])-1</f>
        <v>0.15381362331974024</v>
      </c>
      <c r="AI48">
        <v>25.346624376982302</v>
      </c>
      <c r="AJ48">
        <v>125.587734241908</v>
      </c>
      <c r="AK48" t="str">
        <f>IF(AND(Table2[[#This Row],[20D EMA]]&gt;Table2[[#This Row],[50D EMA]],Table2[[#This Row],[50D EMA]]&gt;Table2[[#This Row],[200D EMA]]),"Uptrend","Downtrend/NoTrend")</f>
        <v>Downtrend/NoTrend</v>
      </c>
      <c r="AL48">
        <v>0.01</v>
      </c>
      <c r="AM48" t="s">
        <v>3144</v>
      </c>
      <c r="AN48">
        <v>-11.11</v>
      </c>
      <c r="AO48" t="s">
        <v>3143</v>
      </c>
      <c r="AP48">
        <v>0.16535237162753499</v>
      </c>
      <c r="AQ48">
        <f>(Table2[[#This Row],[Sharpe Ratio]]-AVERAGE(Table2[Sharpe Ratio]))/_xlfn.STDEV.P(Table2[Sharpe Ratio])</f>
        <v>1.2825738808826068</v>
      </c>
      <c r="AR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">
        <f>_xlfn.RANK.AVG(Table2[[#This Row],[1Y Return vs Nifty Z-Score]],Table2[1Y Return vs Nifty Z-Score])</f>
        <v>70</v>
      </c>
      <c r="AT48">
        <f>_xlfn.RANK.AVG(Table2[[#This Row],[6M Return vs Nifty Z-Score]],Table2[6M Return vs Nifty Z-Score])</f>
        <v>164</v>
      </c>
      <c r="AU48">
        <f>_xlfn.RANK.AVG(Table2[[#This Row],[Sharpe Ratio Z-Score]],Table2[Sharpe Ratio Z-Score])</f>
        <v>77</v>
      </c>
      <c r="AV48">
        <f>(Table2[[#This Row],[Rank 1Y]]+Table2[[#This Row],[Rank 6M]]+Table2[[#This Row],[Rank Sharpe]])/3</f>
        <v>103.66666666666667</v>
      </c>
    </row>
    <row r="49" spans="1:48" x14ac:dyDescent="0.3">
      <c r="A49" t="s">
        <v>279</v>
      </c>
      <c r="B49" t="s">
        <v>280</v>
      </c>
      <c r="C49" t="s">
        <v>3102</v>
      </c>
      <c r="D49" t="s">
        <v>80</v>
      </c>
      <c r="E49">
        <v>92461.056905919904</v>
      </c>
      <c r="F49">
        <v>1829.05</v>
      </c>
      <c r="G49">
        <v>125.267623118063</v>
      </c>
      <c r="H49">
        <f>(Table2[[#This Row],[1Y Return vs Nifty]]-AVERAGE(Table2[1Y Return vs Nifty]))/_xlfn.STDEV.P(Table2[1Y Return vs Nifty])</f>
        <v>1.9267787342667468</v>
      </c>
      <c r="I49">
        <v>8.5448941393214799</v>
      </c>
      <c r="J49">
        <f>(Table2[[#This Row],[1M Return vs Nifty]]-AVERAGE(Table2[1M Return vs Nifty]))/_xlfn.STDEV.P(Table2[1M Return vs Nifty])</f>
        <v>1.2640357324112812</v>
      </c>
      <c r="K49">
        <v>10.603881740877201</v>
      </c>
      <c r="L49">
        <f>(Table2[[#This Row],[6M Return vs Nifty]]-AVERAGE(Table2[6M Return vs Nifty]))/_xlfn.STDEV.P(Table2[6M Return vs Nifty])</f>
        <v>0.36064032565372262</v>
      </c>
      <c r="M49">
        <v>-1.0525146133788801</v>
      </c>
      <c r="N49">
        <f>(Table2[[#This Row],[1W Return vs Nifty]]-AVERAGE(Table2[1W Return vs Nifty]))/_xlfn.STDEV.P(Table2[1W Return vs Nifty])</f>
        <v>0.94381670142925067</v>
      </c>
      <c r="O49">
        <v>1904.66</v>
      </c>
      <c r="P49">
        <v>1830.2790281507</v>
      </c>
      <c r="Q49">
        <v>1504.0044814385799</v>
      </c>
      <c r="R49">
        <v>48.142775508620602</v>
      </c>
      <c r="S49" s="1">
        <f>(Table2[[#This Row],[Close Price]]-Table2[[#This Row],[20D EMA]])/Table2[[#This Row],[20D EMA]]</f>
        <v>-3.9697373809498872E-2</v>
      </c>
      <c r="T49" s="1">
        <f>(Table2[[#This Row],[Close Price]]-Table2[[#This Row],[50D EMA]])/Table2[[#This Row],[50D EMA]]</f>
        <v>-6.7149769614191599E-4</v>
      </c>
      <c r="U49" s="1">
        <f>(Table2[[#This Row],[Close Price]]-Table2[[#This Row],[200D EMA]])/Table2[[#This Row],[200D EMA]]</f>
        <v>0.21612004656429887</v>
      </c>
      <c r="V49">
        <v>0.73808304927573398</v>
      </c>
      <c r="W49">
        <v>1814.9</v>
      </c>
      <c r="X49">
        <v>1938.35</v>
      </c>
      <c r="Y49">
        <v>1814.9</v>
      </c>
      <c r="Z49">
        <v>1938.35</v>
      </c>
      <c r="AA49">
        <v>1753.7</v>
      </c>
      <c r="AB49">
        <v>2037</v>
      </c>
      <c r="AC49" s="1">
        <f>(Table2[[#This Row],[Close Price]]/Table2[[#This Row],[Day Low]])-1</f>
        <v>7.7965728139290924E-3</v>
      </c>
      <c r="AD49" s="1">
        <f>(Table2[[#This Row],[Day High]]/Table2[[#This Row],[Close Price]])-1</f>
        <v>5.975779776386636E-2</v>
      </c>
      <c r="AE49" s="1">
        <f>(Table2[[#This Row],[Close Price]]/Table2[[#This Row],[Current Week Low]])-1</f>
        <v>7.7965728139290924E-3</v>
      </c>
      <c r="AF49" s="1">
        <f>(Table2[[#This Row],[Current Week High]]/Table2[[#This Row],[Close Price]])-1</f>
        <v>5.975779776386636E-2</v>
      </c>
      <c r="AG49" s="1">
        <f>(Table2[[#This Row],[Close Price]]/Table2[[#This Row],[Current Month Low]])-1</f>
        <v>4.2966299823230747E-2</v>
      </c>
      <c r="AH49" s="1">
        <f>(Table2[[#This Row],[Current Month High]]/Table2[[#This Row],[Close Price]])-1</f>
        <v>0.11369290068614868</v>
      </c>
      <c r="AI49">
        <v>11.3692900686148</v>
      </c>
      <c r="AJ49">
        <v>155.882764409625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0.14000000000000001</v>
      </c>
      <c r="AM49" t="s">
        <v>3144</v>
      </c>
      <c r="AN49">
        <v>-2.93</v>
      </c>
      <c r="AO49" t="s">
        <v>3143</v>
      </c>
      <c r="AP49">
        <v>0.16828845634589501</v>
      </c>
      <c r="AQ49">
        <f>(Table2[[#This Row],[Sharpe Ratio]]-AVERAGE(Table2[Sharpe Ratio]))/_xlfn.STDEV.P(Table2[Sharpe Ratio])</f>
        <v>1.3172391022929202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5.8125105960539223</v>
      </c>
      <c r="AS49">
        <f>_xlfn.RANK.AVG(Table2[[#This Row],[1Y Return vs Nifty Z-Score]],Table2[1Y Return vs Nifty Z-Score])</f>
        <v>35</v>
      </c>
      <c r="AT49">
        <f>_xlfn.RANK.AVG(Table2[[#This Row],[6M Return vs Nifty Z-Score]],Table2[6M Return vs Nifty Z-Score])</f>
        <v>209</v>
      </c>
      <c r="AU49">
        <f>_xlfn.RANK.AVG(Table2[[#This Row],[Sharpe Ratio Z-Score]],Table2[Sharpe Ratio Z-Score])</f>
        <v>69</v>
      </c>
      <c r="AV49">
        <f>(Table2[[#This Row],[Rank 1Y]]+Table2[[#This Row],[Rank 6M]]+Table2[[#This Row],[Rank Sharpe]])/3</f>
        <v>104.33333333333333</v>
      </c>
    </row>
    <row r="50" spans="1:48" x14ac:dyDescent="0.3">
      <c r="A50" t="s">
        <v>215</v>
      </c>
      <c r="B50" t="s">
        <v>216</v>
      </c>
      <c r="C50" t="s">
        <v>3108</v>
      </c>
      <c r="D50" t="s">
        <v>166</v>
      </c>
      <c r="E50">
        <v>113643.0897889</v>
      </c>
      <c r="F50">
        <v>711.9</v>
      </c>
      <c r="G50">
        <v>54.218776298902</v>
      </c>
      <c r="H50">
        <f>(Table2[[#This Row],[1Y Return vs Nifty]]-AVERAGE(Table2[1Y Return vs Nifty]))/_xlfn.STDEV.P(Table2[1Y Return vs Nifty])</f>
        <v>0.64620700745592607</v>
      </c>
      <c r="I50">
        <v>4.0904469582189797</v>
      </c>
      <c r="J50">
        <f>(Table2[[#This Row],[1M Return vs Nifty]]-AVERAGE(Table2[1M Return vs Nifty]))/_xlfn.STDEV.P(Table2[1M Return vs Nifty])</f>
        <v>0.7409100373804518</v>
      </c>
      <c r="K50">
        <v>18.780791767868699</v>
      </c>
      <c r="L50">
        <f>(Table2[[#This Row],[6M Return vs Nifty]]-AVERAGE(Table2[6M Return vs Nifty]))/_xlfn.STDEV.P(Table2[6M Return vs Nifty])</f>
        <v>0.65873845018489596</v>
      </c>
      <c r="M50">
        <v>-8.3187547776699908</v>
      </c>
      <c r="N50">
        <f>(Table2[[#This Row],[1W Return vs Nifty]]-AVERAGE(Table2[1W Return vs Nifty]))/_xlfn.STDEV.P(Table2[1W Return vs Nifty])</f>
        <v>-0.52849027945601379</v>
      </c>
      <c r="O50">
        <v>769.88</v>
      </c>
      <c r="P50">
        <v>751.90785494550198</v>
      </c>
      <c r="Q50">
        <v>639.91968548923705</v>
      </c>
      <c r="R50">
        <v>33.640877080571599</v>
      </c>
      <c r="S50" s="1">
        <f>(Table2[[#This Row],[Close Price]]-Table2[[#This Row],[20D EMA]])/Table2[[#This Row],[20D EMA]]</f>
        <v>-7.5310437990336182E-2</v>
      </c>
      <c r="T50" s="1">
        <f>(Table2[[#This Row],[Close Price]]-Table2[[#This Row],[50D EMA]])/Table2[[#This Row],[50D EMA]]</f>
        <v>-5.3208454576394552E-2</v>
      </c>
      <c r="U50" s="1">
        <f>(Table2[[#This Row],[Close Price]]-Table2[[#This Row],[200D EMA]])/Table2[[#This Row],[200D EMA]]</f>
        <v>0.11248335711962337</v>
      </c>
      <c r="V50">
        <v>1.4678501007037601</v>
      </c>
      <c r="W50">
        <v>709.2</v>
      </c>
      <c r="X50">
        <v>748</v>
      </c>
      <c r="Y50">
        <v>709.2</v>
      </c>
      <c r="Z50">
        <v>748</v>
      </c>
      <c r="AA50">
        <v>709.05</v>
      </c>
      <c r="AB50">
        <v>874.7</v>
      </c>
      <c r="AC50" s="1">
        <f>(Table2[[#This Row],[Close Price]]/Table2[[#This Row],[Day Low]])-1</f>
        <v>3.8071065989846442E-3</v>
      </c>
      <c r="AD50" s="1">
        <f>(Table2[[#This Row],[Day High]]/Table2[[#This Row],[Close Price]])-1</f>
        <v>5.0709369293440165E-2</v>
      </c>
      <c r="AE50" s="1">
        <f>(Table2[[#This Row],[Close Price]]/Table2[[#This Row],[Current Week Low]])-1</f>
        <v>3.8071065989846442E-3</v>
      </c>
      <c r="AF50" s="1">
        <f>(Table2[[#This Row],[Current Week High]]/Table2[[#This Row],[Close Price]])-1</f>
        <v>5.0709369293440165E-2</v>
      </c>
      <c r="AG50" s="1">
        <f>(Table2[[#This Row],[Close Price]]/Table2[[#This Row],[Current Month Low]])-1</f>
        <v>4.0194626613074824E-3</v>
      </c>
      <c r="AH50" s="1">
        <f>(Table2[[#This Row],[Current Month High]]/Table2[[#This Row],[Close Price]])-1</f>
        <v>0.22868380390504295</v>
      </c>
      <c r="AI50">
        <v>22.8683803905042</v>
      </c>
      <c r="AJ50">
        <v>91.912656692276599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0.09</v>
      </c>
      <c r="AM50" t="s">
        <v>3144</v>
      </c>
      <c r="AN50">
        <v>-15.43</v>
      </c>
      <c r="AO50" t="s">
        <v>3143</v>
      </c>
      <c r="AP50">
        <v>0.19700375105721099</v>
      </c>
      <c r="AQ50">
        <f>(Table2[[#This Row],[Sharpe Ratio]]-AVERAGE(Table2[Sharpe Ratio]))/_xlfn.STDEV.P(Table2[Sharpe Ratio])</f>
        <v>1.6562695269961192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3.1736347425613793</v>
      </c>
      <c r="AS50">
        <f>_xlfn.RANK.AVG(Table2[[#This Row],[1Y Return vs Nifty Z-Score]],Table2[1Y Return vs Nifty Z-Score])</f>
        <v>150</v>
      </c>
      <c r="AT50">
        <f>_xlfn.RANK.AVG(Table2[[#This Row],[6M Return vs Nifty Z-Score]],Table2[6M Return vs Nifty Z-Score])</f>
        <v>142</v>
      </c>
      <c r="AU50">
        <f>_xlfn.RANK.AVG(Table2[[#This Row],[Sharpe Ratio Z-Score]],Table2[Sharpe Ratio Z-Score])</f>
        <v>28</v>
      </c>
      <c r="AV50">
        <f>(Table2[[#This Row],[Rank 1Y]]+Table2[[#This Row],[Rank 6M]]+Table2[[#This Row],[Rank Sharpe]])/3</f>
        <v>106.66666666666667</v>
      </c>
    </row>
    <row r="51" spans="1:48" x14ac:dyDescent="0.3">
      <c r="A51" t="s">
        <v>517</v>
      </c>
      <c r="B51" t="s">
        <v>518</v>
      </c>
      <c r="C51" t="s">
        <v>3106</v>
      </c>
      <c r="D51" t="s">
        <v>309</v>
      </c>
      <c r="E51">
        <v>38021.258523019998</v>
      </c>
      <c r="F51">
        <v>1828.2</v>
      </c>
      <c r="G51">
        <v>81.824874803177195</v>
      </c>
      <c r="H51">
        <f>(Table2[[#This Row],[1Y Return vs Nifty]]-AVERAGE(Table2[1Y Return vs Nifty]))/_xlfn.STDEV.P(Table2[1Y Return vs Nifty])</f>
        <v>1.143774396862103</v>
      </c>
      <c r="I51">
        <v>-6.22486089209053</v>
      </c>
      <c r="J51">
        <f>(Table2[[#This Row],[1M Return vs Nifty]]-AVERAGE(Table2[1M Return vs Nifty]))/_xlfn.STDEV.P(Table2[1M Return vs Nifty])</f>
        <v>-0.47050910606408713</v>
      </c>
      <c r="K51">
        <v>15.5453944029029</v>
      </c>
      <c r="L51">
        <f>(Table2[[#This Row],[6M Return vs Nifty]]-AVERAGE(Table2[6M Return vs Nifty]))/_xlfn.STDEV.P(Table2[6M Return vs Nifty])</f>
        <v>0.54078852980840175</v>
      </c>
      <c r="M51">
        <v>-7.1299384350906498</v>
      </c>
      <c r="N51">
        <f>(Table2[[#This Row],[1W Return vs Nifty]]-AVERAGE(Table2[1W Return vs Nifty]))/_xlfn.STDEV.P(Table2[1W Return vs Nifty])</f>
        <v>-0.28760881110438108</v>
      </c>
      <c r="O51">
        <v>1946.16</v>
      </c>
      <c r="P51">
        <v>1893.89343364417</v>
      </c>
      <c r="Q51">
        <v>1575.0971050583501</v>
      </c>
      <c r="R51">
        <v>24.218292713584901</v>
      </c>
      <c r="S51" s="1">
        <f>(Table2[[#This Row],[Close Price]]-Table2[[#This Row],[20D EMA]])/Table2[[#This Row],[20D EMA]]</f>
        <v>-6.061166605006784E-2</v>
      </c>
      <c r="T51" s="1">
        <f>(Table2[[#This Row],[Close Price]]-Table2[[#This Row],[50D EMA]])/Table2[[#This Row],[50D EMA]]</f>
        <v>-3.4686974714181654E-2</v>
      </c>
      <c r="U51" s="1">
        <f>(Table2[[#This Row],[Close Price]]-Table2[[#This Row],[200D EMA]])/Table2[[#This Row],[200D EMA]]</f>
        <v>0.16069034355330983</v>
      </c>
      <c r="V51">
        <v>0.633218144891318</v>
      </c>
      <c r="W51">
        <v>1810</v>
      </c>
      <c r="X51">
        <v>1870</v>
      </c>
      <c r="Y51">
        <v>1810</v>
      </c>
      <c r="Z51">
        <v>1870</v>
      </c>
      <c r="AA51">
        <v>1810</v>
      </c>
      <c r="AB51">
        <v>2175.9</v>
      </c>
      <c r="AC51" s="1">
        <f>(Table2[[#This Row],[Close Price]]/Table2[[#This Row],[Day Low]])-1</f>
        <v>1.0055248618784596E-2</v>
      </c>
      <c r="AD51" s="1">
        <f>(Table2[[#This Row],[Day High]]/Table2[[#This Row],[Close Price]])-1</f>
        <v>2.2864019253910906E-2</v>
      </c>
      <c r="AE51" s="1">
        <f>(Table2[[#This Row],[Close Price]]/Table2[[#This Row],[Current Week Low]])-1</f>
        <v>1.0055248618784596E-2</v>
      </c>
      <c r="AF51" s="1">
        <f>(Table2[[#This Row],[Current Week High]]/Table2[[#This Row],[Close Price]])-1</f>
        <v>2.2864019253910906E-2</v>
      </c>
      <c r="AG51" s="1">
        <f>(Table2[[#This Row],[Close Price]]/Table2[[#This Row],[Current Month Low]])-1</f>
        <v>1.0055248618784596E-2</v>
      </c>
      <c r="AH51" s="1">
        <f>(Table2[[#This Row],[Current Month High]]/Table2[[#This Row],[Close Price]])-1</f>
        <v>0.19018706924844109</v>
      </c>
      <c r="AI51">
        <v>20.312329066841698</v>
      </c>
      <c r="AJ51">
        <v>124.594594594594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0.13</v>
      </c>
      <c r="AM51" t="s">
        <v>3144</v>
      </c>
      <c r="AN51">
        <v>-9.39</v>
      </c>
      <c r="AO51" t="s">
        <v>3143</v>
      </c>
      <c r="AP51">
        <v>0.173608712484108</v>
      </c>
      <c r="AQ51">
        <f>(Table2[[#This Row],[Sharpe Ratio]]-AVERAGE(Table2[Sharpe Ratio]))/_xlfn.STDEV.P(Table2[Sharpe Ratio])</f>
        <v>1.3800533173724314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2.3064983268744679</v>
      </c>
      <c r="AS51">
        <f>_xlfn.RANK.AVG(Table2[[#This Row],[1Y Return vs Nifty Z-Score]],Table2[1Y Return vs Nifty Z-Score])</f>
        <v>84</v>
      </c>
      <c r="AT51">
        <f>_xlfn.RANK.AVG(Table2[[#This Row],[6M Return vs Nifty Z-Score]],Table2[6M Return vs Nifty Z-Score])</f>
        <v>172</v>
      </c>
      <c r="AU51">
        <f>_xlfn.RANK.AVG(Table2[[#This Row],[Sharpe Ratio Z-Score]],Table2[Sharpe Ratio Z-Score])</f>
        <v>65</v>
      </c>
      <c r="AV51">
        <f>(Table2[[#This Row],[Rank 1Y]]+Table2[[#This Row],[Rank 6M]]+Table2[[#This Row],[Rank Sharpe]])/3</f>
        <v>107</v>
      </c>
    </row>
    <row r="52" spans="1:48" x14ac:dyDescent="0.3">
      <c r="A52" t="s">
        <v>1014</v>
      </c>
      <c r="B52" t="s">
        <v>1015</v>
      </c>
      <c r="C52" t="s">
        <v>3108</v>
      </c>
      <c r="D52" t="s">
        <v>276</v>
      </c>
      <c r="E52">
        <v>12922.61157261</v>
      </c>
      <c r="F52">
        <v>1744.6</v>
      </c>
      <c r="G52">
        <v>70.760289310239997</v>
      </c>
      <c r="H52">
        <f>(Table2[[#This Row],[1Y Return vs Nifty]]-AVERAGE(Table2[1Y Return vs Nifty]))/_xlfn.STDEV.P(Table2[1Y Return vs Nifty])</f>
        <v>0.9443482839063142</v>
      </c>
      <c r="I52">
        <v>-1.3653598563076299</v>
      </c>
      <c r="J52">
        <f>(Table2[[#This Row],[1M Return vs Nifty]]-AVERAGE(Table2[1M Return vs Nifty]))/_xlfn.STDEV.P(Table2[1M Return vs Nifty])</f>
        <v>0.10018569701533188</v>
      </c>
      <c r="K52">
        <v>25.531461984109701</v>
      </c>
      <c r="L52">
        <f>(Table2[[#This Row],[6M Return vs Nifty]]-AVERAGE(Table2[6M Return vs Nifty]))/_xlfn.STDEV.P(Table2[6M Return vs Nifty])</f>
        <v>0.90484145537233285</v>
      </c>
      <c r="M52">
        <v>-10.616326029097999</v>
      </c>
      <c r="N52">
        <f>(Table2[[#This Row],[1W Return vs Nifty]]-AVERAGE(Table2[1W Return vs Nifty]))/_xlfn.STDEV.P(Table2[1W Return vs Nifty])</f>
        <v>-0.99403093267894049</v>
      </c>
      <c r="O52">
        <v>1742.56</v>
      </c>
      <c r="P52">
        <v>1779.89708973081</v>
      </c>
      <c r="Q52">
        <v>1589.22582599268</v>
      </c>
      <c r="R52">
        <v>31.693084606680301</v>
      </c>
      <c r="S52" s="1">
        <f>(Table2[[#This Row],[Close Price]]-Table2[[#This Row],[20D EMA]])/Table2[[#This Row],[20D EMA]]</f>
        <v>1.170691396565951E-3</v>
      </c>
      <c r="T52" s="1">
        <f>(Table2[[#This Row],[Close Price]]-Table2[[#This Row],[50D EMA]])/Table2[[#This Row],[50D EMA]]</f>
        <v>-1.9830972214325244E-2</v>
      </c>
      <c r="U52" s="1">
        <f>(Table2[[#This Row],[Close Price]]-Table2[[#This Row],[200D EMA]])/Table2[[#This Row],[200D EMA]]</f>
        <v>9.7767209333052663E-2</v>
      </c>
      <c r="V52">
        <v>1.3159233223104601</v>
      </c>
      <c r="W52">
        <v>1615</v>
      </c>
      <c r="X52">
        <v>1750</v>
      </c>
      <c r="Y52">
        <v>1615</v>
      </c>
      <c r="Z52">
        <v>1750</v>
      </c>
      <c r="AA52">
        <v>1604</v>
      </c>
      <c r="AB52">
        <v>1890</v>
      </c>
      <c r="AC52" s="1">
        <f>(Table2[[#This Row],[Close Price]]/Table2[[#This Row],[Day Low]])-1</f>
        <v>8.0247678018575685E-2</v>
      </c>
      <c r="AD52" s="1">
        <f>(Table2[[#This Row],[Day High]]/Table2[[#This Row],[Close Price]])-1</f>
        <v>3.0952653903473237E-3</v>
      </c>
      <c r="AE52" s="1">
        <f>(Table2[[#This Row],[Close Price]]/Table2[[#This Row],[Current Week Low]])-1</f>
        <v>8.0247678018575685E-2</v>
      </c>
      <c r="AF52" s="1">
        <f>(Table2[[#This Row],[Current Week High]]/Table2[[#This Row],[Close Price]])-1</f>
        <v>3.0952653903473237E-3</v>
      </c>
      <c r="AG52" s="1">
        <f>(Table2[[#This Row],[Close Price]]/Table2[[#This Row],[Current Month Low]])-1</f>
        <v>8.765586034912709E-2</v>
      </c>
      <c r="AH52" s="1">
        <f>(Table2[[#This Row],[Current Month High]]/Table2[[#This Row],[Close Price]])-1</f>
        <v>8.3342886621575296E-2</v>
      </c>
      <c r="AI52">
        <v>53.846153846153797</v>
      </c>
      <c r="AJ52">
        <v>117.192654839713</v>
      </c>
      <c r="AK52" t="str">
        <f>IF(AND(Table2[[#This Row],[20D EMA]]&gt;Table2[[#This Row],[50D EMA]],Table2[[#This Row],[50D EMA]]&gt;Table2[[#This Row],[200D EMA]]),"Uptrend","Downtrend/NoTrend")</f>
        <v>Downtrend/NoTrend</v>
      </c>
      <c r="AL52">
        <v>-0.09</v>
      </c>
      <c r="AM52" t="s">
        <v>3143</v>
      </c>
      <c r="AN52">
        <v>-1.77</v>
      </c>
      <c r="AO52" t="s">
        <v>3143</v>
      </c>
      <c r="AP52">
        <v>0.13745041286224399</v>
      </c>
      <c r="AQ52">
        <f>(Table2[[#This Row],[Sharpe Ratio]]-AVERAGE(Table2[Sharpe Ratio]))/_xlfn.STDEV.P(Table2[Sharpe Ratio])</f>
        <v>0.95314620043049025</v>
      </c>
      <c r="AR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">
        <f>_xlfn.RANK.AVG(Table2[[#This Row],[1Y Return vs Nifty Z-Score]],Table2[1Y Return vs Nifty Z-Score])</f>
        <v>105</v>
      </c>
      <c r="AT52">
        <f>_xlfn.RANK.AVG(Table2[[#This Row],[6M Return vs Nifty Z-Score]],Table2[6M Return vs Nifty Z-Score])</f>
        <v>100</v>
      </c>
      <c r="AU52">
        <f>_xlfn.RANK.AVG(Table2[[#This Row],[Sharpe Ratio Z-Score]],Table2[Sharpe Ratio Z-Score])</f>
        <v>120</v>
      </c>
      <c r="AV52">
        <f>(Table2[[#This Row],[Rank 1Y]]+Table2[[#This Row],[Rank 6M]]+Table2[[#This Row],[Rank Sharpe]])/3</f>
        <v>108.33333333333333</v>
      </c>
    </row>
    <row r="53" spans="1:48" x14ac:dyDescent="0.3">
      <c r="A53" t="s">
        <v>1571</v>
      </c>
      <c r="B53" t="s">
        <v>1572</v>
      </c>
      <c r="C53" t="s">
        <v>3103</v>
      </c>
      <c r="D53" t="s">
        <v>192</v>
      </c>
      <c r="E53">
        <v>5732.1594440999997</v>
      </c>
      <c r="F53">
        <v>2022.6</v>
      </c>
      <c r="G53">
        <v>90.510656770492602</v>
      </c>
      <c r="H53">
        <f>(Table2[[#This Row],[1Y Return vs Nifty]]-AVERAGE(Table2[1Y Return vs Nifty]))/_xlfn.STDEV.P(Table2[1Y Return vs Nifty])</f>
        <v>1.3003253798906933</v>
      </c>
      <c r="I53">
        <v>-10.1194593089336</v>
      </c>
      <c r="J53">
        <f>(Table2[[#This Row],[1M Return vs Nifty]]-AVERAGE(Table2[1M Return vs Nifty]))/_xlfn.STDEV.P(Table2[1M Return vs Nifty])</f>
        <v>-0.92788673808996269</v>
      </c>
      <c r="K53">
        <v>20.625727917240901</v>
      </c>
      <c r="L53">
        <f>(Table2[[#This Row],[6M Return vs Nifty]]-AVERAGE(Table2[6M Return vs Nifty]))/_xlfn.STDEV.P(Table2[6M Return vs Nifty])</f>
        <v>0.72599759871315339</v>
      </c>
      <c r="M53">
        <v>-5.4148742964801899</v>
      </c>
      <c r="N53">
        <f>(Table2[[#This Row],[1W Return vs Nifty]]-AVERAGE(Table2[1W Return vs Nifty]))/_xlfn.STDEV.P(Table2[1W Return vs Nifty])</f>
        <v>5.9902535458508065E-2</v>
      </c>
      <c r="O53">
        <v>2178.0300000000002</v>
      </c>
      <c r="P53">
        <v>2296.99077089807</v>
      </c>
      <c r="Q53">
        <v>1963.25681765634</v>
      </c>
      <c r="R53">
        <v>13.756608427498101</v>
      </c>
      <c r="S53" s="1">
        <f>(Table2[[#This Row],[Close Price]]-Table2[[#This Row],[20D EMA]])/Table2[[#This Row],[20D EMA]]</f>
        <v>-7.1362653406977991E-2</v>
      </c>
      <c r="T53" s="1">
        <f>(Table2[[#This Row],[Close Price]]-Table2[[#This Row],[50D EMA]])/Table2[[#This Row],[50D EMA]]</f>
        <v>-0.11945662750346604</v>
      </c>
      <c r="U53" s="1">
        <f>(Table2[[#This Row],[Close Price]]-Table2[[#This Row],[200D EMA]])/Table2[[#This Row],[200D EMA]]</f>
        <v>3.0226907559909311E-2</v>
      </c>
      <c r="V53">
        <v>0.54738030193796405</v>
      </c>
      <c r="W53">
        <v>1974.2</v>
      </c>
      <c r="X53">
        <v>2055.85</v>
      </c>
      <c r="Y53">
        <v>1974.2</v>
      </c>
      <c r="Z53">
        <v>2055.85</v>
      </c>
      <c r="AA53">
        <v>1974.2</v>
      </c>
      <c r="AB53">
        <v>2480</v>
      </c>
      <c r="AC53" s="1">
        <f>(Table2[[#This Row],[Close Price]]/Table2[[#This Row],[Day Low]])-1</f>
        <v>2.4516259750785085E-2</v>
      </c>
      <c r="AD53" s="1">
        <f>(Table2[[#This Row],[Day High]]/Table2[[#This Row],[Close Price]])-1</f>
        <v>1.6439236626124787E-2</v>
      </c>
      <c r="AE53" s="1">
        <f>(Table2[[#This Row],[Close Price]]/Table2[[#This Row],[Current Week Low]])-1</f>
        <v>2.4516259750785085E-2</v>
      </c>
      <c r="AF53" s="1">
        <f>(Table2[[#This Row],[Current Week High]]/Table2[[#This Row],[Close Price]])-1</f>
        <v>1.6439236626124787E-2</v>
      </c>
      <c r="AG53" s="1">
        <f>(Table2[[#This Row],[Close Price]]/Table2[[#This Row],[Current Month Low]])-1</f>
        <v>2.4516259750785085E-2</v>
      </c>
      <c r="AH53" s="1">
        <f>(Table2[[#This Row],[Current Month High]]/Table2[[#This Row],[Close Price]])-1</f>
        <v>0.22614456639968372</v>
      </c>
      <c r="AI53">
        <v>45.955700583407499</v>
      </c>
      <c r="AJ53">
        <v>124.68340368806901</v>
      </c>
      <c r="AK53" t="str">
        <f>IF(AND(Table2[[#This Row],[20D EMA]]&gt;Table2[[#This Row],[50D EMA]],Table2[[#This Row],[50D EMA]]&gt;Table2[[#This Row],[200D EMA]]),"Uptrend","Downtrend/NoTrend")</f>
        <v>Downtrend/NoTrend</v>
      </c>
      <c r="AL53">
        <v>-7.0000000000000007E-2</v>
      </c>
      <c r="AM53" t="s">
        <v>3143</v>
      </c>
      <c r="AN53">
        <v>-3.83</v>
      </c>
      <c r="AO53" t="s">
        <v>3143</v>
      </c>
      <c r="AP53">
        <v>0.13308175493341501</v>
      </c>
      <c r="AQ53">
        <f>(Table2[[#This Row],[Sharpe Ratio]]-AVERAGE(Table2[Sharpe Ratio]))/_xlfn.STDEV.P(Table2[Sharpe Ratio])</f>
        <v>0.90156713889259077</v>
      </c>
      <c r="AR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">
        <f>_xlfn.RANK.AVG(Table2[[#This Row],[1Y Return vs Nifty Z-Score]],Table2[1Y Return vs Nifty Z-Score])</f>
        <v>73</v>
      </c>
      <c r="AT53">
        <f>_xlfn.RANK.AVG(Table2[[#This Row],[6M Return vs Nifty Z-Score]],Table2[6M Return vs Nifty Z-Score])</f>
        <v>135</v>
      </c>
      <c r="AU53">
        <f>_xlfn.RANK.AVG(Table2[[#This Row],[Sharpe Ratio Z-Score]],Table2[Sharpe Ratio Z-Score])</f>
        <v>129</v>
      </c>
      <c r="AV53">
        <f>(Table2[[#This Row],[Rank 1Y]]+Table2[[#This Row],[Rank 6M]]+Table2[[#This Row],[Rank Sharpe]])/3</f>
        <v>112.33333333333333</v>
      </c>
    </row>
    <row r="54" spans="1:48" x14ac:dyDescent="0.3">
      <c r="A54" t="s">
        <v>674</v>
      </c>
      <c r="B54" t="s">
        <v>675</v>
      </c>
      <c r="C54" t="s">
        <v>3101</v>
      </c>
      <c r="D54" t="s">
        <v>676</v>
      </c>
      <c r="E54">
        <v>25465.460946650001</v>
      </c>
      <c r="F54">
        <v>2624.8</v>
      </c>
      <c r="G54">
        <v>61.569172535887702</v>
      </c>
      <c r="H54">
        <f>(Table2[[#This Row],[1Y Return vs Nifty]]-AVERAGE(Table2[1Y Return vs Nifty]))/_xlfn.STDEV.P(Table2[1Y Return vs Nifty])</f>
        <v>0.7786892365609035</v>
      </c>
      <c r="I54">
        <v>17.542531673847002</v>
      </c>
      <c r="J54">
        <f>(Table2[[#This Row],[1M Return vs Nifty]]-AVERAGE(Table2[1M Return vs Nifty]))/_xlfn.STDEV.P(Table2[1M Return vs Nifty])</f>
        <v>2.3207090293475705</v>
      </c>
      <c r="K54">
        <v>51.391016053092699</v>
      </c>
      <c r="L54">
        <f>(Table2[[#This Row],[6M Return vs Nifty]]-AVERAGE(Table2[6M Return vs Nifty]))/_xlfn.STDEV.P(Table2[6M Return vs Nifty])</f>
        <v>1.8475795488245526</v>
      </c>
      <c r="M54">
        <v>3.36321356667667</v>
      </c>
      <c r="N54">
        <f>(Table2[[#This Row],[1W Return vs Nifty]]-AVERAGE(Table2[1W Return vs Nifty]))/_xlfn.STDEV.P(Table2[1W Return vs Nifty])</f>
        <v>1.8385445494210233</v>
      </c>
      <c r="O54">
        <v>2460.54</v>
      </c>
      <c r="P54">
        <v>2357.9575818458802</v>
      </c>
      <c r="Q54">
        <v>1963.84545947879</v>
      </c>
      <c r="R54">
        <v>60.479555320437399</v>
      </c>
      <c r="S54" s="1">
        <f>(Table2[[#This Row],[Close Price]]-Table2[[#This Row],[20D EMA]])/Table2[[#This Row],[20D EMA]]</f>
        <v>6.6757703593520207E-2</v>
      </c>
      <c r="T54" s="1">
        <f>(Table2[[#This Row],[Close Price]]-Table2[[#This Row],[50D EMA]])/Table2[[#This Row],[50D EMA]]</f>
        <v>0.11316675932110182</v>
      </c>
      <c r="U54" s="1">
        <f>(Table2[[#This Row],[Close Price]]-Table2[[#This Row],[200D EMA]])/Table2[[#This Row],[200D EMA]]</f>
        <v>0.33656138130982538</v>
      </c>
      <c r="V54">
        <v>1.3843484046747301</v>
      </c>
      <c r="W54">
        <v>2460.5</v>
      </c>
      <c r="X54">
        <v>2659.25</v>
      </c>
      <c r="Y54">
        <v>2460.5</v>
      </c>
      <c r="Z54">
        <v>2659.25</v>
      </c>
      <c r="AA54">
        <v>2277.0500000000002</v>
      </c>
      <c r="AB54">
        <v>2669.7</v>
      </c>
      <c r="AC54" s="1">
        <f>(Table2[[#This Row],[Close Price]]/Table2[[#This Row],[Day Low]])-1</f>
        <v>6.6775045722414328E-2</v>
      </c>
      <c r="AD54" s="1">
        <f>(Table2[[#This Row],[Day High]]/Table2[[#This Row],[Close Price]])-1</f>
        <v>1.3124809509295954E-2</v>
      </c>
      <c r="AE54" s="1">
        <f>(Table2[[#This Row],[Close Price]]/Table2[[#This Row],[Current Week Low]])-1</f>
        <v>6.6775045722414328E-2</v>
      </c>
      <c r="AF54" s="1">
        <f>(Table2[[#This Row],[Current Week High]]/Table2[[#This Row],[Close Price]])-1</f>
        <v>1.3124809509295954E-2</v>
      </c>
      <c r="AG54" s="1">
        <f>(Table2[[#This Row],[Close Price]]/Table2[[#This Row],[Current Month Low]])-1</f>
        <v>0.15271952745877337</v>
      </c>
      <c r="AH54" s="1">
        <f>(Table2[[#This Row],[Current Month High]]/Table2[[#This Row],[Close Price]])-1</f>
        <v>1.710606522401692E-2</v>
      </c>
      <c r="AI54">
        <v>2.3544651021029899</v>
      </c>
      <c r="AJ54">
        <v>92.921980081584607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0.36</v>
      </c>
      <c r="AM54" t="s">
        <v>3144</v>
      </c>
      <c r="AN54">
        <v>10.79</v>
      </c>
      <c r="AO54" t="s">
        <v>3144</v>
      </c>
      <c r="AP54">
        <v>0.108746886554396</v>
      </c>
      <c r="AQ54">
        <f>(Table2[[#This Row],[Sharpe Ratio]]-AVERAGE(Table2[Sharpe Ratio]))/_xlfn.STDEV.P(Table2[Sharpe Ratio])</f>
        <v>0.61425472073433185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7.399777084888381</v>
      </c>
      <c r="AS54">
        <f>_xlfn.RANK.AVG(Table2[[#This Row],[1Y Return vs Nifty Z-Score]],Table2[1Y Return vs Nifty Z-Score])</f>
        <v>120</v>
      </c>
      <c r="AT54">
        <f>_xlfn.RANK.AVG(Table2[[#This Row],[6M Return vs Nifty Z-Score]],Table2[6M Return vs Nifty Z-Score])</f>
        <v>39</v>
      </c>
      <c r="AU54">
        <f>_xlfn.RANK.AVG(Table2[[#This Row],[Sharpe Ratio Z-Score]],Table2[Sharpe Ratio Z-Score])</f>
        <v>186</v>
      </c>
      <c r="AV54">
        <f>(Table2[[#This Row],[Rank 1Y]]+Table2[[#This Row],[Rank 6M]]+Table2[[#This Row],[Rank Sharpe]])/3</f>
        <v>115</v>
      </c>
    </row>
    <row r="55" spans="1:48" x14ac:dyDescent="0.3">
      <c r="A55" t="s">
        <v>522</v>
      </c>
      <c r="B55" t="s">
        <v>523</v>
      </c>
      <c r="C55" t="s">
        <v>3108</v>
      </c>
      <c r="D55" t="s">
        <v>238</v>
      </c>
      <c r="E55">
        <v>37958.053467124999</v>
      </c>
      <c r="F55">
        <v>9294.4500000000007</v>
      </c>
      <c r="G55">
        <v>55.391342747553601</v>
      </c>
      <c r="H55">
        <f>(Table2[[#This Row],[1Y Return vs Nifty]]-AVERAGE(Table2[1Y Return vs Nifty]))/_xlfn.STDEV.P(Table2[1Y Return vs Nifty])</f>
        <v>0.66734113572365283</v>
      </c>
      <c r="I55">
        <v>5.9785636198552803</v>
      </c>
      <c r="J55">
        <f>(Table2[[#This Row],[1M Return vs Nifty]]-AVERAGE(Table2[1M Return vs Nifty]))/_xlfn.STDEV.P(Table2[1M Return vs Nifty])</f>
        <v>0.96264851597507561</v>
      </c>
      <c r="K55">
        <v>9.9060506791303897</v>
      </c>
      <c r="L55">
        <f>(Table2[[#This Row],[6M Return vs Nifty]]-AVERAGE(Table2[6M Return vs Nifty]))/_xlfn.STDEV.P(Table2[6M Return vs Nifty])</f>
        <v>0.33520013736014315</v>
      </c>
      <c r="M55">
        <v>-4.48905605855406</v>
      </c>
      <c r="N55">
        <f>(Table2[[#This Row],[1W Return vs Nifty]]-AVERAGE(Table2[1W Return vs Nifty]))/_xlfn.STDEV.P(Table2[1W Return vs Nifty])</f>
        <v>0.24749455332604819</v>
      </c>
      <c r="O55">
        <v>9838.25</v>
      </c>
      <c r="P55">
        <v>9558.4404305811495</v>
      </c>
      <c r="Q55">
        <v>8009.7070552591604</v>
      </c>
      <c r="R55">
        <v>32.650435255528002</v>
      </c>
      <c r="S55" s="1">
        <f>(Table2[[#This Row],[Close Price]]-Table2[[#This Row],[20D EMA]])/Table2[[#This Row],[20D EMA]]</f>
        <v>-5.5274057886311005E-2</v>
      </c>
      <c r="T55" s="1">
        <f>(Table2[[#This Row],[Close Price]]-Table2[[#This Row],[50D EMA]])/Table2[[#This Row],[50D EMA]]</f>
        <v>-2.7618567327839509E-2</v>
      </c>
      <c r="U55" s="1">
        <f>(Table2[[#This Row],[Close Price]]-Table2[[#This Row],[200D EMA]])/Table2[[#This Row],[200D EMA]]</f>
        <v>0.16039824376564188</v>
      </c>
      <c r="V55">
        <v>0.64962991526317804</v>
      </c>
      <c r="W55">
        <v>9275.6</v>
      </c>
      <c r="X55">
        <v>9525</v>
      </c>
      <c r="Y55">
        <v>9275.6</v>
      </c>
      <c r="Z55">
        <v>9525</v>
      </c>
      <c r="AA55">
        <v>9163.15</v>
      </c>
      <c r="AB55">
        <v>11000</v>
      </c>
      <c r="AC55" s="1">
        <f>(Table2[[#This Row],[Close Price]]/Table2[[#This Row],[Day Low]])-1</f>
        <v>2.0322135495278726E-3</v>
      </c>
      <c r="AD55" s="1">
        <f>(Table2[[#This Row],[Day High]]/Table2[[#This Row],[Close Price]])-1</f>
        <v>2.4805125639494552E-2</v>
      </c>
      <c r="AE55" s="1">
        <f>(Table2[[#This Row],[Close Price]]/Table2[[#This Row],[Current Week Low]])-1</f>
        <v>2.0322135495278726E-3</v>
      </c>
      <c r="AF55" s="1">
        <f>(Table2[[#This Row],[Current Week High]]/Table2[[#This Row],[Close Price]])-1</f>
        <v>2.4805125639494552E-2</v>
      </c>
      <c r="AG55" s="1">
        <f>(Table2[[#This Row],[Close Price]]/Table2[[#This Row],[Current Month Low]])-1</f>
        <v>1.4329133540321948E-2</v>
      </c>
      <c r="AH55" s="1">
        <f>(Table2[[#This Row],[Current Month High]]/Table2[[#This Row],[Close Price]])-1</f>
        <v>0.18350198236582038</v>
      </c>
      <c r="AI55">
        <v>18.350198236581999</v>
      </c>
      <c r="AJ55">
        <v>92.591172813924601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0.16</v>
      </c>
      <c r="AM55" t="s">
        <v>3144</v>
      </c>
      <c r="AN55">
        <v>-12.73</v>
      </c>
      <c r="AO55" t="s">
        <v>3143</v>
      </c>
      <c r="AP55">
        <v>0.27647057231782102</v>
      </c>
      <c r="AQ55">
        <f>(Table2[[#This Row],[Sharpe Ratio]]-AVERAGE(Table2[Sharpe Ratio]))/_xlfn.STDEV.P(Table2[Sharpe Ratio])</f>
        <v>2.5945036782611863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4.8071880206461053</v>
      </c>
      <c r="AS55">
        <f>_xlfn.RANK.AVG(Table2[[#This Row],[1Y Return vs Nifty Z-Score]],Table2[1Y Return vs Nifty Z-Score])</f>
        <v>143</v>
      </c>
      <c r="AT55">
        <f>_xlfn.RANK.AVG(Table2[[#This Row],[6M Return vs Nifty Z-Score]],Table2[6M Return vs Nifty Z-Score])</f>
        <v>214</v>
      </c>
      <c r="AU55">
        <f>_xlfn.RANK.AVG(Table2[[#This Row],[Sharpe Ratio Z-Score]],Table2[Sharpe Ratio Z-Score])</f>
        <v>3</v>
      </c>
      <c r="AV55">
        <f>(Table2[[#This Row],[Rank 1Y]]+Table2[[#This Row],[Rank 6M]]+Table2[[#This Row],[Rank Sharpe]])/3</f>
        <v>120</v>
      </c>
    </row>
    <row r="56" spans="1:48" x14ac:dyDescent="0.3">
      <c r="A56" t="s">
        <v>963</v>
      </c>
      <c r="B56" t="s">
        <v>964</v>
      </c>
      <c r="C56" t="s">
        <v>3111</v>
      </c>
      <c r="D56" t="s">
        <v>432</v>
      </c>
      <c r="E56">
        <v>14311.58222025</v>
      </c>
      <c r="F56">
        <v>1129.2</v>
      </c>
      <c r="G56">
        <v>49.694393383881597</v>
      </c>
      <c r="H56">
        <f>(Table2[[#This Row],[1Y Return vs Nifty]]-AVERAGE(Table2[1Y Return vs Nifty]))/_xlfn.STDEV.P(Table2[1Y Return vs Nifty])</f>
        <v>0.56466033778248481</v>
      </c>
      <c r="I56">
        <v>13.2789552817438</v>
      </c>
      <c r="J56">
        <f>(Table2[[#This Row],[1M Return vs Nifty]]-AVERAGE(Table2[1M Return vs Nifty]))/_xlfn.STDEV.P(Table2[1M Return vs Nifty])</f>
        <v>1.8199990034439772</v>
      </c>
      <c r="K56">
        <v>79.655451455210098</v>
      </c>
      <c r="L56">
        <f>(Table2[[#This Row],[6M Return vs Nifty]]-AVERAGE(Table2[6M Return vs Nifty]))/_xlfn.STDEV.P(Table2[6M Return vs Nifty])</f>
        <v>2.8779901998518196</v>
      </c>
      <c r="M56">
        <v>12.593698061710001</v>
      </c>
      <c r="N56">
        <f>(Table2[[#This Row],[1W Return vs Nifty]]-AVERAGE(Table2[1W Return vs Nifty]))/_xlfn.STDEV.P(Table2[1W Return vs Nifty])</f>
        <v>3.7088525012249547</v>
      </c>
      <c r="O56">
        <v>1066.4100000000001</v>
      </c>
      <c r="P56">
        <v>1023.71453632143</v>
      </c>
      <c r="Q56">
        <v>817.462443483671</v>
      </c>
      <c r="R56">
        <v>66.570901641293403</v>
      </c>
      <c r="S56" s="1">
        <f>(Table2[[#This Row],[Close Price]]-Table2[[#This Row],[20D EMA]])/Table2[[#This Row],[20D EMA]]</f>
        <v>5.8879792950178596E-2</v>
      </c>
      <c r="T56" s="1">
        <f>(Table2[[#This Row],[Close Price]]-Table2[[#This Row],[50D EMA]])/Table2[[#This Row],[50D EMA]]</f>
        <v>0.10304187342852114</v>
      </c>
      <c r="U56" s="1">
        <f>(Table2[[#This Row],[Close Price]]-Table2[[#This Row],[200D EMA]])/Table2[[#This Row],[200D EMA]]</f>
        <v>0.38134786374752405</v>
      </c>
      <c r="V56">
        <v>0.79524457271043303</v>
      </c>
      <c r="W56">
        <v>1111.25</v>
      </c>
      <c r="X56">
        <v>1178.8499999999999</v>
      </c>
      <c r="Y56">
        <v>1111.25</v>
      </c>
      <c r="Z56">
        <v>1178.8499999999999</v>
      </c>
      <c r="AA56">
        <v>954.6</v>
      </c>
      <c r="AB56">
        <v>1178.8499999999999</v>
      </c>
      <c r="AC56" s="1">
        <f>(Table2[[#This Row],[Close Price]]/Table2[[#This Row],[Day Low]])-1</f>
        <v>1.6152980877390366E-2</v>
      </c>
      <c r="AD56" s="1">
        <f>(Table2[[#This Row],[Day High]]/Table2[[#This Row],[Close Price]])-1</f>
        <v>4.3969181721572603E-2</v>
      </c>
      <c r="AE56" s="1">
        <f>(Table2[[#This Row],[Close Price]]/Table2[[#This Row],[Current Week Low]])-1</f>
        <v>1.6152980877390366E-2</v>
      </c>
      <c r="AF56" s="1">
        <f>(Table2[[#This Row],[Current Week High]]/Table2[[#This Row],[Close Price]])-1</f>
        <v>4.3969181721572603E-2</v>
      </c>
      <c r="AG56" s="1">
        <f>(Table2[[#This Row],[Close Price]]/Table2[[#This Row],[Current Month Low]])-1</f>
        <v>0.18290383406662469</v>
      </c>
      <c r="AH56" s="1">
        <f>(Table2[[#This Row],[Current Month High]]/Table2[[#This Row],[Close Price]])-1</f>
        <v>4.3969181721572603E-2</v>
      </c>
      <c r="AI56">
        <v>4.3969181721572603</v>
      </c>
      <c r="AJ56">
        <v>150.933333333333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0.19</v>
      </c>
      <c r="AM56" t="s">
        <v>3144</v>
      </c>
      <c r="AN56">
        <v>5.78</v>
      </c>
      <c r="AO56" t="s">
        <v>3144</v>
      </c>
      <c r="AP56">
        <v>0.105871388071274</v>
      </c>
      <c r="AQ56">
        <f>(Table2[[#This Row],[Sharpe Ratio]]-AVERAGE(Table2[Sharpe Ratio]))/_xlfn.STDEV.P(Table2[Sharpe Ratio])</f>
        <v>0.58030481766814179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9.5518068599713786</v>
      </c>
      <c r="AS56">
        <f>_xlfn.RANK.AVG(Table2[[#This Row],[1Y Return vs Nifty Z-Score]],Table2[1Y Return vs Nifty Z-Score])</f>
        <v>164</v>
      </c>
      <c r="AT56">
        <f>_xlfn.RANK.AVG(Table2[[#This Row],[6M Return vs Nifty Z-Score]],Table2[6M Return vs Nifty Z-Score])</f>
        <v>15</v>
      </c>
      <c r="AU56">
        <f>_xlfn.RANK.AVG(Table2[[#This Row],[Sharpe Ratio Z-Score]],Table2[Sharpe Ratio Z-Score])</f>
        <v>194</v>
      </c>
      <c r="AV56">
        <f>(Table2[[#This Row],[Rank 1Y]]+Table2[[#This Row],[Rank 6M]]+Table2[[#This Row],[Rank Sharpe]])/3</f>
        <v>124.33333333333333</v>
      </c>
    </row>
    <row r="57" spans="1:48" x14ac:dyDescent="0.3">
      <c r="A57" t="s">
        <v>253</v>
      </c>
      <c r="B57" t="s">
        <v>254</v>
      </c>
      <c r="C57" t="s">
        <v>3101</v>
      </c>
      <c r="D57" t="s">
        <v>51</v>
      </c>
      <c r="E57">
        <v>98387.558612069901</v>
      </c>
      <c r="F57">
        <v>2204.6999999999998</v>
      </c>
      <c r="G57">
        <v>65.552366192870807</v>
      </c>
      <c r="H57">
        <f>(Table2[[#This Row],[1Y Return vs Nifty]]-AVERAGE(Table2[1Y Return vs Nifty]))/_xlfn.STDEV.P(Table2[1Y Return vs Nifty])</f>
        <v>0.85048160769575987</v>
      </c>
      <c r="I57">
        <v>4.8794659034635401</v>
      </c>
      <c r="J57">
        <f>(Table2[[#This Row],[1M Return vs Nifty]]-AVERAGE(Table2[1M Return vs Nifty]))/_xlfn.STDEV.P(Table2[1M Return vs Nifty])</f>
        <v>0.83357161071207075</v>
      </c>
      <c r="K57">
        <v>26.082045968385302</v>
      </c>
      <c r="L57">
        <f>(Table2[[#This Row],[6M Return vs Nifty]]-AVERAGE(Table2[6M Return vs Nifty]))/_xlfn.STDEV.P(Table2[6M Return vs Nifty])</f>
        <v>0.92491359173774235</v>
      </c>
      <c r="M57">
        <v>9.9008320450586704E-2</v>
      </c>
      <c r="N57">
        <f>(Table2[[#This Row],[1W Return vs Nifty]]-AVERAGE(Table2[1W Return vs Nifty]))/_xlfn.STDEV.P(Table2[1W Return vs Nifty])</f>
        <v>1.1771416694723356</v>
      </c>
      <c r="O57">
        <v>2177.42</v>
      </c>
      <c r="P57">
        <v>2142.0177281238898</v>
      </c>
      <c r="Q57">
        <v>1807.58755765365</v>
      </c>
      <c r="R57">
        <v>47.841628722886298</v>
      </c>
      <c r="S57" s="1">
        <f>(Table2[[#This Row],[Close Price]]-Table2[[#This Row],[20D EMA]])/Table2[[#This Row],[20D EMA]]</f>
        <v>1.2528588880417992E-2</v>
      </c>
      <c r="T57" s="1">
        <f>(Table2[[#This Row],[Close Price]]-Table2[[#This Row],[50D EMA]])/Table2[[#This Row],[50D EMA]]</f>
        <v>2.9263190053525363E-2</v>
      </c>
      <c r="U57" s="1">
        <f>(Table2[[#This Row],[Close Price]]-Table2[[#This Row],[200D EMA]])/Table2[[#This Row],[200D EMA]]</f>
        <v>0.21969195387792112</v>
      </c>
      <c r="V57">
        <v>0.59859857185329002</v>
      </c>
      <c r="W57">
        <v>2157.0500000000002</v>
      </c>
      <c r="X57">
        <v>2217</v>
      </c>
      <c r="Y57">
        <v>2157.0500000000002</v>
      </c>
      <c r="Z57">
        <v>2217</v>
      </c>
      <c r="AA57">
        <v>2062.1999999999998</v>
      </c>
      <c r="AB57">
        <v>2304.9</v>
      </c>
      <c r="AC57" s="1">
        <f>(Table2[[#This Row],[Close Price]]/Table2[[#This Row],[Day Low]])-1</f>
        <v>2.2090354882825958E-2</v>
      </c>
      <c r="AD57" s="1">
        <f>(Table2[[#This Row],[Day High]]/Table2[[#This Row],[Close Price]])-1</f>
        <v>5.5789903388216988E-3</v>
      </c>
      <c r="AE57" s="1">
        <f>(Table2[[#This Row],[Close Price]]/Table2[[#This Row],[Current Week Low]])-1</f>
        <v>2.2090354882825958E-2</v>
      </c>
      <c r="AF57" s="1">
        <f>(Table2[[#This Row],[Current Week High]]/Table2[[#This Row],[Close Price]])-1</f>
        <v>5.5789903388216988E-3</v>
      </c>
      <c r="AG57" s="1">
        <f>(Table2[[#This Row],[Close Price]]/Table2[[#This Row],[Current Month Low]])-1</f>
        <v>6.9100960139656609E-2</v>
      </c>
      <c r="AH57" s="1">
        <f>(Table2[[#This Row],[Current Month High]]/Table2[[#This Row],[Close Price]])-1</f>
        <v>4.5448360321132197E-2</v>
      </c>
      <c r="AI57">
        <v>4.8668753118338204</v>
      </c>
      <c r="AJ57">
        <v>96.322350845948307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0.04</v>
      </c>
      <c r="AM57" t="s">
        <v>3144</v>
      </c>
      <c r="AN57">
        <v>2.3199999999999998</v>
      </c>
      <c r="AO57" t="s">
        <v>3144</v>
      </c>
      <c r="AP57">
        <v>0.114775162641073</v>
      </c>
      <c r="AQ57">
        <f>(Table2[[#This Row],[Sharpe Ratio]]-AVERAGE(Table2[Sharpe Ratio]))/_xlfn.STDEV.P(Table2[Sharpe Ratio])</f>
        <v>0.68542825464512414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4.471536734263033</v>
      </c>
      <c r="AS57">
        <f>_xlfn.RANK.AVG(Table2[[#This Row],[1Y Return vs Nifty Z-Score]],Table2[1Y Return vs Nifty Z-Score])</f>
        <v>116</v>
      </c>
      <c r="AT57">
        <f>_xlfn.RANK.AVG(Table2[[#This Row],[6M Return vs Nifty Z-Score]],Table2[6M Return vs Nifty Z-Score])</f>
        <v>94</v>
      </c>
      <c r="AU57">
        <f>_xlfn.RANK.AVG(Table2[[#This Row],[Sharpe Ratio Z-Score]],Table2[Sharpe Ratio Z-Score])</f>
        <v>170</v>
      </c>
      <c r="AV57">
        <f>(Table2[[#This Row],[Rank 1Y]]+Table2[[#This Row],[Rank 6M]]+Table2[[#This Row],[Rank Sharpe]])/3</f>
        <v>126.66666666666667</v>
      </c>
    </row>
    <row r="58" spans="1:48" x14ac:dyDescent="0.3">
      <c r="A58" t="s">
        <v>1500</v>
      </c>
      <c r="B58" t="s">
        <v>1501</v>
      </c>
      <c r="C58" t="s">
        <v>3104</v>
      </c>
      <c r="D58" t="s">
        <v>394</v>
      </c>
      <c r="E58">
        <v>6461.8041904000002</v>
      </c>
      <c r="F58">
        <v>210.14</v>
      </c>
      <c r="G58">
        <v>146.19351864675099</v>
      </c>
      <c r="H58">
        <f>(Table2[[#This Row],[1Y Return vs Nifty]]-AVERAGE(Table2[1Y Return vs Nifty]))/_xlfn.STDEV.P(Table2[1Y Return vs Nifty])</f>
        <v>2.3039433382249346</v>
      </c>
      <c r="I58">
        <v>-1.7441460517210099</v>
      </c>
      <c r="J58">
        <f>(Table2[[#This Row],[1M Return vs Nifty]]-AVERAGE(Table2[1M Return vs Nifty]))/_xlfn.STDEV.P(Table2[1M Return vs Nifty])</f>
        <v>5.570143585171336E-2</v>
      </c>
      <c r="K58">
        <v>7.5071515151824002</v>
      </c>
      <c r="L58">
        <f>(Table2[[#This Row],[6M Return vs Nifty]]-AVERAGE(Table2[6M Return vs Nifty]))/_xlfn.STDEV.P(Table2[6M Return vs Nifty])</f>
        <v>0.24774566625164759</v>
      </c>
      <c r="M58">
        <v>1.2098018201483001</v>
      </c>
      <c r="N58">
        <f>(Table2[[#This Row],[1W Return vs Nifty]]-AVERAGE(Table2[1W Return vs Nifty]))/_xlfn.STDEV.P(Table2[1W Return vs Nifty])</f>
        <v>1.4022139196250345</v>
      </c>
      <c r="O58">
        <v>212.12</v>
      </c>
      <c r="P58">
        <v>212.85115824347699</v>
      </c>
      <c r="Q58">
        <v>187.78782938451499</v>
      </c>
      <c r="R58">
        <v>40.646487241644103</v>
      </c>
      <c r="S58" s="1">
        <f>(Table2[[#This Row],[Close Price]]-Table2[[#This Row],[20D EMA]])/Table2[[#This Row],[20D EMA]]</f>
        <v>-9.3343390533661055E-3</v>
      </c>
      <c r="T58" s="1">
        <f>(Table2[[#This Row],[Close Price]]-Table2[[#This Row],[50D EMA]])/Table2[[#This Row],[50D EMA]]</f>
        <v>-1.273734315495597E-2</v>
      </c>
      <c r="U58" s="1">
        <f>(Table2[[#This Row],[Close Price]]-Table2[[#This Row],[200D EMA]])/Table2[[#This Row],[200D EMA]]</f>
        <v>0.11902885660239788</v>
      </c>
      <c r="V58">
        <v>1.9489599108112701</v>
      </c>
      <c r="W58">
        <v>205</v>
      </c>
      <c r="X58">
        <v>212.03</v>
      </c>
      <c r="Y58">
        <v>205</v>
      </c>
      <c r="Z58">
        <v>212.03</v>
      </c>
      <c r="AA58">
        <v>202</v>
      </c>
      <c r="AB58">
        <v>225.95</v>
      </c>
      <c r="AC58" s="1">
        <f>(Table2[[#This Row],[Close Price]]/Table2[[#This Row],[Day Low]])-1</f>
        <v>2.5073170731707339E-2</v>
      </c>
      <c r="AD58" s="1">
        <f>(Table2[[#This Row],[Day High]]/Table2[[#This Row],[Close Price]])-1</f>
        <v>8.9940039973350761E-3</v>
      </c>
      <c r="AE58" s="1">
        <f>(Table2[[#This Row],[Close Price]]/Table2[[#This Row],[Current Week Low]])-1</f>
        <v>2.5073170731707339E-2</v>
      </c>
      <c r="AF58" s="1">
        <f>(Table2[[#This Row],[Current Week High]]/Table2[[#This Row],[Close Price]])-1</f>
        <v>8.9940039973350761E-3</v>
      </c>
      <c r="AG58" s="1">
        <f>(Table2[[#This Row],[Close Price]]/Table2[[#This Row],[Current Month Low]])-1</f>
        <v>4.0297029702970333E-2</v>
      </c>
      <c r="AH58" s="1">
        <f>(Table2[[#This Row],[Current Month High]]/Table2[[#This Row],[Close Price]])-1</f>
        <v>7.5235557247549378E-2</v>
      </c>
      <c r="AI58">
        <v>9.2890453983059</v>
      </c>
      <c r="AJ58">
        <v>179.255813953488</v>
      </c>
      <c r="AK58" t="str">
        <f>IF(AND(Table2[[#This Row],[20D EMA]]&gt;Table2[[#This Row],[50D EMA]],Table2[[#This Row],[50D EMA]]&gt;Table2[[#This Row],[200D EMA]]),"Uptrend","Downtrend/NoTrend")</f>
        <v>Downtrend/NoTrend</v>
      </c>
      <c r="AL58">
        <v>0.05</v>
      </c>
      <c r="AM58" t="s">
        <v>3144</v>
      </c>
      <c r="AN58">
        <v>-3.03</v>
      </c>
      <c r="AO58" t="s">
        <v>3143</v>
      </c>
      <c r="AP58">
        <v>0.13653718804437501</v>
      </c>
      <c r="AQ58">
        <f>(Table2[[#This Row],[Sharpe Ratio]]-AVERAGE(Table2[Sharpe Ratio]))/_xlfn.STDEV.P(Table2[Sharpe Ratio])</f>
        <v>0.94236410674264059</v>
      </c>
      <c r="AR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">
        <f>_xlfn.RANK.AVG(Table2[[#This Row],[1Y Return vs Nifty Z-Score]],Table2[1Y Return vs Nifty Z-Score])</f>
        <v>27</v>
      </c>
      <c r="AT58">
        <f>_xlfn.RANK.AVG(Table2[[#This Row],[6M Return vs Nifty Z-Score]],Table2[6M Return vs Nifty Z-Score])</f>
        <v>231</v>
      </c>
      <c r="AU58">
        <f>_xlfn.RANK.AVG(Table2[[#This Row],[Sharpe Ratio Z-Score]],Table2[Sharpe Ratio Z-Score])</f>
        <v>123</v>
      </c>
      <c r="AV58">
        <f>(Table2[[#This Row],[Rank 1Y]]+Table2[[#This Row],[Rank 6M]]+Table2[[#This Row],[Rank Sharpe]])/3</f>
        <v>127</v>
      </c>
    </row>
    <row r="59" spans="1:48" x14ac:dyDescent="0.3">
      <c r="A59" t="s">
        <v>131</v>
      </c>
      <c r="B59" t="s">
        <v>132</v>
      </c>
      <c r="C59" t="s">
        <v>3108</v>
      </c>
      <c r="D59" t="s">
        <v>133</v>
      </c>
      <c r="E59">
        <v>199081.82640781399</v>
      </c>
      <c r="F59">
        <v>270.05</v>
      </c>
      <c r="G59">
        <v>76.877843089111707</v>
      </c>
      <c r="H59">
        <f>(Table2[[#This Row],[1Y Return vs Nifty]]-AVERAGE(Table2[1Y Return vs Nifty]))/_xlfn.STDEV.P(Table2[1Y Return vs Nifty])</f>
        <v>1.0546099807134055</v>
      </c>
      <c r="I59">
        <v>-0.430592034159266</v>
      </c>
      <c r="J59">
        <f>(Table2[[#This Row],[1M Return vs Nifty]]-AVERAGE(Table2[1M Return vs Nifty]))/_xlfn.STDEV.P(Table2[1M Return vs Nifty])</f>
        <v>0.20996386853083451</v>
      </c>
      <c r="K59">
        <v>6.1593929830476997</v>
      </c>
      <c r="L59">
        <f>(Table2[[#This Row],[6M Return vs Nifty]]-AVERAGE(Table2[6M Return vs Nifty]))/_xlfn.STDEV.P(Table2[6M Return vs Nifty])</f>
        <v>0.19861166704852062</v>
      </c>
      <c r="M59">
        <v>-3.4531884493077798</v>
      </c>
      <c r="N59">
        <f>(Table2[[#This Row],[1W Return vs Nifty]]-AVERAGE(Table2[1W Return vs Nifty]))/_xlfn.STDEV.P(Table2[1W Return vs Nifty])</f>
        <v>0.45738509890162465</v>
      </c>
      <c r="O59">
        <v>279.44</v>
      </c>
      <c r="P59">
        <v>285.468127178477</v>
      </c>
      <c r="Q59">
        <v>256.58781542243099</v>
      </c>
      <c r="R59">
        <v>36.669684586754201</v>
      </c>
      <c r="S59" s="1">
        <f>(Table2[[#This Row],[Close Price]]-Table2[[#This Row],[20D EMA]])/Table2[[#This Row],[20D EMA]]</f>
        <v>-3.3602920125966169E-2</v>
      </c>
      <c r="T59" s="1">
        <f>(Table2[[#This Row],[Close Price]]-Table2[[#This Row],[50D EMA]])/Table2[[#This Row],[50D EMA]]</f>
        <v>-5.4009977684259844E-2</v>
      </c>
      <c r="U59" s="1">
        <f>(Table2[[#This Row],[Close Price]]-Table2[[#This Row],[200D EMA]])/Table2[[#This Row],[200D EMA]]</f>
        <v>5.2466188058874402E-2</v>
      </c>
      <c r="V59">
        <v>0.65609520263704602</v>
      </c>
      <c r="W59">
        <v>267.39999999999998</v>
      </c>
      <c r="X59">
        <v>277.95</v>
      </c>
      <c r="Y59">
        <v>267.39999999999998</v>
      </c>
      <c r="Z59">
        <v>277.95</v>
      </c>
      <c r="AA59">
        <v>257.45</v>
      </c>
      <c r="AB59">
        <v>291.05</v>
      </c>
      <c r="AC59" s="1">
        <f>(Table2[[#This Row],[Close Price]]/Table2[[#This Row],[Day Low]])-1</f>
        <v>9.9102468212417527E-3</v>
      </c>
      <c r="AD59" s="1">
        <f>(Table2[[#This Row],[Day High]]/Table2[[#This Row],[Close Price]])-1</f>
        <v>2.9253841881133003E-2</v>
      </c>
      <c r="AE59" s="1">
        <f>(Table2[[#This Row],[Close Price]]/Table2[[#This Row],[Current Week Low]])-1</f>
        <v>9.9102468212417527E-3</v>
      </c>
      <c r="AF59" s="1">
        <f>(Table2[[#This Row],[Current Week High]]/Table2[[#This Row],[Close Price]])-1</f>
        <v>2.9253841881133003E-2</v>
      </c>
      <c r="AG59" s="1">
        <f>(Table2[[#This Row],[Close Price]]/Table2[[#This Row],[Current Month Low]])-1</f>
        <v>4.8941542046999409E-2</v>
      </c>
      <c r="AH59" s="1">
        <f>(Table2[[#This Row],[Current Month High]]/Table2[[#This Row],[Close Price]])-1</f>
        <v>7.7763377152379132E-2</v>
      </c>
      <c r="AI59">
        <v>26.087761525643401</v>
      </c>
      <c r="AJ59">
        <v>106.539196940726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-0.06</v>
      </c>
      <c r="AM59" t="s">
        <v>3143</v>
      </c>
      <c r="AN59">
        <v>-5.87</v>
      </c>
      <c r="AO59" t="s">
        <v>3143</v>
      </c>
      <c r="AP59">
        <v>0.19571011164857199</v>
      </c>
      <c r="AQ59">
        <f>(Table2[[#This Row],[Sharpe Ratio]]-AVERAGE(Table2[Sharpe Ratio]))/_xlfn.STDEV.P(Table2[Sharpe Ratio])</f>
        <v>1.6409960247551396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97</v>
      </c>
      <c r="AT59">
        <f>_xlfn.RANK.AVG(Table2[[#This Row],[6M Return vs Nifty Z-Score]],Table2[6M Return vs Nifty Z-Score])</f>
        <v>256</v>
      </c>
      <c r="AU59">
        <f>_xlfn.RANK.AVG(Table2[[#This Row],[Sharpe Ratio Z-Score]],Table2[Sharpe Ratio Z-Score])</f>
        <v>29</v>
      </c>
      <c r="AV59">
        <f>(Table2[[#This Row],[Rank 1Y]]+Table2[[#This Row],[Rank 6M]]+Table2[[#This Row],[Rank Sharpe]])/3</f>
        <v>127.33333333333333</v>
      </c>
    </row>
    <row r="60" spans="1:48" x14ac:dyDescent="0.3">
      <c r="A60" t="s">
        <v>25</v>
      </c>
      <c r="B60" t="s">
        <v>26</v>
      </c>
      <c r="C60" t="s">
        <v>3098</v>
      </c>
      <c r="D60" t="s">
        <v>27</v>
      </c>
      <c r="E60">
        <v>997124.07746615994</v>
      </c>
      <c r="F60">
        <v>1663.35</v>
      </c>
      <c r="G60">
        <v>51.795934072538401</v>
      </c>
      <c r="H60">
        <f>(Table2[[#This Row],[1Y Return vs Nifty]]-AVERAGE(Table2[1Y Return vs Nifty]))/_xlfn.STDEV.P(Table2[1Y Return vs Nifty])</f>
        <v>0.60253813185120797</v>
      </c>
      <c r="I60">
        <v>3.3283618075224699</v>
      </c>
      <c r="J60">
        <f>(Table2[[#This Row],[1M Return vs Nifty]]-AVERAGE(Table2[1M Return vs Nifty]))/_xlfn.STDEV.P(Table2[1M Return vs Nifty])</f>
        <v>0.65141154117601063</v>
      </c>
      <c r="K60">
        <v>16.273719308350302</v>
      </c>
      <c r="L60">
        <f>(Table2[[#This Row],[6M Return vs Nifty]]-AVERAGE(Table2[6M Return vs Nifty]))/_xlfn.STDEV.P(Table2[6M Return vs Nifty])</f>
        <v>0.56734040425076926</v>
      </c>
      <c r="M60">
        <v>0.42166307059687402</v>
      </c>
      <c r="N60">
        <f>(Table2[[#This Row],[1W Return vs Nifty]]-AVERAGE(Table2[1W Return vs Nifty]))/_xlfn.STDEV.P(Table2[1W Return vs Nifty])</f>
        <v>1.2425189251527518</v>
      </c>
      <c r="O60">
        <v>1682.14</v>
      </c>
      <c r="P60">
        <v>1634.4657699912</v>
      </c>
      <c r="Q60">
        <v>1402.8741771656701</v>
      </c>
      <c r="R60">
        <v>36.342893041292101</v>
      </c>
      <c r="S60" s="1">
        <f>(Table2[[#This Row],[Close Price]]-Table2[[#This Row],[20D EMA]])/Table2[[#This Row],[20D EMA]]</f>
        <v>-1.1170294981392862E-2</v>
      </c>
      <c r="T60" s="1">
        <f>(Table2[[#This Row],[Close Price]]-Table2[[#This Row],[50D EMA]])/Table2[[#This Row],[50D EMA]]</f>
        <v>1.767196997276697E-2</v>
      </c>
      <c r="U60" s="1">
        <f>(Table2[[#This Row],[Close Price]]-Table2[[#This Row],[200D EMA]])/Table2[[#This Row],[200D EMA]]</f>
        <v>0.18567297557688911</v>
      </c>
      <c r="V60">
        <v>0.58838726110538697</v>
      </c>
      <c r="W60">
        <v>1645.65</v>
      </c>
      <c r="X60">
        <v>1677.85</v>
      </c>
      <c r="Y60">
        <v>1645.65</v>
      </c>
      <c r="Z60">
        <v>1677.85</v>
      </c>
      <c r="AA60">
        <v>1630.15</v>
      </c>
      <c r="AB60">
        <v>1742.25</v>
      </c>
      <c r="AC60" s="1">
        <f>(Table2[[#This Row],[Close Price]]/Table2[[#This Row],[Day Low]])-1</f>
        <v>1.07556284750705E-2</v>
      </c>
      <c r="AD60" s="1">
        <f>(Table2[[#This Row],[Day High]]/Table2[[#This Row],[Close Price]])-1</f>
        <v>8.7173475215678309E-3</v>
      </c>
      <c r="AE60" s="1">
        <f>(Table2[[#This Row],[Close Price]]/Table2[[#This Row],[Current Week Low]])-1</f>
        <v>1.07556284750705E-2</v>
      </c>
      <c r="AF60" s="1">
        <f>(Table2[[#This Row],[Current Week High]]/Table2[[#This Row],[Close Price]])-1</f>
        <v>8.7173475215678309E-3</v>
      </c>
      <c r="AG60" s="1">
        <f>(Table2[[#This Row],[Close Price]]/Table2[[#This Row],[Current Month Low]])-1</f>
        <v>2.0366223967119401E-2</v>
      </c>
      <c r="AH60" s="1">
        <f>(Table2[[#This Row],[Current Month High]]/Table2[[#This Row],[Close Price]])-1</f>
        <v>4.7434394444945571E-2</v>
      </c>
      <c r="AI60">
        <v>6.9528361439264099</v>
      </c>
      <c r="AJ60">
        <v>85.755765257691607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0.1</v>
      </c>
      <c r="AM60" t="s">
        <v>3144</v>
      </c>
      <c r="AN60">
        <v>-0.88</v>
      </c>
      <c r="AO60" t="s">
        <v>3143</v>
      </c>
      <c r="AP60">
        <v>0.17386552143258499</v>
      </c>
      <c r="AQ60">
        <f>(Table2[[#This Row],[Sharpe Ratio]]-AVERAGE(Table2[Sharpe Ratio]))/_xlfn.STDEV.P(Table2[Sharpe Ratio])</f>
        <v>1.3830853617148293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4.4468943641455692</v>
      </c>
      <c r="AS60">
        <f>_xlfn.RANK.AVG(Table2[[#This Row],[1Y Return vs Nifty Z-Score]],Table2[1Y Return vs Nifty Z-Score])</f>
        <v>158</v>
      </c>
      <c r="AT60">
        <f>_xlfn.RANK.AVG(Table2[[#This Row],[6M Return vs Nifty Z-Score]],Table2[6M Return vs Nifty Z-Score])</f>
        <v>163</v>
      </c>
      <c r="AU60">
        <f>_xlfn.RANK.AVG(Table2[[#This Row],[Sharpe Ratio Z-Score]],Table2[Sharpe Ratio Z-Score])</f>
        <v>64</v>
      </c>
      <c r="AV60">
        <f>(Table2[[#This Row],[Rank 1Y]]+Table2[[#This Row],[Rank 6M]]+Table2[[#This Row],[Rank Sharpe]])/3</f>
        <v>128.33333333333334</v>
      </c>
    </row>
    <row r="61" spans="1:48" x14ac:dyDescent="0.3">
      <c r="A61" t="s">
        <v>468</v>
      </c>
      <c r="B61" t="s">
        <v>469</v>
      </c>
      <c r="C61" t="s">
        <v>3101</v>
      </c>
      <c r="D61" t="s">
        <v>243</v>
      </c>
      <c r="E61">
        <v>43998.96086544</v>
      </c>
      <c r="F61">
        <v>604.9</v>
      </c>
      <c r="G61">
        <v>57.258283736849101</v>
      </c>
      <c r="H61">
        <f>(Table2[[#This Row],[1Y Return vs Nifty]]-AVERAGE(Table2[1Y Return vs Nifty]))/_xlfn.STDEV.P(Table2[1Y Return vs Nifty])</f>
        <v>0.70099054670707339</v>
      </c>
      <c r="I61">
        <v>4.1611171061737098</v>
      </c>
      <c r="J61">
        <f>(Table2[[#This Row],[1M Return vs Nifty]]-AVERAGE(Table2[1M Return vs Nifty]))/_xlfn.STDEV.P(Table2[1M Return vs Nifty])</f>
        <v>0.74920946686377543</v>
      </c>
      <c r="K61">
        <v>27.970632405614399</v>
      </c>
      <c r="L61">
        <f>(Table2[[#This Row],[6M Return vs Nifty]]-AVERAGE(Table2[6M Return vs Nifty]))/_xlfn.STDEV.P(Table2[6M Return vs Nifty])</f>
        <v>0.99376405885730545</v>
      </c>
      <c r="M61">
        <v>-2.3613212552265699</v>
      </c>
      <c r="N61">
        <f>(Table2[[#This Row],[1W Return vs Nifty]]-AVERAGE(Table2[1W Return vs Nifty]))/_xlfn.STDEV.P(Table2[1W Return vs Nifty])</f>
        <v>0.6786224452730687</v>
      </c>
      <c r="O61">
        <v>596.79999999999995</v>
      </c>
      <c r="P61">
        <v>576.67649452581202</v>
      </c>
      <c r="Q61">
        <v>492.42706535449997</v>
      </c>
      <c r="R61">
        <v>35.455045092097897</v>
      </c>
      <c r="S61" s="1">
        <f>(Table2[[#This Row],[Close Price]]-Table2[[#This Row],[20D EMA]])/Table2[[#This Row],[20D EMA]]</f>
        <v>1.3572386058981272E-2</v>
      </c>
      <c r="T61" s="1">
        <f>(Table2[[#This Row],[Close Price]]-Table2[[#This Row],[50D EMA]])/Table2[[#This Row],[50D EMA]]</f>
        <v>4.8941660952204244E-2</v>
      </c>
      <c r="U61" s="1">
        <f>(Table2[[#This Row],[Close Price]]-Table2[[#This Row],[200D EMA]])/Table2[[#This Row],[200D EMA]]</f>
        <v>0.22840526558898697</v>
      </c>
      <c r="V61">
        <v>0.53682616906428304</v>
      </c>
      <c r="W61">
        <v>583.15</v>
      </c>
      <c r="X61">
        <v>608.6</v>
      </c>
      <c r="Y61">
        <v>583.15</v>
      </c>
      <c r="Z61">
        <v>608.6</v>
      </c>
      <c r="AA61">
        <v>572</v>
      </c>
      <c r="AB61">
        <v>628.5</v>
      </c>
      <c r="AC61" s="1">
        <f>(Table2[[#This Row],[Close Price]]/Table2[[#This Row],[Day Low]])-1</f>
        <v>3.729743633713456E-2</v>
      </c>
      <c r="AD61" s="1">
        <f>(Table2[[#This Row],[Day High]]/Table2[[#This Row],[Close Price]])-1</f>
        <v>6.1167135063646683E-3</v>
      </c>
      <c r="AE61" s="1">
        <f>(Table2[[#This Row],[Close Price]]/Table2[[#This Row],[Current Week Low]])-1</f>
        <v>3.729743633713456E-2</v>
      </c>
      <c r="AF61" s="1">
        <f>(Table2[[#This Row],[Current Week High]]/Table2[[#This Row],[Close Price]])-1</f>
        <v>6.1167135063646683E-3</v>
      </c>
      <c r="AG61" s="1">
        <f>(Table2[[#This Row],[Close Price]]/Table2[[#This Row],[Current Month Low]])-1</f>
        <v>5.7517482517482454E-2</v>
      </c>
      <c r="AH61" s="1">
        <f>(Table2[[#This Row],[Current Month High]]/Table2[[#This Row],[Close Price]])-1</f>
        <v>3.9014713175731464E-2</v>
      </c>
      <c r="AI61">
        <v>3.9014713175731401</v>
      </c>
      <c r="AJ61">
        <v>88.942683117288695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0.2</v>
      </c>
      <c r="AM61" t="s">
        <v>3144</v>
      </c>
      <c r="AN61">
        <v>-1.55</v>
      </c>
      <c r="AO61" t="s">
        <v>3143</v>
      </c>
      <c r="AP61">
        <v>0.116746208193029</v>
      </c>
      <c r="AQ61">
        <f>(Table2[[#This Row],[Sharpe Ratio]]-AVERAGE(Table2[Sharpe Ratio]))/_xlfn.STDEV.P(Table2[Sharpe Ratio])</f>
        <v>0.70869963031119576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3.8312861480124187</v>
      </c>
      <c r="AS61">
        <f>_xlfn.RANK.AVG(Table2[[#This Row],[1Y Return vs Nifty Z-Score]],Table2[1Y Return vs Nifty Z-Score])</f>
        <v>137</v>
      </c>
      <c r="AT61">
        <f>_xlfn.RANK.AVG(Table2[[#This Row],[6M Return vs Nifty Z-Score]],Table2[6M Return vs Nifty Z-Score])</f>
        <v>87</v>
      </c>
      <c r="AU61">
        <f>_xlfn.RANK.AVG(Table2[[#This Row],[Sharpe Ratio Z-Score]],Table2[Sharpe Ratio Z-Score])</f>
        <v>166</v>
      </c>
      <c r="AV61">
        <f>(Table2[[#This Row],[Rank 1Y]]+Table2[[#This Row],[Rank 6M]]+Table2[[#This Row],[Rank Sharpe]])/3</f>
        <v>130</v>
      </c>
    </row>
    <row r="62" spans="1:48" x14ac:dyDescent="0.3">
      <c r="A62" t="s">
        <v>877</v>
      </c>
      <c r="B62" t="s">
        <v>878</v>
      </c>
      <c r="C62" t="s">
        <v>3101</v>
      </c>
      <c r="D62" t="s">
        <v>51</v>
      </c>
      <c r="E62">
        <v>16763.917813715001</v>
      </c>
      <c r="F62">
        <v>1096.4000000000001</v>
      </c>
      <c r="G62">
        <v>159.872765268986</v>
      </c>
      <c r="H62">
        <f>(Table2[[#This Row],[1Y Return vs Nifty]]-AVERAGE(Table2[1Y Return vs Nifty]))/_xlfn.STDEV.P(Table2[1Y Return vs Nifty])</f>
        <v>2.5504956364359503</v>
      </c>
      <c r="I62">
        <v>-2.2590937449448201</v>
      </c>
      <c r="J62">
        <f>(Table2[[#This Row],[1M Return vs Nifty]]-AVERAGE(Table2[1M Return vs Nifty]))/_xlfn.STDEV.P(Table2[1M Return vs Nifty])</f>
        <v>-4.7734915567993952E-3</v>
      </c>
      <c r="K62">
        <v>51.288141213423799</v>
      </c>
      <c r="L62">
        <f>(Table2[[#This Row],[6M Return vs Nifty]]-AVERAGE(Table2[6M Return vs Nifty]))/_xlfn.STDEV.P(Table2[6M Return vs Nifty])</f>
        <v>1.8438291349560478</v>
      </c>
      <c r="M62">
        <v>-8.0943891561706494</v>
      </c>
      <c r="N62">
        <f>(Table2[[#This Row],[1W Return vs Nifty]]-AVERAGE(Table2[1W Return vs Nifty]))/_xlfn.STDEV.P(Table2[1W Return vs Nifty])</f>
        <v>-0.48302865647972887</v>
      </c>
      <c r="O62">
        <v>1135.4000000000001</v>
      </c>
      <c r="P62">
        <v>1071.99051396857</v>
      </c>
      <c r="Q62">
        <v>817.060924818476</v>
      </c>
      <c r="R62">
        <v>28.726358500184599</v>
      </c>
      <c r="S62" s="1">
        <f>(Table2[[#This Row],[Close Price]]-Table2[[#This Row],[20D EMA]])/Table2[[#This Row],[20D EMA]]</f>
        <v>-3.4349128060595382E-2</v>
      </c>
      <c r="T62" s="1">
        <f>(Table2[[#This Row],[Close Price]]-Table2[[#This Row],[50D EMA]])/Table2[[#This Row],[50D EMA]]</f>
        <v>2.2770244431608633E-2</v>
      </c>
      <c r="U62" s="1">
        <f>(Table2[[#This Row],[Close Price]]-Table2[[#This Row],[200D EMA]])/Table2[[#This Row],[200D EMA]]</f>
        <v>0.34188279808336697</v>
      </c>
      <c r="V62">
        <v>0.28989269898980102</v>
      </c>
      <c r="W62">
        <v>1033.1500000000001</v>
      </c>
      <c r="X62">
        <v>1105</v>
      </c>
      <c r="Y62">
        <v>1033.1500000000001</v>
      </c>
      <c r="Z62">
        <v>1105</v>
      </c>
      <c r="AA62">
        <v>1033.1500000000001</v>
      </c>
      <c r="AB62">
        <v>1232</v>
      </c>
      <c r="AC62" s="1">
        <f>(Table2[[#This Row],[Close Price]]/Table2[[#This Row],[Day Low]])-1</f>
        <v>6.1220539127909701E-2</v>
      </c>
      <c r="AD62" s="1">
        <f>(Table2[[#This Row],[Day High]]/Table2[[#This Row],[Close Price]])-1</f>
        <v>7.8438526085369276E-3</v>
      </c>
      <c r="AE62" s="1">
        <f>(Table2[[#This Row],[Close Price]]/Table2[[#This Row],[Current Week Low]])-1</f>
        <v>6.1220539127909701E-2</v>
      </c>
      <c r="AF62" s="1">
        <f>(Table2[[#This Row],[Current Week High]]/Table2[[#This Row],[Close Price]])-1</f>
        <v>7.8438526085369276E-3</v>
      </c>
      <c r="AG62" s="1">
        <f>(Table2[[#This Row],[Close Price]]/Table2[[#This Row],[Current Month Low]])-1</f>
        <v>6.1220539127909701E-2</v>
      </c>
      <c r="AH62" s="1">
        <f>(Table2[[#This Row],[Current Month High]]/Table2[[#This Row],[Close Price]])-1</f>
        <v>0.1236774899671651</v>
      </c>
      <c r="AI62">
        <v>13.749543962057601</v>
      </c>
      <c r="AJ62">
        <v>195.96436766095201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0.25</v>
      </c>
      <c r="AM62" t="s">
        <v>3144</v>
      </c>
      <c r="AN62">
        <v>-6.88</v>
      </c>
      <c r="AO62" t="s">
        <v>3143</v>
      </c>
      <c r="AP62">
        <v>5.9113914726565998E-2</v>
      </c>
      <c r="AQ62">
        <f>(Table2[[#This Row],[Sharpe Ratio]]-AVERAGE(Table2[Sharpe Ratio]))/_xlfn.STDEV.P(Table2[Sharpe Ratio])</f>
        <v>2.8257338947406323E-2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3.9347799623028759</v>
      </c>
      <c r="AS62">
        <f>_xlfn.RANK.AVG(Table2[[#This Row],[1Y Return vs Nifty Z-Score]],Table2[1Y Return vs Nifty Z-Score])</f>
        <v>17</v>
      </c>
      <c r="AT62">
        <f>_xlfn.RANK.AVG(Table2[[#This Row],[6M Return vs Nifty Z-Score]],Table2[6M Return vs Nifty Z-Score])</f>
        <v>40</v>
      </c>
      <c r="AU62">
        <f>_xlfn.RANK.AVG(Table2[[#This Row],[Sharpe Ratio Z-Score]],Table2[Sharpe Ratio Z-Score])</f>
        <v>335</v>
      </c>
      <c r="AV62">
        <f>(Table2[[#This Row],[Rank 1Y]]+Table2[[#This Row],[Rank 6M]]+Table2[[#This Row],[Rank Sharpe]])/3</f>
        <v>130.66666666666666</v>
      </c>
    </row>
    <row r="63" spans="1:48" x14ac:dyDescent="0.3">
      <c r="A63" t="s">
        <v>1061</v>
      </c>
      <c r="B63" t="s">
        <v>1062</v>
      </c>
      <c r="C63" t="s">
        <v>3108</v>
      </c>
      <c r="D63" t="s">
        <v>276</v>
      </c>
      <c r="E63">
        <v>11908.855035619999</v>
      </c>
      <c r="F63">
        <v>1861.65</v>
      </c>
      <c r="G63">
        <v>77.402702564362002</v>
      </c>
      <c r="H63">
        <f>(Table2[[#This Row],[1Y Return vs Nifty]]-AVERAGE(Table2[1Y Return vs Nifty]))/_xlfn.STDEV.P(Table2[1Y Return vs Nifty])</f>
        <v>1.0640699541632916</v>
      </c>
      <c r="I63">
        <v>5.2362885739377703</v>
      </c>
      <c r="J63">
        <f>(Table2[[#This Row],[1M Return vs Nifty]]-AVERAGE(Table2[1M Return vs Nifty]))/_xlfn.STDEV.P(Table2[1M Return vs Nifty])</f>
        <v>0.87547649809887951</v>
      </c>
      <c r="K63">
        <v>17.108053570594901</v>
      </c>
      <c r="L63">
        <f>(Table2[[#This Row],[6M Return vs Nifty]]-AVERAGE(Table2[6M Return vs Nifty]))/_xlfn.STDEV.P(Table2[6M Return vs Nifty])</f>
        <v>0.59775696478356544</v>
      </c>
      <c r="M63">
        <v>-0.90510722071114802</v>
      </c>
      <c r="N63">
        <f>(Table2[[#This Row],[1W Return vs Nifty]]-AVERAGE(Table2[1W Return vs Nifty]))/_xlfn.STDEV.P(Table2[1W Return vs Nifty])</f>
        <v>0.97368482144066371</v>
      </c>
      <c r="O63">
        <v>1852.38</v>
      </c>
      <c r="P63">
        <v>1822.12604735215</v>
      </c>
      <c r="Q63">
        <v>1566.3248993017501</v>
      </c>
      <c r="R63">
        <v>38.610965527716701</v>
      </c>
      <c r="S63" s="1">
        <f>(Table2[[#This Row],[Close Price]]-Table2[[#This Row],[20D EMA]])/Table2[[#This Row],[20D EMA]]</f>
        <v>5.0043727528908651E-3</v>
      </c>
      <c r="T63" s="1">
        <f>(Table2[[#This Row],[Close Price]]-Table2[[#This Row],[50D EMA]])/Table2[[#This Row],[50D EMA]]</f>
        <v>2.1691118847285546E-2</v>
      </c>
      <c r="U63" s="1">
        <f>(Table2[[#This Row],[Close Price]]-Table2[[#This Row],[200D EMA]])/Table2[[#This Row],[200D EMA]]</f>
        <v>0.18854651473005543</v>
      </c>
      <c r="V63">
        <v>1.00915024769901</v>
      </c>
      <c r="W63">
        <v>1742.25</v>
      </c>
      <c r="X63">
        <v>1878.6</v>
      </c>
      <c r="Y63">
        <v>1742.25</v>
      </c>
      <c r="Z63">
        <v>1878.6</v>
      </c>
      <c r="AA63">
        <v>1742.25</v>
      </c>
      <c r="AB63">
        <v>2034.95</v>
      </c>
      <c r="AC63" s="1">
        <f>(Table2[[#This Row],[Close Price]]/Table2[[#This Row],[Day Low]])-1</f>
        <v>6.8532070598364303E-2</v>
      </c>
      <c r="AD63" s="1">
        <f>(Table2[[#This Row],[Day High]]/Table2[[#This Row],[Close Price]])-1</f>
        <v>9.1048263637094617E-3</v>
      </c>
      <c r="AE63" s="1">
        <f>(Table2[[#This Row],[Close Price]]/Table2[[#This Row],[Current Week Low]])-1</f>
        <v>6.8532070598364303E-2</v>
      </c>
      <c r="AF63" s="1">
        <f>(Table2[[#This Row],[Current Week High]]/Table2[[#This Row],[Close Price]])-1</f>
        <v>9.1048263637094617E-3</v>
      </c>
      <c r="AG63" s="1">
        <f>(Table2[[#This Row],[Close Price]]/Table2[[#This Row],[Current Month Low]])-1</f>
        <v>6.8532070598364303E-2</v>
      </c>
      <c r="AH63" s="1">
        <f>(Table2[[#This Row],[Current Month High]]/Table2[[#This Row],[Close Price]])-1</f>
        <v>9.308946364783921E-2</v>
      </c>
      <c r="AI63">
        <v>9.3089463647839192</v>
      </c>
      <c r="AJ63">
        <v>109.88162344983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0.08</v>
      </c>
      <c r="AM63" t="s">
        <v>3144</v>
      </c>
      <c r="AN63">
        <v>-2.81</v>
      </c>
      <c r="AO63" t="s">
        <v>3143</v>
      </c>
      <c r="AP63">
        <v>0.127077907397908</v>
      </c>
      <c r="AQ63">
        <f>(Table2[[#This Row],[Sharpe Ratio]]-AVERAGE(Table2[Sharpe Ratio]))/_xlfn.STDEV.P(Table2[Sharpe Ratio])</f>
        <v>0.83068202347658704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4.341670261962987</v>
      </c>
      <c r="AS63">
        <f>_xlfn.RANK.AVG(Table2[[#This Row],[1Y Return vs Nifty Z-Score]],Table2[1Y Return vs Nifty Z-Score])</f>
        <v>95</v>
      </c>
      <c r="AT63">
        <f>_xlfn.RANK.AVG(Table2[[#This Row],[6M Return vs Nifty Z-Score]],Table2[6M Return vs Nifty Z-Score])</f>
        <v>153</v>
      </c>
      <c r="AU63">
        <f>_xlfn.RANK.AVG(Table2[[#This Row],[Sharpe Ratio Z-Score]],Table2[Sharpe Ratio Z-Score])</f>
        <v>146</v>
      </c>
      <c r="AV63">
        <f>(Table2[[#This Row],[Rank 1Y]]+Table2[[#This Row],[Rank 6M]]+Table2[[#This Row],[Rank Sharpe]])/3</f>
        <v>131.33333333333334</v>
      </c>
    </row>
    <row r="64" spans="1:48" x14ac:dyDescent="0.3">
      <c r="A64" t="s">
        <v>1669</v>
      </c>
      <c r="B64" t="s">
        <v>1670</v>
      </c>
      <c r="C64" t="s">
        <v>3099</v>
      </c>
      <c r="D64" t="s">
        <v>125</v>
      </c>
      <c r="E64">
        <v>4981.7532600000004</v>
      </c>
      <c r="F64">
        <v>510</v>
      </c>
      <c r="G64">
        <v>108.109678656013</v>
      </c>
      <c r="H64">
        <f>(Table2[[#This Row],[1Y Return vs Nifty]]-AVERAGE(Table2[1Y Return vs Nifty]))/_xlfn.STDEV.P(Table2[1Y Return vs Nifty])</f>
        <v>1.6175270074341312</v>
      </c>
      <c r="I64">
        <v>-9.1221576562888504</v>
      </c>
      <c r="J64">
        <f>(Table2[[#This Row],[1M Return vs Nifty]]-AVERAGE(Table2[1M Return vs Nifty]))/_xlfn.STDEV.P(Table2[1M Return vs Nifty])</f>
        <v>-0.81076465784429419</v>
      </c>
      <c r="K64">
        <v>45.285920660977197</v>
      </c>
      <c r="L64">
        <f>(Table2[[#This Row],[6M Return vs Nifty]]-AVERAGE(Table2[6M Return vs Nifty]))/_xlfn.STDEV.P(Table2[6M Return vs Nifty])</f>
        <v>1.6250116741058509</v>
      </c>
      <c r="M64">
        <v>-13.506525241523599</v>
      </c>
      <c r="N64">
        <f>(Table2[[#This Row],[1W Return vs Nifty]]-AVERAGE(Table2[1W Return vs Nifty]))/_xlfn.STDEV.P(Table2[1W Return vs Nifty])</f>
        <v>-1.579651608625652</v>
      </c>
      <c r="O64">
        <v>594.67999999999995</v>
      </c>
      <c r="P64">
        <v>586.16957142564604</v>
      </c>
      <c r="Q64">
        <v>476.27493121170198</v>
      </c>
      <c r="R64">
        <v>21.376724400791101</v>
      </c>
      <c r="S64" s="1">
        <f>(Table2[[#This Row],[Close Price]]-Table2[[#This Row],[20D EMA]])/Table2[[#This Row],[20D EMA]]</f>
        <v>-0.14239591040559621</v>
      </c>
      <c r="T64" s="1">
        <f>(Table2[[#This Row],[Close Price]]-Table2[[#This Row],[50D EMA]])/Table2[[#This Row],[50D EMA]]</f>
        <v>-0.12994460159436635</v>
      </c>
      <c r="U64" s="1">
        <f>(Table2[[#This Row],[Close Price]]-Table2[[#This Row],[200D EMA]])/Table2[[#This Row],[200D EMA]]</f>
        <v>7.0810085894080749E-2</v>
      </c>
      <c r="V64">
        <v>1.2342992938878601</v>
      </c>
      <c r="W64">
        <v>510</v>
      </c>
      <c r="X64">
        <v>533.75</v>
      </c>
      <c r="Y64">
        <v>510</v>
      </c>
      <c r="Z64">
        <v>533.75</v>
      </c>
      <c r="AA64">
        <v>510</v>
      </c>
      <c r="AB64">
        <v>659</v>
      </c>
      <c r="AC64" s="1">
        <f>(Table2[[#This Row],[Close Price]]/Table2[[#This Row],[Day Low]])-1</f>
        <v>0</v>
      </c>
      <c r="AD64" s="1">
        <f>(Table2[[#This Row],[Day High]]/Table2[[#This Row],[Close Price]])-1</f>
        <v>4.6568627450980449E-2</v>
      </c>
      <c r="AE64" s="1">
        <f>(Table2[[#This Row],[Close Price]]/Table2[[#This Row],[Current Week Low]])-1</f>
        <v>0</v>
      </c>
      <c r="AF64" s="1">
        <f>(Table2[[#This Row],[Current Week High]]/Table2[[#This Row],[Close Price]])-1</f>
        <v>4.6568627450980449E-2</v>
      </c>
      <c r="AG64" s="1">
        <f>(Table2[[#This Row],[Close Price]]/Table2[[#This Row],[Current Month Low]])-1</f>
        <v>0</v>
      </c>
      <c r="AH64" s="1">
        <f>(Table2[[#This Row],[Current Month High]]/Table2[[#This Row],[Close Price]])-1</f>
        <v>0.29215686274509811</v>
      </c>
      <c r="AI64">
        <v>42.617647058823501</v>
      </c>
      <c r="AJ64">
        <v>136.65893271461701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-0.04</v>
      </c>
      <c r="AM64" t="s">
        <v>3143</v>
      </c>
      <c r="AN64">
        <v>-18.57</v>
      </c>
      <c r="AO64" t="s">
        <v>3143</v>
      </c>
      <c r="AP64">
        <v>6.7737953202391996E-2</v>
      </c>
      <c r="AQ64">
        <f>(Table2[[#This Row],[Sharpe Ratio]]-AVERAGE(Table2[Sharpe Ratio]))/_xlfn.STDEV.P(Table2[Sharpe Ratio])</f>
        <v>0.13007803960571493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0.98220045467575079</v>
      </c>
      <c r="AS64">
        <f>_xlfn.RANK.AVG(Table2[[#This Row],[1Y Return vs Nifty Z-Score]],Table2[1Y Return vs Nifty Z-Score])</f>
        <v>44</v>
      </c>
      <c r="AT64">
        <f>_xlfn.RANK.AVG(Table2[[#This Row],[6M Return vs Nifty Z-Score]],Table2[6M Return vs Nifty Z-Score])</f>
        <v>47</v>
      </c>
      <c r="AU64">
        <f>_xlfn.RANK.AVG(Table2[[#This Row],[Sharpe Ratio Z-Score]],Table2[Sharpe Ratio Z-Score])</f>
        <v>303</v>
      </c>
      <c r="AV64">
        <f>(Table2[[#This Row],[Rank 1Y]]+Table2[[#This Row],[Rank 6M]]+Table2[[#This Row],[Rank Sharpe]])/3</f>
        <v>131.33333333333334</v>
      </c>
    </row>
    <row r="65" spans="1:48" x14ac:dyDescent="0.3">
      <c r="A65" t="s">
        <v>1307</v>
      </c>
      <c r="B65" t="s">
        <v>1308</v>
      </c>
      <c r="C65" t="s">
        <v>3111</v>
      </c>
      <c r="D65" t="s">
        <v>270</v>
      </c>
      <c r="E65">
        <v>8217.1306488600003</v>
      </c>
      <c r="F65">
        <v>1981.35</v>
      </c>
      <c r="G65">
        <v>92.110444336879098</v>
      </c>
      <c r="H65">
        <f>(Table2[[#This Row],[1Y Return vs Nifty]]-AVERAGE(Table2[1Y Return vs Nifty]))/_xlfn.STDEV.P(Table2[1Y Return vs Nifty])</f>
        <v>1.3291596652891937</v>
      </c>
      <c r="I65">
        <v>-8.1756709506926697</v>
      </c>
      <c r="J65">
        <f>(Table2[[#This Row],[1M Return vs Nifty]]-AVERAGE(Table2[1M Return vs Nifty]))/_xlfn.STDEV.P(Table2[1M Return vs Nifty])</f>
        <v>-0.69961023271091682</v>
      </c>
      <c r="K65">
        <v>42.107041823378196</v>
      </c>
      <c r="L65">
        <f>(Table2[[#This Row],[6M Return vs Nifty]]-AVERAGE(Table2[6M Return vs Nifty]))/_xlfn.STDEV.P(Table2[6M Return vs Nifty])</f>
        <v>1.5091221979501799</v>
      </c>
      <c r="M65">
        <v>-12.089521333763299</v>
      </c>
      <c r="N65">
        <f>(Table2[[#This Row],[1W Return vs Nifty]]-AVERAGE(Table2[1W Return vs Nifty]))/_xlfn.STDEV.P(Table2[1W Return vs Nifty])</f>
        <v>-1.2925341038134883</v>
      </c>
      <c r="O65">
        <v>2107.17</v>
      </c>
      <c r="P65">
        <v>2034.50911328136</v>
      </c>
      <c r="Q65">
        <v>1601.9922286773501</v>
      </c>
      <c r="R65">
        <v>28.714482739724101</v>
      </c>
      <c r="S65" s="1">
        <f>(Table2[[#This Row],[Close Price]]-Table2[[#This Row],[20D EMA]])/Table2[[#This Row],[20D EMA]]</f>
        <v>-5.9710417289540074E-2</v>
      </c>
      <c r="T65" s="1">
        <f>(Table2[[#This Row],[Close Price]]-Table2[[#This Row],[50D EMA]])/Table2[[#This Row],[50D EMA]]</f>
        <v>-2.6128717209638028E-2</v>
      </c>
      <c r="U65" s="1">
        <f>(Table2[[#This Row],[Close Price]]-Table2[[#This Row],[200D EMA]])/Table2[[#This Row],[200D EMA]]</f>
        <v>0.23680375255993485</v>
      </c>
      <c r="V65">
        <v>0.59249509316897397</v>
      </c>
      <c r="W65">
        <v>1893.95</v>
      </c>
      <c r="X65">
        <v>2027.1</v>
      </c>
      <c r="Y65">
        <v>1893.95</v>
      </c>
      <c r="Z65">
        <v>2027.1</v>
      </c>
      <c r="AA65">
        <v>1878.85</v>
      </c>
      <c r="AB65">
        <v>2406.75</v>
      </c>
      <c r="AC65" s="1">
        <f>(Table2[[#This Row],[Close Price]]/Table2[[#This Row],[Day Low]])-1</f>
        <v>4.6146941577127176E-2</v>
      </c>
      <c r="AD65" s="1">
        <f>(Table2[[#This Row],[Day High]]/Table2[[#This Row],[Close Price]])-1</f>
        <v>2.3090317207964173E-2</v>
      </c>
      <c r="AE65" s="1">
        <f>(Table2[[#This Row],[Close Price]]/Table2[[#This Row],[Current Week Low]])-1</f>
        <v>4.6146941577127176E-2</v>
      </c>
      <c r="AF65" s="1">
        <f>(Table2[[#This Row],[Current Week High]]/Table2[[#This Row],[Close Price]])-1</f>
        <v>2.3090317207964173E-2</v>
      </c>
      <c r="AG65" s="1">
        <f>(Table2[[#This Row],[Close Price]]/Table2[[#This Row],[Current Month Low]])-1</f>
        <v>5.4554647789871513E-2</v>
      </c>
      <c r="AH65" s="1">
        <f>(Table2[[#This Row],[Current Month High]]/Table2[[#This Row],[Close Price]])-1</f>
        <v>0.21470209705503818</v>
      </c>
      <c r="AI65">
        <v>21.470209705503802</v>
      </c>
      <c r="AJ65">
        <v>123.742307040822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0.08</v>
      </c>
      <c r="AM65" t="s">
        <v>3144</v>
      </c>
      <c r="AN65">
        <v>-12.58</v>
      </c>
      <c r="AO65" t="s">
        <v>3143</v>
      </c>
      <c r="AP65">
        <v>7.7391445407670997E-2</v>
      </c>
      <c r="AQ65">
        <f>(Table2[[#This Row],[Sharpe Ratio]]-AVERAGE(Table2[Sharpe Ratio]))/_xlfn.STDEV.P(Table2[Sharpe Ratio])</f>
        <v>0.24405310394433793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1.0901906306593063</v>
      </c>
      <c r="AS65">
        <f>_xlfn.RANK.AVG(Table2[[#This Row],[1Y Return vs Nifty Z-Score]],Table2[1Y Return vs Nifty Z-Score])</f>
        <v>71</v>
      </c>
      <c r="AT65">
        <f>_xlfn.RANK.AVG(Table2[[#This Row],[6M Return vs Nifty Z-Score]],Table2[6M Return vs Nifty Z-Score])</f>
        <v>51</v>
      </c>
      <c r="AU65">
        <f>_xlfn.RANK.AVG(Table2[[#This Row],[Sharpe Ratio Z-Score]],Table2[Sharpe Ratio Z-Score])</f>
        <v>275</v>
      </c>
      <c r="AV65">
        <f>(Table2[[#This Row],[Rank 1Y]]+Table2[[#This Row],[Rank 6M]]+Table2[[#This Row],[Rank Sharpe]])/3</f>
        <v>132.33333333333334</v>
      </c>
    </row>
    <row r="66" spans="1:48" x14ac:dyDescent="0.3">
      <c r="A66" t="s">
        <v>1133</v>
      </c>
      <c r="B66" t="s">
        <v>1134</v>
      </c>
      <c r="C66" t="s">
        <v>3099</v>
      </c>
      <c r="D66" t="s">
        <v>125</v>
      </c>
      <c r="E66">
        <v>10419.567784895</v>
      </c>
      <c r="F66">
        <v>1748.35</v>
      </c>
      <c r="G66">
        <v>27.377618582001599</v>
      </c>
      <c r="H66">
        <f>(Table2[[#This Row],[1Y Return vs Nifty]]-AVERAGE(Table2[1Y Return vs Nifty]))/_xlfn.STDEV.P(Table2[1Y Return vs Nifty])</f>
        <v>0.16242677419444804</v>
      </c>
      <c r="I66">
        <v>-6.3836147679014896</v>
      </c>
      <c r="J66">
        <f>(Table2[[#This Row],[1M Return vs Nifty]]-AVERAGE(Table2[1M Return vs Nifty]))/_xlfn.STDEV.P(Table2[1M Return vs Nifty])</f>
        <v>-0.48915299794247086</v>
      </c>
      <c r="K66">
        <v>29.4310848890144</v>
      </c>
      <c r="L66">
        <f>(Table2[[#This Row],[6M Return vs Nifty]]-AVERAGE(Table2[6M Return vs Nifty]))/_xlfn.STDEV.P(Table2[6M Return vs Nifty])</f>
        <v>1.0470064382929778</v>
      </c>
      <c r="M66">
        <v>-6.4022635323357298</v>
      </c>
      <c r="N66">
        <f>(Table2[[#This Row],[1W Return vs Nifty]]-AVERAGE(Table2[1W Return vs Nifty]))/_xlfn.STDEV.P(Table2[1W Return vs Nifty])</f>
        <v>-0.1401651793336996</v>
      </c>
      <c r="O66">
        <v>1796.79</v>
      </c>
      <c r="P66">
        <v>1746.87791244917</v>
      </c>
      <c r="Q66">
        <v>1437.25197646782</v>
      </c>
      <c r="R66">
        <v>30.234630372945901</v>
      </c>
      <c r="S66" s="1">
        <f>(Table2[[#This Row],[Close Price]]-Table2[[#This Row],[20D EMA]])/Table2[[#This Row],[20D EMA]]</f>
        <v>-2.6959188330300178E-2</v>
      </c>
      <c r="T66" s="1">
        <f>(Table2[[#This Row],[Close Price]]-Table2[[#This Row],[50D EMA]])/Table2[[#This Row],[50D EMA]]</f>
        <v>8.4269629854439947E-4</v>
      </c>
      <c r="U66" s="1">
        <f>(Table2[[#This Row],[Close Price]]-Table2[[#This Row],[200D EMA]])/Table2[[#This Row],[200D EMA]]</f>
        <v>0.21645336282419467</v>
      </c>
      <c r="V66">
        <v>0.53420583886567097</v>
      </c>
      <c r="W66">
        <v>1702.75</v>
      </c>
      <c r="X66">
        <v>1823.5</v>
      </c>
      <c r="Y66">
        <v>1702.75</v>
      </c>
      <c r="Z66">
        <v>1823.5</v>
      </c>
      <c r="AA66">
        <v>1643.4</v>
      </c>
      <c r="AB66">
        <v>1954.45</v>
      </c>
      <c r="AC66" s="1">
        <f>(Table2[[#This Row],[Close Price]]/Table2[[#This Row],[Day Low]])-1</f>
        <v>2.678020848627205E-2</v>
      </c>
      <c r="AD66" s="1">
        <f>(Table2[[#This Row],[Day High]]/Table2[[#This Row],[Close Price]])-1</f>
        <v>4.2983384333800556E-2</v>
      </c>
      <c r="AE66" s="1">
        <f>(Table2[[#This Row],[Close Price]]/Table2[[#This Row],[Current Week Low]])-1</f>
        <v>2.678020848627205E-2</v>
      </c>
      <c r="AF66" s="1">
        <f>(Table2[[#This Row],[Current Week High]]/Table2[[#This Row],[Close Price]])-1</f>
        <v>4.2983384333800556E-2</v>
      </c>
      <c r="AG66" s="1">
        <f>(Table2[[#This Row],[Close Price]]/Table2[[#This Row],[Current Month Low]])-1</f>
        <v>6.3861506632590936E-2</v>
      </c>
      <c r="AH66" s="1">
        <f>(Table2[[#This Row],[Current Month High]]/Table2[[#This Row],[Close Price]])-1</f>
        <v>0.11788257499928512</v>
      </c>
      <c r="AI66">
        <v>25.832928189435702</v>
      </c>
      <c r="AJ66">
        <v>81.307684330602498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0.37</v>
      </c>
      <c r="AM66" t="s">
        <v>3144</v>
      </c>
      <c r="AN66">
        <v>-5.84</v>
      </c>
      <c r="AO66" t="s">
        <v>3143</v>
      </c>
      <c r="AP66">
        <v>0.16593548160372601</v>
      </c>
      <c r="AQ66">
        <f>(Table2[[#This Row],[Sharpe Ratio]]-AVERAGE(Table2[Sharpe Ratio]))/_xlfn.STDEV.P(Table2[Sharpe Ratio])</f>
        <v>1.2894584357814569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1.8695734709927123</v>
      </c>
      <c r="AS66">
        <f>_xlfn.RANK.AVG(Table2[[#This Row],[1Y Return vs Nifty Z-Score]],Table2[1Y Return vs Nifty Z-Score])</f>
        <v>239</v>
      </c>
      <c r="AT66">
        <f>_xlfn.RANK.AVG(Table2[[#This Row],[6M Return vs Nifty Z-Score]],Table2[6M Return vs Nifty Z-Score])</f>
        <v>84</v>
      </c>
      <c r="AU66">
        <f>_xlfn.RANK.AVG(Table2[[#This Row],[Sharpe Ratio Z-Score]],Table2[Sharpe Ratio Z-Score])</f>
        <v>75</v>
      </c>
      <c r="AV66">
        <f>(Table2[[#This Row],[Rank 1Y]]+Table2[[#This Row],[Rank 6M]]+Table2[[#This Row],[Rank Sharpe]])/3</f>
        <v>132.66666666666666</v>
      </c>
    </row>
    <row r="67" spans="1:48" x14ac:dyDescent="0.3">
      <c r="A67" t="s">
        <v>818</v>
      </c>
      <c r="B67" t="s">
        <v>819</v>
      </c>
      <c r="C67" t="s">
        <v>3108</v>
      </c>
      <c r="D67" t="s">
        <v>117</v>
      </c>
      <c r="E67">
        <v>18296.75573067</v>
      </c>
      <c r="F67">
        <v>718.8</v>
      </c>
      <c r="G67">
        <v>45.547104861821701</v>
      </c>
      <c r="H67">
        <f>(Table2[[#This Row],[1Y Return vs Nifty]]-AVERAGE(Table2[1Y Return vs Nifty]))/_xlfn.STDEV.P(Table2[1Y Return vs Nifty])</f>
        <v>0.48991035010436457</v>
      </c>
      <c r="I67">
        <v>0.65322831420789995</v>
      </c>
      <c r="J67">
        <f>(Table2[[#This Row],[1M Return vs Nifty]]-AVERAGE(Table2[1M Return vs Nifty]))/_xlfn.STDEV.P(Table2[1M Return vs Nifty])</f>
        <v>0.3372466154075861</v>
      </c>
      <c r="K67">
        <v>17.4676444338292</v>
      </c>
      <c r="L67">
        <f>(Table2[[#This Row],[6M Return vs Nifty]]-AVERAGE(Table2[6M Return vs Nifty]))/_xlfn.STDEV.P(Table2[6M Return vs Nifty])</f>
        <v>0.61086623975110832</v>
      </c>
      <c r="M67">
        <v>-0.28017674834977702</v>
      </c>
      <c r="N67">
        <f>(Table2[[#This Row],[1W Return vs Nifty]]-AVERAGE(Table2[1W Return vs Nifty]))/_xlfn.STDEV.P(Table2[1W Return vs Nifty])</f>
        <v>1.1003100741466256</v>
      </c>
      <c r="O67">
        <v>709.69</v>
      </c>
      <c r="P67">
        <v>696.70152631508597</v>
      </c>
      <c r="Q67">
        <v>607.331385197808</v>
      </c>
      <c r="R67">
        <v>44.117568192476</v>
      </c>
      <c r="S67" s="1">
        <f>(Table2[[#This Row],[Close Price]]-Table2[[#This Row],[20D EMA]])/Table2[[#This Row],[20D EMA]]</f>
        <v>1.2836590624075158E-2</v>
      </c>
      <c r="T67" s="1">
        <f>(Table2[[#This Row],[Close Price]]-Table2[[#This Row],[50D EMA]])/Table2[[#This Row],[50D EMA]]</f>
        <v>3.1718710021771741E-2</v>
      </c>
      <c r="U67" s="1">
        <f>(Table2[[#This Row],[Close Price]]-Table2[[#This Row],[200D EMA]])/Table2[[#This Row],[200D EMA]]</f>
        <v>0.1835383738087018</v>
      </c>
      <c r="V67">
        <v>0.57125967910262498</v>
      </c>
      <c r="W67">
        <v>690</v>
      </c>
      <c r="X67">
        <v>722.95</v>
      </c>
      <c r="Y67">
        <v>690</v>
      </c>
      <c r="Z67">
        <v>722.95</v>
      </c>
      <c r="AA67">
        <v>662</v>
      </c>
      <c r="AB67">
        <v>794.75</v>
      </c>
      <c r="AC67" s="1">
        <f>(Table2[[#This Row],[Close Price]]/Table2[[#This Row],[Day Low]])-1</f>
        <v>4.1739130434782501E-2</v>
      </c>
      <c r="AD67" s="1">
        <f>(Table2[[#This Row],[Day High]]/Table2[[#This Row],[Close Price]])-1</f>
        <v>5.7735114079022765E-3</v>
      </c>
      <c r="AE67" s="1">
        <f>(Table2[[#This Row],[Close Price]]/Table2[[#This Row],[Current Week Low]])-1</f>
        <v>4.1739130434782501E-2</v>
      </c>
      <c r="AF67" s="1">
        <f>(Table2[[#This Row],[Current Week High]]/Table2[[#This Row],[Close Price]])-1</f>
        <v>5.7735114079022765E-3</v>
      </c>
      <c r="AG67" s="1">
        <f>(Table2[[#This Row],[Close Price]]/Table2[[#This Row],[Current Month Low]])-1</f>
        <v>8.5800604229607114E-2</v>
      </c>
      <c r="AH67" s="1">
        <f>(Table2[[#This Row],[Current Month High]]/Table2[[#This Row],[Close Price]])-1</f>
        <v>0.10566221480244864</v>
      </c>
      <c r="AI67">
        <v>10.566221480244799</v>
      </c>
      <c r="AJ67">
        <v>77.022534170668607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7.0000000000000007E-2</v>
      </c>
      <c r="AM67" t="s">
        <v>3144</v>
      </c>
      <c r="AN67">
        <v>2.97</v>
      </c>
      <c r="AO67" t="s">
        <v>3144</v>
      </c>
      <c r="AP67">
        <v>0.16657926482792801</v>
      </c>
      <c r="AQ67">
        <f>(Table2[[#This Row],[Sharpe Ratio]]-AVERAGE(Table2[Sharpe Ratio]))/_xlfn.STDEV.P(Table2[Sharpe Ratio])</f>
        <v>1.2970593363507268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3.8353926157604117</v>
      </c>
      <c r="AS67">
        <f>_xlfn.RANK.AVG(Table2[[#This Row],[1Y Return vs Nifty Z-Score]],Table2[1Y Return vs Nifty Z-Score])</f>
        <v>176</v>
      </c>
      <c r="AT67">
        <f>_xlfn.RANK.AVG(Table2[[#This Row],[6M Return vs Nifty Z-Score]],Table2[6M Return vs Nifty Z-Score])</f>
        <v>152</v>
      </c>
      <c r="AU67">
        <f>_xlfn.RANK.AVG(Table2[[#This Row],[Sharpe Ratio Z-Score]],Table2[Sharpe Ratio Z-Score])</f>
        <v>73</v>
      </c>
      <c r="AV67">
        <f>(Table2[[#This Row],[Rank 1Y]]+Table2[[#This Row],[Rank 6M]]+Table2[[#This Row],[Rank Sharpe]])/3</f>
        <v>133.66666666666666</v>
      </c>
    </row>
    <row r="68" spans="1:48" x14ac:dyDescent="0.3">
      <c r="A68" t="s">
        <v>743</v>
      </c>
      <c r="B68" t="s">
        <v>744</v>
      </c>
      <c r="C68" t="s">
        <v>3108</v>
      </c>
      <c r="D68" t="s">
        <v>166</v>
      </c>
      <c r="E68">
        <v>21941.453919824999</v>
      </c>
      <c r="F68">
        <v>668.4</v>
      </c>
      <c r="G68">
        <v>69.559767926437999</v>
      </c>
      <c r="H68">
        <f>(Table2[[#This Row],[1Y Return vs Nifty]]-AVERAGE(Table2[1Y Return vs Nifty]))/_xlfn.STDEV.P(Table2[1Y Return vs Nifty])</f>
        <v>0.92271030087976857</v>
      </c>
      <c r="I68">
        <v>7.4643061446119399</v>
      </c>
      <c r="J68">
        <f>(Table2[[#This Row],[1M Return vs Nifty]]-AVERAGE(Table2[1M Return vs Nifty]))/_xlfn.STDEV.P(Table2[1M Return vs Nifty])</f>
        <v>1.1371325898232287</v>
      </c>
      <c r="K68">
        <v>15.4356855607653</v>
      </c>
      <c r="L68">
        <f>(Table2[[#This Row],[6M Return vs Nifty]]-AVERAGE(Table2[6M Return vs Nifty]))/_xlfn.STDEV.P(Table2[6M Return vs Nifty])</f>
        <v>0.53678897496705558</v>
      </c>
      <c r="M68">
        <v>-9.0773063089048591</v>
      </c>
      <c r="N68">
        <f>(Table2[[#This Row],[1W Return vs Nifty]]-AVERAGE(Table2[1W Return vs Nifty]))/_xlfn.STDEV.P(Table2[1W Return vs Nifty])</f>
        <v>-0.68219022461978052</v>
      </c>
      <c r="O68">
        <v>734.74</v>
      </c>
      <c r="P68">
        <v>723.86973058431602</v>
      </c>
      <c r="Q68">
        <v>611.39700807755003</v>
      </c>
      <c r="R68">
        <v>31.708809223568899</v>
      </c>
      <c r="S68" s="1">
        <f>(Table2[[#This Row],[Close Price]]-Table2[[#This Row],[20D EMA]])/Table2[[#This Row],[20D EMA]]</f>
        <v>-9.0290442877752716E-2</v>
      </c>
      <c r="T68" s="1">
        <f>(Table2[[#This Row],[Close Price]]-Table2[[#This Row],[50D EMA]])/Table2[[#This Row],[50D EMA]]</f>
        <v>-7.6629437923229959E-2</v>
      </c>
      <c r="U68" s="1">
        <f>(Table2[[#This Row],[Close Price]]-Table2[[#This Row],[200D EMA]])/Table2[[#This Row],[200D EMA]]</f>
        <v>9.323400535061116E-2</v>
      </c>
      <c r="V68">
        <v>0.54154600182991497</v>
      </c>
      <c r="W68">
        <v>666</v>
      </c>
      <c r="X68">
        <v>698.55</v>
      </c>
      <c r="Y68">
        <v>666</v>
      </c>
      <c r="Z68">
        <v>698.55</v>
      </c>
      <c r="AA68">
        <v>641.75</v>
      </c>
      <c r="AB68">
        <v>821.95</v>
      </c>
      <c r="AC68" s="1">
        <f>(Table2[[#This Row],[Close Price]]/Table2[[#This Row],[Day Low]])-1</f>
        <v>3.6036036036035668E-3</v>
      </c>
      <c r="AD68" s="1">
        <f>(Table2[[#This Row],[Day High]]/Table2[[#This Row],[Close Price]])-1</f>
        <v>4.5107719928186629E-2</v>
      </c>
      <c r="AE68" s="1">
        <f>(Table2[[#This Row],[Close Price]]/Table2[[#This Row],[Current Week Low]])-1</f>
        <v>3.6036036036035668E-3</v>
      </c>
      <c r="AF68" s="1">
        <f>(Table2[[#This Row],[Current Week High]]/Table2[[#This Row],[Close Price]])-1</f>
        <v>4.5107719928186629E-2</v>
      </c>
      <c r="AG68" s="1">
        <f>(Table2[[#This Row],[Close Price]]/Table2[[#This Row],[Current Month Low]])-1</f>
        <v>4.1527074405921294E-2</v>
      </c>
      <c r="AH68" s="1">
        <f>(Table2[[#This Row],[Current Month High]]/Table2[[#This Row],[Close Price]])-1</f>
        <v>0.22972770795930586</v>
      </c>
      <c r="AI68">
        <v>26.264213046080101</v>
      </c>
      <c r="AJ68">
        <v>101.933534743202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0.01</v>
      </c>
      <c r="AM68" t="s">
        <v>3144</v>
      </c>
      <c r="AN68">
        <v>-10.23</v>
      </c>
      <c r="AO68" t="s">
        <v>3143</v>
      </c>
      <c r="AP68">
        <v>0.13630302515921799</v>
      </c>
      <c r="AQ68">
        <f>(Table2[[#This Row],[Sharpe Ratio]]-AVERAGE(Table2[Sharpe Ratio]))/_xlfn.STDEV.P(Table2[Sharpe Ratio])</f>
        <v>0.93959943574752725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2.8540410767977997</v>
      </c>
      <c r="AS68">
        <f>_xlfn.RANK.AVG(Table2[[#This Row],[1Y Return vs Nifty Z-Score]],Table2[1Y Return vs Nifty Z-Score])</f>
        <v>106</v>
      </c>
      <c r="AT68">
        <f>_xlfn.RANK.AVG(Table2[[#This Row],[6M Return vs Nifty Z-Score]],Table2[6M Return vs Nifty Z-Score])</f>
        <v>173</v>
      </c>
      <c r="AU68">
        <f>_xlfn.RANK.AVG(Table2[[#This Row],[Sharpe Ratio Z-Score]],Table2[Sharpe Ratio Z-Score])</f>
        <v>124</v>
      </c>
      <c r="AV68">
        <f>(Table2[[#This Row],[Rank 1Y]]+Table2[[#This Row],[Rank 6M]]+Table2[[#This Row],[Rank Sharpe]])/3</f>
        <v>134.33333333333334</v>
      </c>
    </row>
    <row r="69" spans="1:48" x14ac:dyDescent="0.3">
      <c r="A69" t="s">
        <v>1659</v>
      </c>
      <c r="B69" t="s">
        <v>1660</v>
      </c>
      <c r="C69" t="s">
        <v>3098</v>
      </c>
      <c r="D69" t="s">
        <v>1030</v>
      </c>
      <c r="E69">
        <v>5069.8671285500004</v>
      </c>
      <c r="F69">
        <v>620</v>
      </c>
      <c r="G69">
        <v>69.136154561827396</v>
      </c>
      <c r="H69">
        <f>(Table2[[#This Row],[1Y Return vs Nifty]]-AVERAGE(Table2[1Y Return vs Nifty]))/_xlfn.STDEV.P(Table2[1Y Return vs Nifty])</f>
        <v>0.91507516924701637</v>
      </c>
      <c r="I69">
        <v>-23.599565851219701</v>
      </c>
      <c r="J69">
        <f>(Table2[[#This Row],[1M Return vs Nifty]]-AVERAGE(Table2[1M Return vs Nifty]))/_xlfn.STDEV.P(Table2[1M Return vs Nifty])</f>
        <v>-2.5109765845560936</v>
      </c>
      <c r="K69">
        <v>112.55246296318199</v>
      </c>
      <c r="L69">
        <f>(Table2[[#This Row],[6M Return vs Nifty]]-AVERAGE(Table2[6M Return vs Nifty]))/_xlfn.STDEV.P(Table2[6M Return vs Nifty])</f>
        <v>4.0772864377749531</v>
      </c>
      <c r="M69">
        <v>-16.7064732943415</v>
      </c>
      <c r="N69">
        <f>(Table2[[#This Row],[1W Return vs Nifty]]-AVERAGE(Table2[1W Return vs Nifty]))/_xlfn.STDEV.P(Table2[1W Return vs Nifty])</f>
        <v>-2.2280345068110208</v>
      </c>
      <c r="O69">
        <v>673.62</v>
      </c>
      <c r="P69">
        <v>637.75048317765902</v>
      </c>
      <c r="Q69">
        <v>457.40945391155901</v>
      </c>
      <c r="R69">
        <v>24.388808453664801</v>
      </c>
      <c r="S69" s="1">
        <f>(Table2[[#This Row],[Close Price]]-Table2[[#This Row],[20D EMA]])/Table2[[#This Row],[20D EMA]]</f>
        <v>-7.959977435349308E-2</v>
      </c>
      <c r="T69" s="1">
        <f>(Table2[[#This Row],[Close Price]]-Table2[[#This Row],[50D EMA]])/Table2[[#This Row],[50D EMA]]</f>
        <v>-2.783295919936488E-2</v>
      </c>
      <c r="U69" s="1">
        <f>(Table2[[#This Row],[Close Price]]-Table2[[#This Row],[200D EMA]])/Table2[[#This Row],[200D EMA]]</f>
        <v>0.35545952253072183</v>
      </c>
      <c r="V69">
        <v>0.153866412910869</v>
      </c>
      <c r="W69">
        <v>580</v>
      </c>
      <c r="X69">
        <v>620</v>
      </c>
      <c r="Y69">
        <v>580</v>
      </c>
      <c r="Z69">
        <v>620</v>
      </c>
      <c r="AA69">
        <v>580</v>
      </c>
      <c r="AB69">
        <v>825.05</v>
      </c>
      <c r="AC69" s="1">
        <f>(Table2[[#This Row],[Close Price]]/Table2[[#This Row],[Day Low]])-1</f>
        <v>6.8965517241379226E-2</v>
      </c>
      <c r="AD69" s="1">
        <f>(Table2[[#This Row],[Day High]]/Table2[[#This Row],[Close Price]])-1</f>
        <v>0</v>
      </c>
      <c r="AE69" s="1">
        <f>(Table2[[#This Row],[Close Price]]/Table2[[#This Row],[Current Week Low]])-1</f>
        <v>6.8965517241379226E-2</v>
      </c>
      <c r="AF69" s="1">
        <f>(Table2[[#This Row],[Current Week High]]/Table2[[#This Row],[Close Price]])-1</f>
        <v>0</v>
      </c>
      <c r="AG69" s="1">
        <f>(Table2[[#This Row],[Close Price]]/Table2[[#This Row],[Current Month Low]])-1</f>
        <v>6.8965517241379226E-2</v>
      </c>
      <c r="AH69" s="1">
        <f>(Table2[[#This Row],[Current Month High]]/Table2[[#This Row],[Close Price]])-1</f>
        <v>0.33072580645161276</v>
      </c>
      <c r="AI69">
        <v>40.935483870967701</v>
      </c>
      <c r="AJ69">
        <v>187.303058387395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0.24</v>
      </c>
      <c r="AM69" t="s">
        <v>3144</v>
      </c>
      <c r="AN69">
        <v>-16.52</v>
      </c>
      <c r="AO69" t="s">
        <v>3143</v>
      </c>
      <c r="AP69">
        <v>7.1280264850372005E-2</v>
      </c>
      <c r="AQ69">
        <f>(Table2[[#This Row],[Sharpe Ratio]]-AVERAGE(Table2[Sharpe Ratio]))/_xlfn.STDEV.P(Table2[Sharpe Ratio])</f>
        <v>0.17190074888031226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0.42525126453516737</v>
      </c>
      <c r="AS69">
        <f>_xlfn.RANK.AVG(Table2[[#This Row],[1Y Return vs Nifty Z-Score]],Table2[1Y Return vs Nifty Z-Score])</f>
        <v>108</v>
      </c>
      <c r="AT69">
        <f>_xlfn.RANK.AVG(Table2[[#This Row],[6M Return vs Nifty Z-Score]],Table2[6M Return vs Nifty Z-Score])</f>
        <v>3</v>
      </c>
      <c r="AU69">
        <f>_xlfn.RANK.AVG(Table2[[#This Row],[Sharpe Ratio Z-Score]],Table2[Sharpe Ratio Z-Score])</f>
        <v>293</v>
      </c>
      <c r="AV69">
        <f>(Table2[[#This Row],[Rank 1Y]]+Table2[[#This Row],[Rank 6M]]+Table2[[#This Row],[Rank Sharpe]])/3</f>
        <v>134.66666666666666</v>
      </c>
    </row>
    <row r="70" spans="1:48" x14ac:dyDescent="0.3">
      <c r="A70" t="s">
        <v>722</v>
      </c>
      <c r="B70" t="s">
        <v>723</v>
      </c>
      <c r="C70" t="s">
        <v>3107</v>
      </c>
      <c r="D70" t="s">
        <v>724</v>
      </c>
      <c r="E70">
        <v>22927.136321325001</v>
      </c>
      <c r="F70">
        <v>372.55</v>
      </c>
      <c r="G70">
        <v>110.72530936736899</v>
      </c>
      <c r="H70">
        <f>(Table2[[#This Row],[1Y Return vs Nifty]]-AVERAGE(Table2[1Y Return vs Nifty]))/_xlfn.STDEV.P(Table2[1Y Return vs Nifty])</f>
        <v>1.664670668263222</v>
      </c>
      <c r="I70">
        <v>11.4049409739699</v>
      </c>
      <c r="J70">
        <f>(Table2[[#This Row],[1M Return vs Nifty]]-AVERAGE(Table2[1M Return vs Nifty]))/_xlfn.STDEV.P(Table2[1M Return vs Nifty])</f>
        <v>1.5999166907810398</v>
      </c>
      <c r="K70">
        <v>62.491190138973899</v>
      </c>
      <c r="L70">
        <f>(Table2[[#This Row],[6M Return vs Nifty]]-AVERAGE(Table2[6M Return vs Nifty]))/_xlfn.STDEV.P(Table2[6M Return vs Nifty])</f>
        <v>2.2522484354881085</v>
      </c>
      <c r="M70">
        <v>1.94902835411746</v>
      </c>
      <c r="N70">
        <f>(Table2[[#This Row],[1W Return vs Nifty]]-AVERAGE(Table2[1W Return vs Nifty]))/_xlfn.STDEV.P(Table2[1W Return vs Nifty])</f>
        <v>1.551998176931453</v>
      </c>
      <c r="O70">
        <v>329.77</v>
      </c>
      <c r="P70">
        <v>313.73013115492</v>
      </c>
      <c r="Q70">
        <v>251.53482132430099</v>
      </c>
      <c r="R70">
        <v>53.502921412605097</v>
      </c>
      <c r="S70" s="1">
        <f>(Table2[[#This Row],[Close Price]]-Table2[[#This Row],[20D EMA]])/Table2[[#This Row],[20D EMA]]</f>
        <v>0.12972677927040069</v>
      </c>
      <c r="T70" s="1">
        <f>(Table2[[#This Row],[Close Price]]-Table2[[#This Row],[50D EMA]])/Table2[[#This Row],[50D EMA]]</f>
        <v>0.1874855584592694</v>
      </c>
      <c r="U70" s="1">
        <f>(Table2[[#This Row],[Close Price]]-Table2[[#This Row],[200D EMA]])/Table2[[#This Row],[200D EMA]]</f>
        <v>0.4811070611956168</v>
      </c>
      <c r="V70">
        <v>0.93226584982551697</v>
      </c>
      <c r="W70">
        <v>328.6</v>
      </c>
      <c r="X70">
        <v>378</v>
      </c>
      <c r="Y70">
        <v>328.6</v>
      </c>
      <c r="Z70">
        <v>378</v>
      </c>
      <c r="AA70">
        <v>295.05</v>
      </c>
      <c r="AB70">
        <v>378</v>
      </c>
      <c r="AC70" s="1">
        <f>(Table2[[#This Row],[Close Price]]/Table2[[#This Row],[Day Low]])-1</f>
        <v>0.13374923919659154</v>
      </c>
      <c r="AD70" s="1">
        <f>(Table2[[#This Row],[Day High]]/Table2[[#This Row],[Close Price]])-1</f>
        <v>1.4628908871292312E-2</v>
      </c>
      <c r="AE70" s="1">
        <f>(Table2[[#This Row],[Close Price]]/Table2[[#This Row],[Current Week Low]])-1</f>
        <v>0.13374923919659154</v>
      </c>
      <c r="AF70" s="1">
        <f>(Table2[[#This Row],[Current Week High]]/Table2[[#This Row],[Close Price]])-1</f>
        <v>1.4628908871292312E-2</v>
      </c>
      <c r="AG70" s="1">
        <f>(Table2[[#This Row],[Close Price]]/Table2[[#This Row],[Current Month Low]])-1</f>
        <v>0.26266734451787821</v>
      </c>
      <c r="AH70" s="1">
        <f>(Table2[[#This Row],[Current Month High]]/Table2[[#This Row],[Close Price]])-1</f>
        <v>1.4628908871292312E-2</v>
      </c>
      <c r="AI70">
        <v>1.4628908871292301</v>
      </c>
      <c r="AJ70">
        <v>141.60181582360499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0.2</v>
      </c>
      <c r="AM70" t="s">
        <v>3144</v>
      </c>
      <c r="AN70">
        <v>20.100000000000001</v>
      </c>
      <c r="AO70" t="s">
        <v>3144</v>
      </c>
      <c r="AP70">
        <v>5.4856236286184003E-2</v>
      </c>
      <c r="AQ70">
        <f>(Table2[[#This Row],[Sharpe Ratio]]-AVERAGE(Table2[Sharpe Ratio]))/_xlfn.STDEV.P(Table2[Sharpe Ratio])</f>
        <v>-2.2011430515144977E-2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7.0468225409486784</v>
      </c>
      <c r="AS70">
        <f>_xlfn.RANK.AVG(Table2[[#This Row],[1Y Return vs Nifty Z-Score]],Table2[1Y Return vs Nifty Z-Score])</f>
        <v>42</v>
      </c>
      <c r="AT70">
        <f>_xlfn.RANK.AVG(Table2[[#This Row],[6M Return vs Nifty Z-Score]],Table2[6M Return vs Nifty Z-Score])</f>
        <v>23</v>
      </c>
      <c r="AU70">
        <f>_xlfn.RANK.AVG(Table2[[#This Row],[Sharpe Ratio Z-Score]],Table2[Sharpe Ratio Z-Score])</f>
        <v>343</v>
      </c>
      <c r="AV70">
        <f>(Table2[[#This Row],[Rank 1Y]]+Table2[[#This Row],[Rank 6M]]+Table2[[#This Row],[Rank Sharpe]])/3</f>
        <v>136</v>
      </c>
    </row>
    <row r="71" spans="1:48" x14ac:dyDescent="0.3">
      <c r="A71" t="s">
        <v>614</v>
      </c>
      <c r="B71" t="s">
        <v>615</v>
      </c>
      <c r="C71" t="s">
        <v>3097</v>
      </c>
      <c r="D71" t="s">
        <v>397</v>
      </c>
      <c r="E71">
        <v>29657.1</v>
      </c>
      <c r="F71">
        <v>1483.65</v>
      </c>
      <c r="G71">
        <v>88.122687580895501</v>
      </c>
      <c r="H71">
        <f>(Table2[[#This Row],[1Y Return vs Nifty]]-AVERAGE(Table2[1Y Return vs Nifty]))/_xlfn.STDEV.P(Table2[1Y Return vs Nifty])</f>
        <v>1.2572850496728536</v>
      </c>
      <c r="I71">
        <v>4.0866073022521503</v>
      </c>
      <c r="J71">
        <f>(Table2[[#This Row],[1M Return vs Nifty]]-AVERAGE(Table2[1M Return vs Nifty]))/_xlfn.STDEV.P(Table2[1M Return vs Nifty])</f>
        <v>0.74045911213324089</v>
      </c>
      <c r="K71">
        <v>32.086762904407401</v>
      </c>
      <c r="L71">
        <f>(Table2[[#This Row],[6M Return vs Nifty]]-AVERAGE(Table2[6M Return vs Nifty]))/_xlfn.STDEV.P(Table2[6M Return vs Nifty])</f>
        <v>1.1438220609590122</v>
      </c>
      <c r="M71">
        <v>-9.1169988297984297</v>
      </c>
      <c r="N71">
        <f>(Table2[[#This Row],[1W Return vs Nifty]]-AVERAGE(Table2[1W Return vs Nifty]))/_xlfn.STDEV.P(Table2[1W Return vs Nifty])</f>
        <v>-0.69023284009617658</v>
      </c>
      <c r="O71">
        <v>1483.44</v>
      </c>
      <c r="P71">
        <v>1432.00955201294</v>
      </c>
      <c r="Q71">
        <v>1176.8131314255099</v>
      </c>
      <c r="R71">
        <v>34.430217342228801</v>
      </c>
      <c r="S71" s="1">
        <f>(Table2[[#This Row],[Close Price]]-Table2[[#This Row],[20D EMA]])/Table2[[#This Row],[20D EMA]]</f>
        <v>1.4156285390715928E-4</v>
      </c>
      <c r="T71" s="1">
        <f>(Table2[[#This Row],[Close Price]]-Table2[[#This Row],[50D EMA]])/Table2[[#This Row],[50D EMA]]</f>
        <v>3.6061524809293595E-2</v>
      </c>
      <c r="U71" s="1">
        <f>(Table2[[#This Row],[Close Price]]-Table2[[#This Row],[200D EMA]])/Table2[[#This Row],[200D EMA]]</f>
        <v>0.26073542211651668</v>
      </c>
      <c r="V71">
        <v>1.4097296060429301</v>
      </c>
      <c r="W71">
        <v>1455.05</v>
      </c>
      <c r="X71">
        <v>1518</v>
      </c>
      <c r="Y71">
        <v>1455.05</v>
      </c>
      <c r="Z71">
        <v>1518</v>
      </c>
      <c r="AA71">
        <v>1344.6</v>
      </c>
      <c r="AB71">
        <v>1640</v>
      </c>
      <c r="AC71" s="1">
        <f>(Table2[[#This Row],[Close Price]]/Table2[[#This Row],[Day Low]])-1</f>
        <v>1.965568193532885E-2</v>
      </c>
      <c r="AD71" s="1">
        <f>(Table2[[#This Row],[Day High]]/Table2[[#This Row],[Close Price]])-1</f>
        <v>2.3152360731978572E-2</v>
      </c>
      <c r="AE71" s="1">
        <f>(Table2[[#This Row],[Close Price]]/Table2[[#This Row],[Current Week Low]])-1</f>
        <v>1.965568193532885E-2</v>
      </c>
      <c r="AF71" s="1">
        <f>(Table2[[#This Row],[Current Week High]]/Table2[[#This Row],[Close Price]])-1</f>
        <v>2.3152360731978572E-2</v>
      </c>
      <c r="AG71" s="1">
        <f>(Table2[[#This Row],[Close Price]]/Table2[[#This Row],[Current Month Low]])-1</f>
        <v>0.10341365461847407</v>
      </c>
      <c r="AH71" s="1">
        <f>(Table2[[#This Row],[Current Month High]]/Table2[[#This Row],[Close Price]])-1</f>
        <v>0.10538199710174223</v>
      </c>
      <c r="AI71">
        <v>12.1827924375695</v>
      </c>
      <c r="AJ71">
        <v>116.899967106465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0.16</v>
      </c>
      <c r="AM71" t="s">
        <v>3144</v>
      </c>
      <c r="AN71">
        <v>0</v>
      </c>
      <c r="AO71" t="s">
        <v>3142</v>
      </c>
      <c r="AP71">
        <v>8.6665932480634006E-2</v>
      </c>
      <c r="AQ71">
        <f>(Table2[[#This Row],[Sharpe Ratio]]-AVERAGE(Table2[Sharpe Ratio]))/_xlfn.STDEV.P(Table2[Sharpe Ratio])</f>
        <v>0.35355340066293212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2.8048867833318623</v>
      </c>
      <c r="AS71">
        <f>_xlfn.RANK.AVG(Table2[[#This Row],[1Y Return vs Nifty Z-Score]],Table2[1Y Return vs Nifty Z-Score])</f>
        <v>78</v>
      </c>
      <c r="AT71">
        <f>_xlfn.RANK.AVG(Table2[[#This Row],[6M Return vs Nifty Z-Score]],Table2[6M Return vs Nifty Z-Score])</f>
        <v>81</v>
      </c>
      <c r="AU71">
        <f>_xlfn.RANK.AVG(Table2[[#This Row],[Sharpe Ratio Z-Score]],Table2[Sharpe Ratio Z-Score])</f>
        <v>251</v>
      </c>
      <c r="AV71">
        <f>(Table2[[#This Row],[Rank 1Y]]+Table2[[#This Row],[Rank 6M]]+Table2[[#This Row],[Rank Sharpe]])/3</f>
        <v>136.66666666666666</v>
      </c>
    </row>
    <row r="72" spans="1:48" x14ac:dyDescent="0.3">
      <c r="A72" t="s">
        <v>1511</v>
      </c>
      <c r="B72" t="s">
        <v>1512</v>
      </c>
      <c r="C72" t="s">
        <v>3101</v>
      </c>
      <c r="D72" t="s">
        <v>51</v>
      </c>
      <c r="E72">
        <v>6363.9796998749998</v>
      </c>
      <c r="F72">
        <v>1283.25</v>
      </c>
      <c r="G72">
        <v>148.86892159686201</v>
      </c>
      <c r="H72">
        <f>(Table2[[#This Row],[1Y Return vs Nifty]]-AVERAGE(Table2[1Y Return vs Nifty]))/_xlfn.STDEV.P(Table2[1Y Return vs Nifty])</f>
        <v>2.3521643232109213</v>
      </c>
      <c r="I72">
        <v>-3.7233365059845598</v>
      </c>
      <c r="J72">
        <f>(Table2[[#This Row],[1M Return vs Nifty]]-AVERAGE(Table2[1M Return vs Nifty]))/_xlfn.STDEV.P(Table2[1M Return vs Nifty])</f>
        <v>-0.17673265526904916</v>
      </c>
      <c r="K72">
        <v>9.3855388736469294</v>
      </c>
      <c r="L72">
        <f>(Table2[[#This Row],[6M Return vs Nifty]]-AVERAGE(Table2[6M Return vs Nifty]))/_xlfn.STDEV.P(Table2[6M Return vs Nifty])</f>
        <v>0.31622431489190411</v>
      </c>
      <c r="M72">
        <v>-5.6287744957659296</v>
      </c>
      <c r="N72">
        <f>(Table2[[#This Row],[1W Return vs Nifty]]-AVERAGE(Table2[1W Return vs Nifty]))/_xlfn.STDEV.P(Table2[1W Return vs Nifty])</f>
        <v>1.6561447151407248E-2</v>
      </c>
      <c r="O72">
        <v>1328.8</v>
      </c>
      <c r="P72">
        <v>1348.1848987123701</v>
      </c>
      <c r="Q72">
        <v>1153.65870906071</v>
      </c>
      <c r="R72">
        <v>36.232327491141703</v>
      </c>
      <c r="S72" s="1">
        <f>(Table2[[#This Row],[Close Price]]-Table2[[#This Row],[20D EMA]])/Table2[[#This Row],[20D EMA]]</f>
        <v>-3.4279048765803698E-2</v>
      </c>
      <c r="T72" s="1">
        <f>(Table2[[#This Row],[Close Price]]-Table2[[#This Row],[50D EMA]])/Table2[[#This Row],[50D EMA]]</f>
        <v>-4.816468332673686E-2</v>
      </c>
      <c r="U72" s="1">
        <f>(Table2[[#This Row],[Close Price]]-Table2[[#This Row],[200D EMA]])/Table2[[#This Row],[200D EMA]]</f>
        <v>0.11233070051089993</v>
      </c>
      <c r="V72">
        <v>0.44567964912873198</v>
      </c>
      <c r="W72">
        <v>1239.05</v>
      </c>
      <c r="X72">
        <v>1294.9000000000001</v>
      </c>
      <c r="Y72">
        <v>1239.05</v>
      </c>
      <c r="Z72">
        <v>1294.9000000000001</v>
      </c>
      <c r="AA72">
        <v>1225.05</v>
      </c>
      <c r="AB72">
        <v>1428.8</v>
      </c>
      <c r="AC72" s="1">
        <f>(Table2[[#This Row],[Close Price]]/Table2[[#This Row],[Day Low]])-1</f>
        <v>3.5672491021347064E-2</v>
      </c>
      <c r="AD72" s="1">
        <f>(Table2[[#This Row],[Day High]]/Table2[[#This Row],[Close Price]])-1</f>
        <v>9.078511591661842E-3</v>
      </c>
      <c r="AE72" s="1">
        <f>(Table2[[#This Row],[Close Price]]/Table2[[#This Row],[Current Week Low]])-1</f>
        <v>3.5672491021347064E-2</v>
      </c>
      <c r="AF72" s="1">
        <f>(Table2[[#This Row],[Current Week High]]/Table2[[#This Row],[Close Price]])-1</f>
        <v>9.078511591661842E-3</v>
      </c>
      <c r="AG72" s="1">
        <f>(Table2[[#This Row],[Close Price]]/Table2[[#This Row],[Current Month Low]])-1</f>
        <v>4.7508264968776803E-2</v>
      </c>
      <c r="AH72" s="1">
        <f>(Table2[[#This Row],[Current Month High]]/Table2[[#This Row],[Close Price]])-1</f>
        <v>0.11342294954217813</v>
      </c>
      <c r="AI72">
        <v>23.904149620105201</v>
      </c>
      <c r="AJ72">
        <v>183.591160220994</v>
      </c>
      <c r="AK72" t="str">
        <f>IF(AND(Table2[[#This Row],[20D EMA]]&gt;Table2[[#This Row],[50D EMA]],Table2[[#This Row],[50D EMA]]&gt;Table2[[#This Row],[200D EMA]]),"Uptrend","Downtrend/NoTrend")</f>
        <v>Downtrend/NoTrend</v>
      </c>
      <c r="AL72">
        <v>-0.11</v>
      </c>
      <c r="AM72" t="s">
        <v>3143</v>
      </c>
      <c r="AN72">
        <v>-7.43</v>
      </c>
      <c r="AO72" t="s">
        <v>3143</v>
      </c>
      <c r="AP72">
        <v>0.115060117797495</v>
      </c>
      <c r="AQ72">
        <f>(Table2[[#This Row],[Sharpe Ratio]]-AVERAGE(Table2[Sharpe Ratio]))/_xlfn.STDEV.P(Table2[Sharpe Ratio])</f>
        <v>0.68879261042396445</v>
      </c>
      <c r="AR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">
        <f>_xlfn.RANK.AVG(Table2[[#This Row],[1Y Return vs Nifty Z-Score]],Table2[1Y Return vs Nifty Z-Score])</f>
        <v>24</v>
      </c>
      <c r="AT72">
        <f>_xlfn.RANK.AVG(Table2[[#This Row],[6M Return vs Nifty Z-Score]],Table2[6M Return vs Nifty Z-Score])</f>
        <v>218</v>
      </c>
      <c r="AU72">
        <f>_xlfn.RANK.AVG(Table2[[#This Row],[Sharpe Ratio Z-Score]],Table2[Sharpe Ratio Z-Score])</f>
        <v>169</v>
      </c>
      <c r="AV72">
        <f>(Table2[[#This Row],[Rank 1Y]]+Table2[[#This Row],[Rank 6M]]+Table2[[#This Row],[Rank Sharpe]])/3</f>
        <v>137</v>
      </c>
    </row>
    <row r="73" spans="1:48" x14ac:dyDescent="0.3">
      <c r="A73" t="s">
        <v>537</v>
      </c>
      <c r="B73" t="s">
        <v>538</v>
      </c>
      <c r="C73" t="s">
        <v>3097</v>
      </c>
      <c r="D73" t="s">
        <v>539</v>
      </c>
      <c r="E73">
        <v>37001.962290179901</v>
      </c>
      <c r="F73">
        <v>1001.75</v>
      </c>
      <c r="G73">
        <v>65.567691201318695</v>
      </c>
      <c r="H73">
        <f>(Table2[[#This Row],[1Y Return vs Nifty]]-AVERAGE(Table2[1Y Return vs Nifty]))/_xlfn.STDEV.P(Table2[1Y Return vs Nifty])</f>
        <v>0.85075782291120805</v>
      </c>
      <c r="I73">
        <v>1.18565158064539</v>
      </c>
      <c r="J73">
        <f>(Table2[[#This Row],[1M Return vs Nifty]]-AVERAGE(Table2[1M Return vs Nifty]))/_xlfn.STDEV.P(Table2[1M Return vs Nifty])</f>
        <v>0.39977385615865058</v>
      </c>
      <c r="K73">
        <v>18.364062031801499</v>
      </c>
      <c r="L73">
        <f>(Table2[[#This Row],[6M Return vs Nifty]]-AVERAGE(Table2[6M Return vs Nifty]))/_xlfn.STDEV.P(Table2[6M Return vs Nifty])</f>
        <v>0.64354611562967412</v>
      </c>
      <c r="M73">
        <v>-3.9007851306351702</v>
      </c>
      <c r="N73">
        <f>(Table2[[#This Row],[1W Return vs Nifty]]-AVERAGE(Table2[1W Return vs Nifty]))/_xlfn.STDEV.P(Table2[1W Return vs Nifty])</f>
        <v>0.36669174117613229</v>
      </c>
      <c r="O73">
        <v>1044.8499999999999</v>
      </c>
      <c r="P73">
        <v>1042.23683712868</v>
      </c>
      <c r="Q73">
        <v>889.15298130277802</v>
      </c>
      <c r="R73">
        <v>41.244893296757603</v>
      </c>
      <c r="S73" s="1">
        <f>(Table2[[#This Row],[Close Price]]-Table2[[#This Row],[20D EMA]])/Table2[[#This Row],[20D EMA]]</f>
        <v>-4.1249940182801273E-2</v>
      </c>
      <c r="T73" s="1">
        <f>(Table2[[#This Row],[Close Price]]-Table2[[#This Row],[50D EMA]])/Table2[[#This Row],[50D EMA]]</f>
        <v>-3.8846100700316438E-2</v>
      </c>
      <c r="U73" s="1">
        <f>(Table2[[#This Row],[Close Price]]-Table2[[#This Row],[200D EMA]])/Table2[[#This Row],[200D EMA]]</f>
        <v>0.12663402256408787</v>
      </c>
      <c r="V73">
        <v>1.2815658554795999</v>
      </c>
      <c r="W73">
        <v>998.95</v>
      </c>
      <c r="X73">
        <v>1022.05</v>
      </c>
      <c r="Y73">
        <v>998.95</v>
      </c>
      <c r="Z73">
        <v>1022.05</v>
      </c>
      <c r="AA73">
        <v>940</v>
      </c>
      <c r="AB73">
        <v>1143.6500000000001</v>
      </c>
      <c r="AC73" s="1">
        <f>(Table2[[#This Row],[Close Price]]/Table2[[#This Row],[Day Low]])-1</f>
        <v>2.8029430902447583E-3</v>
      </c>
      <c r="AD73" s="1">
        <f>(Table2[[#This Row],[Day High]]/Table2[[#This Row],[Close Price]])-1</f>
        <v>2.0264537060144638E-2</v>
      </c>
      <c r="AE73" s="1">
        <f>(Table2[[#This Row],[Close Price]]/Table2[[#This Row],[Current Week Low]])-1</f>
        <v>2.8029430902447583E-3</v>
      </c>
      <c r="AF73" s="1">
        <f>(Table2[[#This Row],[Current Week High]]/Table2[[#This Row],[Close Price]])-1</f>
        <v>2.0264537060144638E-2</v>
      </c>
      <c r="AG73" s="1">
        <f>(Table2[[#This Row],[Close Price]]/Table2[[#This Row],[Current Month Low]])-1</f>
        <v>6.5691489361702216E-2</v>
      </c>
      <c r="AH73" s="1">
        <f>(Table2[[#This Row],[Current Month High]]/Table2[[#This Row],[Close Price]])-1</f>
        <v>0.14165210880958323</v>
      </c>
      <c r="AI73">
        <v>21.2877464437234</v>
      </c>
      <c r="AJ73">
        <v>94.401319619638997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-7.0000000000000007E-2</v>
      </c>
      <c r="AM73" t="s">
        <v>3143</v>
      </c>
      <c r="AN73">
        <v>-2.06</v>
      </c>
      <c r="AO73" t="s">
        <v>3143</v>
      </c>
      <c r="AP73">
        <v>0.12503716356556499</v>
      </c>
      <c r="AQ73">
        <f>(Table2[[#This Row],[Sharpe Ratio]]-AVERAGE(Table2[Sharpe Ratio]))/_xlfn.STDEV.P(Table2[Sharpe Ratio])</f>
        <v>0.80658774705890379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3.067357282934569</v>
      </c>
      <c r="AS73">
        <f>_xlfn.RANK.AVG(Table2[[#This Row],[1Y Return vs Nifty Z-Score]],Table2[1Y Return vs Nifty Z-Score])</f>
        <v>115</v>
      </c>
      <c r="AT73">
        <f>_xlfn.RANK.AVG(Table2[[#This Row],[6M Return vs Nifty Z-Score]],Table2[6M Return vs Nifty Z-Score])</f>
        <v>144</v>
      </c>
      <c r="AU73">
        <f>_xlfn.RANK.AVG(Table2[[#This Row],[Sharpe Ratio Z-Score]],Table2[Sharpe Ratio Z-Score])</f>
        <v>153</v>
      </c>
      <c r="AV73">
        <f>(Table2[[#This Row],[Rank 1Y]]+Table2[[#This Row],[Rank 6M]]+Table2[[#This Row],[Rank Sharpe]])/3</f>
        <v>137.33333333333334</v>
      </c>
    </row>
    <row r="74" spans="1:48" x14ac:dyDescent="0.3">
      <c r="A74" t="s">
        <v>1107</v>
      </c>
      <c r="B74" t="s">
        <v>1108</v>
      </c>
      <c r="C74" t="s">
        <v>3108</v>
      </c>
      <c r="D74" t="s">
        <v>276</v>
      </c>
      <c r="E74">
        <v>10883.1640176</v>
      </c>
      <c r="F74">
        <v>5416.65</v>
      </c>
      <c r="G74">
        <v>31.986033691109601</v>
      </c>
      <c r="H74">
        <f>(Table2[[#This Row],[1Y Return vs Nifty]]-AVERAGE(Table2[1Y Return vs Nifty]))/_xlfn.STDEV.P(Table2[1Y Return vs Nifty])</f>
        <v>0.2454880251272355</v>
      </c>
      <c r="I74">
        <v>0.75123823249116295</v>
      </c>
      <c r="J74">
        <f>(Table2[[#This Row],[1M Return vs Nifty]]-AVERAGE(Table2[1M Return vs Nifty]))/_xlfn.STDEV.P(Table2[1M Return vs Nifty])</f>
        <v>0.34875679939615389</v>
      </c>
      <c r="K74">
        <v>15.831775082132999</v>
      </c>
      <c r="L74">
        <f>(Table2[[#This Row],[6M Return vs Nifty]]-AVERAGE(Table2[6M Return vs Nifty]))/_xlfn.STDEV.P(Table2[6M Return vs Nifty])</f>
        <v>0.55122884810695905</v>
      </c>
      <c r="M74">
        <v>-5.3565965353829696</v>
      </c>
      <c r="N74">
        <f>(Table2[[#This Row],[1W Return vs Nifty]]-AVERAGE(Table2[1W Return vs Nifty]))/_xlfn.STDEV.P(Table2[1W Return vs Nifty])</f>
        <v>7.171094703778208E-2</v>
      </c>
      <c r="O74">
        <v>5500.07</v>
      </c>
      <c r="P74">
        <v>5407.7099922531497</v>
      </c>
      <c r="Q74">
        <v>4698.9078652995004</v>
      </c>
      <c r="R74">
        <v>40.208303746392801</v>
      </c>
      <c r="S74" s="1">
        <f>(Table2[[#This Row],[Close Price]]-Table2[[#This Row],[20D EMA]])/Table2[[#This Row],[20D EMA]]</f>
        <v>-1.5167079691713029E-2</v>
      </c>
      <c r="T74" s="1">
        <f>(Table2[[#This Row],[Close Price]]-Table2[[#This Row],[50D EMA]])/Table2[[#This Row],[50D EMA]]</f>
        <v>1.6531965951681916E-3</v>
      </c>
      <c r="U74" s="1">
        <f>(Table2[[#This Row],[Close Price]]-Table2[[#This Row],[200D EMA]])/Table2[[#This Row],[200D EMA]]</f>
        <v>0.15274658607394329</v>
      </c>
      <c r="V74">
        <v>0.934119640915966</v>
      </c>
      <c r="W74">
        <v>5250</v>
      </c>
      <c r="X74">
        <v>5473.65</v>
      </c>
      <c r="Y74">
        <v>5250</v>
      </c>
      <c r="Z74">
        <v>5473.65</v>
      </c>
      <c r="AA74">
        <v>4971.1000000000004</v>
      </c>
      <c r="AB74">
        <v>5950</v>
      </c>
      <c r="AC74" s="1">
        <f>(Table2[[#This Row],[Close Price]]/Table2[[#This Row],[Day Low]])-1</f>
        <v>3.1742857142857073E-2</v>
      </c>
      <c r="AD74" s="1">
        <f>(Table2[[#This Row],[Day High]]/Table2[[#This Row],[Close Price]])-1</f>
        <v>1.0523109301874722E-2</v>
      </c>
      <c r="AE74" s="1">
        <f>(Table2[[#This Row],[Close Price]]/Table2[[#This Row],[Current Week Low]])-1</f>
        <v>3.1742857142857073E-2</v>
      </c>
      <c r="AF74" s="1">
        <f>(Table2[[#This Row],[Current Week High]]/Table2[[#This Row],[Close Price]])-1</f>
        <v>1.0523109301874722E-2</v>
      </c>
      <c r="AG74" s="1">
        <f>(Table2[[#This Row],[Close Price]]/Table2[[#This Row],[Current Month Low]])-1</f>
        <v>8.9628050129749726E-2</v>
      </c>
      <c r="AH74" s="1">
        <f>(Table2[[#This Row],[Current Month High]]/Table2[[#This Row],[Close Price]])-1</f>
        <v>9.8464918353595055E-2</v>
      </c>
      <c r="AI74">
        <v>10.751110003415301</v>
      </c>
      <c r="AJ74">
        <v>79.835657370517893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</v>
      </c>
      <c r="AM74" t="s">
        <v>3144</v>
      </c>
      <c r="AN74">
        <v>1.34</v>
      </c>
      <c r="AO74" t="s">
        <v>3144</v>
      </c>
      <c r="AP74">
        <v>0.19473889503992001</v>
      </c>
      <c r="AQ74">
        <f>(Table2[[#This Row],[Sharpe Ratio]]-AVERAGE(Table2[Sharpe Ratio]))/_xlfn.STDEV.P(Table2[Sharpe Ratio])</f>
        <v>1.6295292443295732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2.8467138639977034</v>
      </c>
      <c r="AS74">
        <f>_xlfn.RANK.AVG(Table2[[#This Row],[1Y Return vs Nifty Z-Score]],Table2[1Y Return vs Nifty Z-Score])</f>
        <v>222</v>
      </c>
      <c r="AT74">
        <f>_xlfn.RANK.AVG(Table2[[#This Row],[6M Return vs Nifty Z-Score]],Table2[6M Return vs Nifty Z-Score])</f>
        <v>168</v>
      </c>
      <c r="AU74">
        <f>_xlfn.RANK.AVG(Table2[[#This Row],[Sharpe Ratio Z-Score]],Table2[Sharpe Ratio Z-Score])</f>
        <v>30</v>
      </c>
      <c r="AV74">
        <f>(Table2[[#This Row],[Rank 1Y]]+Table2[[#This Row],[Rank 6M]]+Table2[[#This Row],[Rank Sharpe]])/3</f>
        <v>140</v>
      </c>
    </row>
    <row r="75" spans="1:48" x14ac:dyDescent="0.3">
      <c r="A75" t="s">
        <v>112</v>
      </c>
      <c r="B75" t="s">
        <v>113</v>
      </c>
      <c r="C75" t="s">
        <v>3108</v>
      </c>
      <c r="D75" t="s">
        <v>114</v>
      </c>
      <c r="E75">
        <v>241323.279610725</v>
      </c>
      <c r="F75">
        <v>6751.35</v>
      </c>
      <c r="G75">
        <v>69.014922925186596</v>
      </c>
      <c r="H75">
        <f>(Table2[[#This Row],[1Y Return vs Nifty]]-AVERAGE(Table2[1Y Return vs Nifty]))/_xlfn.STDEV.P(Table2[1Y Return vs Nifty])</f>
        <v>0.91289011187835345</v>
      </c>
      <c r="I75">
        <v>-7.4142335871655002E-2</v>
      </c>
      <c r="J75">
        <f>(Table2[[#This Row],[1M Return vs Nifty]]-AVERAGE(Table2[1M Return vs Nifty]))/_xlfn.STDEV.P(Table2[1M Return vs Nifty])</f>
        <v>0.2518249544476921</v>
      </c>
      <c r="K75">
        <v>8.3128680066906693</v>
      </c>
      <c r="L75">
        <f>(Table2[[#This Row],[6M Return vs Nifty]]-AVERAGE(Table2[6M Return vs Nifty]))/_xlfn.STDEV.P(Table2[6M Return vs Nifty])</f>
        <v>0.27711893491054485</v>
      </c>
      <c r="M75">
        <v>-12.035649534162101</v>
      </c>
      <c r="N75">
        <f>(Table2[[#This Row],[1W Return vs Nifty]]-AVERAGE(Table2[1W Return vs Nifty]))/_xlfn.STDEV.P(Table2[1W Return vs Nifty])</f>
        <v>-1.2816184411279248</v>
      </c>
      <c r="O75">
        <v>7236.85</v>
      </c>
      <c r="P75">
        <v>7162.4151100319305</v>
      </c>
      <c r="Q75">
        <v>6298.3397921023998</v>
      </c>
      <c r="R75">
        <v>26.156138610112102</v>
      </c>
      <c r="S75" s="1">
        <f>(Table2[[#This Row],[Close Price]]-Table2[[#This Row],[20D EMA]])/Table2[[#This Row],[20D EMA]]</f>
        <v>-6.7087199541236861E-2</v>
      </c>
      <c r="T75" s="1">
        <f>(Table2[[#This Row],[Close Price]]-Table2[[#This Row],[50D EMA]])/Table2[[#This Row],[50D EMA]]</f>
        <v>-5.7391969568501809E-2</v>
      </c>
      <c r="U75" s="1">
        <f>(Table2[[#This Row],[Close Price]]-Table2[[#This Row],[200D EMA]])/Table2[[#This Row],[200D EMA]]</f>
        <v>7.1925336334765264E-2</v>
      </c>
      <c r="V75">
        <v>1.1469448226144801</v>
      </c>
      <c r="W75">
        <v>6695</v>
      </c>
      <c r="X75">
        <v>6867.2</v>
      </c>
      <c r="Y75">
        <v>6695</v>
      </c>
      <c r="Z75">
        <v>6867.2</v>
      </c>
      <c r="AA75">
        <v>6656.15</v>
      </c>
      <c r="AB75">
        <v>8129.9</v>
      </c>
      <c r="AC75" s="1">
        <f>(Table2[[#This Row],[Close Price]]/Table2[[#This Row],[Day Low]])-1</f>
        <v>8.4167289021659375E-3</v>
      </c>
      <c r="AD75" s="1">
        <f>(Table2[[#This Row],[Day High]]/Table2[[#This Row],[Close Price]])-1</f>
        <v>1.7159531056751609E-2</v>
      </c>
      <c r="AE75" s="1">
        <f>(Table2[[#This Row],[Close Price]]/Table2[[#This Row],[Current Week Low]])-1</f>
        <v>8.4167289021659375E-3</v>
      </c>
      <c r="AF75" s="1">
        <f>(Table2[[#This Row],[Current Week High]]/Table2[[#This Row],[Close Price]])-1</f>
        <v>1.7159531056751609E-2</v>
      </c>
      <c r="AG75" s="1">
        <f>(Table2[[#This Row],[Close Price]]/Table2[[#This Row],[Current Month Low]])-1</f>
        <v>1.4302562292015875E-2</v>
      </c>
      <c r="AH75" s="1">
        <f>(Table2[[#This Row],[Current Month High]]/Table2[[#This Row],[Close Price]])-1</f>
        <v>0.20418879187125527</v>
      </c>
      <c r="AI75">
        <v>20.418879187125501</v>
      </c>
      <c r="AJ75">
        <v>107.989833641404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0.04</v>
      </c>
      <c r="AM75" t="s">
        <v>3144</v>
      </c>
      <c r="AN75">
        <v>-12.17</v>
      </c>
      <c r="AO75" t="s">
        <v>3143</v>
      </c>
      <c r="AP75">
        <v>0.16019674557183899</v>
      </c>
      <c r="AQ75">
        <f>(Table2[[#This Row],[Sharpe Ratio]]-AVERAGE(Table2[Sharpe Ratio]))/_xlfn.STDEV.P(Table2[Sharpe Ratio])</f>
        <v>1.2217033897786209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1.3819189498872864</v>
      </c>
      <c r="AS75">
        <f>_xlfn.RANK.AVG(Table2[[#This Row],[1Y Return vs Nifty Z-Score]],Table2[1Y Return vs Nifty Z-Score])</f>
        <v>109</v>
      </c>
      <c r="AT75">
        <f>_xlfn.RANK.AVG(Table2[[#This Row],[6M Return vs Nifty Z-Score]],Table2[6M Return vs Nifty Z-Score])</f>
        <v>224</v>
      </c>
      <c r="AU75">
        <f>_xlfn.RANK.AVG(Table2[[#This Row],[Sharpe Ratio Z-Score]],Table2[Sharpe Ratio Z-Score])</f>
        <v>89</v>
      </c>
      <c r="AV75">
        <f>(Table2[[#This Row],[Rank 1Y]]+Table2[[#This Row],[Rank 6M]]+Table2[[#This Row],[Rank Sharpe]])/3</f>
        <v>140.66666666666666</v>
      </c>
    </row>
    <row r="76" spans="1:48" x14ac:dyDescent="0.3">
      <c r="A76" t="s">
        <v>373</v>
      </c>
      <c r="B76" t="s">
        <v>374</v>
      </c>
      <c r="C76" t="s">
        <v>3108</v>
      </c>
      <c r="D76" t="s">
        <v>276</v>
      </c>
      <c r="E76">
        <v>61173.252928050002</v>
      </c>
      <c r="F76">
        <v>5319.15</v>
      </c>
      <c r="G76">
        <v>59.811548413898898</v>
      </c>
      <c r="H76">
        <f>(Table2[[#This Row],[1Y Return vs Nifty]]-AVERAGE(Table2[1Y Return vs Nifty]))/_xlfn.STDEV.P(Table2[1Y Return vs Nifty])</f>
        <v>0.74701013327146715</v>
      </c>
      <c r="I76">
        <v>11.936997603244</v>
      </c>
      <c r="J76">
        <f>(Table2[[#This Row],[1M Return vs Nifty]]-AVERAGE(Table2[1M Return vs Nifty]))/_xlfn.STDEV.P(Table2[1M Return vs Nifty])</f>
        <v>1.662400874040765</v>
      </c>
      <c r="K76">
        <v>10.850475087356701</v>
      </c>
      <c r="L76">
        <f>(Table2[[#This Row],[6M Return vs Nifty]]-AVERAGE(Table2[6M Return vs Nifty]))/_xlfn.STDEV.P(Table2[6M Return vs Nifty])</f>
        <v>0.36963015357952295</v>
      </c>
      <c r="M76">
        <v>6.8346728402636003</v>
      </c>
      <c r="N76">
        <f>(Table2[[#This Row],[1W Return vs Nifty]]-AVERAGE(Table2[1W Return vs Nifty]))/_xlfn.STDEV.P(Table2[1W Return vs Nifty])</f>
        <v>2.5419418507486706</v>
      </c>
      <c r="O76">
        <v>5149.3</v>
      </c>
      <c r="P76">
        <v>5007.1997415789501</v>
      </c>
      <c r="Q76">
        <v>4473.7993130180703</v>
      </c>
      <c r="R76">
        <v>69.333694482035597</v>
      </c>
      <c r="S76" s="1">
        <f>(Table2[[#This Row],[Close Price]]-Table2[[#This Row],[20D EMA]])/Table2[[#This Row],[20D EMA]]</f>
        <v>3.2985065931291524E-2</v>
      </c>
      <c r="T76" s="1">
        <f>(Table2[[#This Row],[Close Price]]-Table2[[#This Row],[50D EMA]])/Table2[[#This Row],[50D EMA]]</f>
        <v>6.230034241108192E-2</v>
      </c>
      <c r="U76" s="1">
        <f>(Table2[[#This Row],[Close Price]]-Table2[[#This Row],[200D EMA]])/Table2[[#This Row],[200D EMA]]</f>
        <v>0.18895588018937023</v>
      </c>
      <c r="V76">
        <v>0.72127306118083701</v>
      </c>
      <c r="W76">
        <v>5282.55</v>
      </c>
      <c r="X76">
        <v>5719</v>
      </c>
      <c r="Y76">
        <v>5282.55</v>
      </c>
      <c r="Z76">
        <v>5719</v>
      </c>
      <c r="AA76">
        <v>4809</v>
      </c>
      <c r="AB76">
        <v>5719</v>
      </c>
      <c r="AC76" s="1">
        <f>(Table2[[#This Row],[Close Price]]/Table2[[#This Row],[Day Low]])-1</f>
        <v>6.9284720447511106E-3</v>
      </c>
      <c r="AD76" s="1">
        <f>(Table2[[#This Row],[Day High]]/Table2[[#This Row],[Close Price]])-1</f>
        <v>7.5171784965643029E-2</v>
      </c>
      <c r="AE76" s="1">
        <f>(Table2[[#This Row],[Close Price]]/Table2[[#This Row],[Current Week Low]])-1</f>
        <v>6.9284720447511106E-3</v>
      </c>
      <c r="AF76" s="1">
        <f>(Table2[[#This Row],[Current Week High]]/Table2[[#This Row],[Close Price]])-1</f>
        <v>7.5171784965643029E-2</v>
      </c>
      <c r="AG76" s="1">
        <f>(Table2[[#This Row],[Close Price]]/Table2[[#This Row],[Current Month Low]])-1</f>
        <v>0.10608234560199614</v>
      </c>
      <c r="AH76" s="1">
        <f>(Table2[[#This Row],[Current Month High]]/Table2[[#This Row],[Close Price]])-1</f>
        <v>7.5171784965643029E-2</v>
      </c>
      <c r="AI76">
        <v>9.7910380417923992</v>
      </c>
      <c r="AJ76">
        <v>112.744725527447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0.27</v>
      </c>
      <c r="AM76" t="s">
        <v>3144</v>
      </c>
      <c r="AN76">
        <v>5.17</v>
      </c>
      <c r="AO76" t="s">
        <v>3144</v>
      </c>
      <c r="AP76">
        <v>0.15855831574439</v>
      </c>
      <c r="AQ76">
        <f>(Table2[[#This Row],[Sharpe Ratio]]-AVERAGE(Table2[Sharpe Ratio]))/_xlfn.STDEV.P(Table2[Sharpe Ratio])</f>
        <v>1.202359079861874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6.5233420915022995</v>
      </c>
      <c r="AS76">
        <f>_xlfn.RANK.AVG(Table2[[#This Row],[1Y Return vs Nifty Z-Score]],Table2[1Y Return vs Nifty Z-Score])</f>
        <v>128</v>
      </c>
      <c r="AT76">
        <f>_xlfn.RANK.AVG(Table2[[#This Row],[6M Return vs Nifty Z-Score]],Table2[6M Return vs Nifty Z-Score])</f>
        <v>207</v>
      </c>
      <c r="AU76">
        <f>_xlfn.RANK.AVG(Table2[[#This Row],[Sharpe Ratio Z-Score]],Table2[Sharpe Ratio Z-Score])</f>
        <v>92</v>
      </c>
      <c r="AV76">
        <f>(Table2[[#This Row],[Rank 1Y]]+Table2[[#This Row],[Rank 6M]]+Table2[[#This Row],[Rank Sharpe]])/3</f>
        <v>142.33333333333334</v>
      </c>
    </row>
    <row r="77" spans="1:48" x14ac:dyDescent="0.3">
      <c r="A77" t="s">
        <v>268</v>
      </c>
      <c r="B77" t="s">
        <v>269</v>
      </c>
      <c r="C77" t="s">
        <v>3111</v>
      </c>
      <c r="D77" t="s">
        <v>270</v>
      </c>
      <c r="E77">
        <v>94696.485206675003</v>
      </c>
      <c r="F77">
        <v>10294.4</v>
      </c>
      <c r="G77">
        <v>66.123503058575395</v>
      </c>
      <c r="H77">
        <f>(Table2[[#This Row],[1Y Return vs Nifty]]-AVERAGE(Table2[1Y Return vs Nifty]))/_xlfn.STDEV.P(Table2[1Y Return vs Nifty])</f>
        <v>0.86077567656674681</v>
      </c>
      <c r="I77">
        <v>-3.7984804629940698</v>
      </c>
      <c r="J77">
        <f>(Table2[[#This Row],[1M Return vs Nifty]]-AVERAGE(Table2[1M Return vs Nifty]))/_xlfn.STDEV.P(Table2[1M Return vs Nifty])</f>
        <v>-0.18555748428593233</v>
      </c>
      <c r="K77">
        <v>7.8606480235450098</v>
      </c>
      <c r="L77">
        <f>(Table2[[#This Row],[6M Return vs Nifty]]-AVERAGE(Table2[6M Return vs Nifty]))/_xlfn.STDEV.P(Table2[6M Return vs Nifty])</f>
        <v>0.26063276490179416</v>
      </c>
      <c r="M77">
        <v>-6.8994699531347301</v>
      </c>
      <c r="N77">
        <f>(Table2[[#This Row],[1W Return vs Nifty]]-AVERAGE(Table2[1W Return vs Nifty]))/_xlfn.STDEV.P(Table2[1W Return vs Nifty])</f>
        <v>-0.24091060856969593</v>
      </c>
      <c r="O77">
        <v>10976.38</v>
      </c>
      <c r="P77">
        <v>10942.7575291841</v>
      </c>
      <c r="Q77">
        <v>9461.4189898118602</v>
      </c>
      <c r="R77">
        <v>29.350816598826999</v>
      </c>
      <c r="S77" s="1">
        <f>(Table2[[#This Row],[Close Price]]-Table2[[#This Row],[20D EMA]])/Table2[[#This Row],[20D EMA]]</f>
        <v>-6.21315952982677E-2</v>
      </c>
      <c r="T77" s="1">
        <f>(Table2[[#This Row],[Close Price]]-Table2[[#This Row],[50D EMA]])/Table2[[#This Row],[50D EMA]]</f>
        <v>-5.9249921919127334E-2</v>
      </c>
      <c r="U77" s="1">
        <f>(Table2[[#This Row],[Close Price]]-Table2[[#This Row],[200D EMA]])/Table2[[#This Row],[200D EMA]]</f>
        <v>8.8039755039397441E-2</v>
      </c>
      <c r="V77">
        <v>0.760340706137833</v>
      </c>
      <c r="W77">
        <v>10210</v>
      </c>
      <c r="X77">
        <v>10555.05</v>
      </c>
      <c r="Y77">
        <v>10210</v>
      </c>
      <c r="Z77">
        <v>10555.05</v>
      </c>
      <c r="AA77">
        <v>10185.299999999999</v>
      </c>
      <c r="AB77">
        <v>11680</v>
      </c>
      <c r="AC77" s="1">
        <f>(Table2[[#This Row],[Close Price]]/Table2[[#This Row],[Day Low]])-1</f>
        <v>8.2664054848187174E-3</v>
      </c>
      <c r="AD77" s="1">
        <f>(Table2[[#This Row],[Day High]]/Table2[[#This Row],[Close Price]])-1</f>
        <v>2.5319591234068906E-2</v>
      </c>
      <c r="AE77" s="1">
        <f>(Table2[[#This Row],[Close Price]]/Table2[[#This Row],[Current Week Low]])-1</f>
        <v>8.2664054848187174E-3</v>
      </c>
      <c r="AF77" s="1">
        <f>(Table2[[#This Row],[Current Week High]]/Table2[[#This Row],[Close Price]])-1</f>
        <v>2.5319591234068906E-2</v>
      </c>
      <c r="AG77" s="1">
        <f>(Table2[[#This Row],[Close Price]]/Table2[[#This Row],[Current Month Low]])-1</f>
        <v>1.0711515615642098E-2</v>
      </c>
      <c r="AH77" s="1">
        <f>(Table2[[#This Row],[Current Month High]]/Table2[[#This Row],[Close Price]])-1</f>
        <v>0.1345974510413428</v>
      </c>
      <c r="AI77">
        <v>29.1770282872241</v>
      </c>
      <c r="AJ77">
        <v>97.435774493915403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0.04</v>
      </c>
      <c r="AM77" t="s">
        <v>3144</v>
      </c>
      <c r="AN77">
        <v>-8.8800000000000008</v>
      </c>
      <c r="AO77" t="s">
        <v>3143</v>
      </c>
      <c r="AP77">
        <v>0.16050308854739601</v>
      </c>
      <c r="AQ77">
        <f>(Table2[[#This Row],[Sharpe Ratio]]-AVERAGE(Table2[Sharpe Ratio]))/_xlfn.STDEV.P(Table2[Sharpe Ratio])</f>
        <v>1.225320263300278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1.9202606119131906</v>
      </c>
      <c r="AS77">
        <f>_xlfn.RANK.AVG(Table2[[#This Row],[1Y Return vs Nifty Z-Score]],Table2[1Y Return vs Nifty Z-Score])</f>
        <v>113</v>
      </c>
      <c r="AT77">
        <f>_xlfn.RANK.AVG(Table2[[#This Row],[6M Return vs Nifty Z-Score]],Table2[6M Return vs Nifty Z-Score])</f>
        <v>227</v>
      </c>
      <c r="AU77">
        <f>_xlfn.RANK.AVG(Table2[[#This Row],[Sharpe Ratio Z-Score]],Table2[Sharpe Ratio Z-Score])</f>
        <v>88</v>
      </c>
      <c r="AV77">
        <f>(Table2[[#This Row],[Rank 1Y]]+Table2[[#This Row],[Rank 6M]]+Table2[[#This Row],[Rank Sharpe]])/3</f>
        <v>142.66666666666666</v>
      </c>
    </row>
    <row r="78" spans="1:48" x14ac:dyDescent="0.3">
      <c r="A78" t="s">
        <v>1701</v>
      </c>
      <c r="B78" t="s">
        <v>1702</v>
      </c>
      <c r="C78" t="s">
        <v>3106</v>
      </c>
      <c r="D78" t="s">
        <v>804</v>
      </c>
      <c r="E78">
        <v>4677.0138965249998</v>
      </c>
      <c r="F78">
        <v>382.5</v>
      </c>
      <c r="G78">
        <v>105.519455839919</v>
      </c>
      <c r="H78">
        <f>(Table2[[#This Row],[1Y Return vs Nifty]]-AVERAGE(Table2[1Y Return vs Nifty]))/_xlfn.STDEV.P(Table2[1Y Return vs Nifty])</f>
        <v>1.5708412939717737</v>
      </c>
      <c r="I78">
        <v>6.9352646081562703</v>
      </c>
      <c r="J78">
        <f>(Table2[[#This Row],[1M Return vs Nifty]]-AVERAGE(Table2[1M Return vs Nifty]))/_xlfn.STDEV.P(Table2[1M Return vs Nifty])</f>
        <v>1.075002495962726</v>
      </c>
      <c r="K78">
        <v>39.237293862736799</v>
      </c>
      <c r="L78">
        <f>(Table2[[#This Row],[6M Return vs Nifty]]-AVERAGE(Table2[6M Return vs Nifty]))/_xlfn.STDEV.P(Table2[6M Return vs Nifty])</f>
        <v>1.4045024232283698</v>
      </c>
      <c r="M78">
        <v>-1.5418178189276699</v>
      </c>
      <c r="N78">
        <f>(Table2[[#This Row],[1W Return vs Nifty]]-AVERAGE(Table2[1W Return vs Nifty]))/_xlfn.STDEV.P(Table2[1W Return vs Nifty])</f>
        <v>0.84467264494191552</v>
      </c>
      <c r="O78">
        <v>378.63</v>
      </c>
      <c r="P78">
        <v>373.422062445405</v>
      </c>
      <c r="Q78">
        <v>311.61296375628098</v>
      </c>
      <c r="R78">
        <v>50.229106456035701</v>
      </c>
      <c r="S78" s="1">
        <f>(Table2[[#This Row],[Close Price]]-Table2[[#This Row],[20D EMA]])/Table2[[#This Row],[20D EMA]]</f>
        <v>1.0221060137865475E-2</v>
      </c>
      <c r="T78" s="1">
        <f>(Table2[[#This Row],[Close Price]]-Table2[[#This Row],[50D EMA]])/Table2[[#This Row],[50D EMA]]</f>
        <v>2.4310126442842962E-2</v>
      </c>
      <c r="U78" s="1">
        <f>(Table2[[#This Row],[Close Price]]-Table2[[#This Row],[200D EMA]])/Table2[[#This Row],[200D EMA]]</f>
        <v>0.22748423361218456</v>
      </c>
      <c r="V78">
        <v>0.54077992363087302</v>
      </c>
      <c r="W78">
        <v>366.05</v>
      </c>
      <c r="X78">
        <v>391.95</v>
      </c>
      <c r="Y78">
        <v>366.05</v>
      </c>
      <c r="Z78">
        <v>391.95</v>
      </c>
      <c r="AA78">
        <v>342.6</v>
      </c>
      <c r="AB78">
        <v>401.4</v>
      </c>
      <c r="AC78" s="1">
        <f>(Table2[[#This Row],[Close Price]]/Table2[[#This Row],[Day Low]])-1</f>
        <v>4.4939215954104661E-2</v>
      </c>
      <c r="AD78" s="1">
        <f>(Table2[[#This Row],[Day High]]/Table2[[#This Row],[Close Price]])-1</f>
        <v>2.4705882352941133E-2</v>
      </c>
      <c r="AE78" s="1">
        <f>(Table2[[#This Row],[Close Price]]/Table2[[#This Row],[Current Week Low]])-1</f>
        <v>4.4939215954104661E-2</v>
      </c>
      <c r="AF78" s="1">
        <f>(Table2[[#This Row],[Current Week High]]/Table2[[#This Row],[Close Price]])-1</f>
        <v>2.4705882352941133E-2</v>
      </c>
      <c r="AG78" s="1">
        <f>(Table2[[#This Row],[Close Price]]/Table2[[#This Row],[Current Month Low]])-1</f>
        <v>0.11646234676007006</v>
      </c>
      <c r="AH78" s="1">
        <f>(Table2[[#This Row],[Current Month High]]/Table2[[#This Row],[Close Price]])-1</f>
        <v>4.9411764705882266E-2</v>
      </c>
      <c r="AI78">
        <v>7.6993464052287504</v>
      </c>
      <c r="AJ78">
        <v>143.63057324840699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7.0000000000000007E-2</v>
      </c>
      <c r="AM78" t="s">
        <v>3144</v>
      </c>
      <c r="AN78">
        <v>0.99</v>
      </c>
      <c r="AO78" t="s">
        <v>3144</v>
      </c>
      <c r="AP78">
        <v>6.2634669063387993E-2</v>
      </c>
      <c r="AQ78">
        <f>(Table2[[#This Row],[Sharpe Ratio]]-AVERAGE(Table2[Sharpe Ratio]))/_xlfn.STDEV.P(Table2[Sharpe Ratio])</f>
        <v>6.9825529352152735E-2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4.964844387456937</v>
      </c>
      <c r="AS78">
        <f>_xlfn.RANK.AVG(Table2[[#This Row],[1Y Return vs Nifty Z-Score]],Table2[1Y Return vs Nifty Z-Score])</f>
        <v>51</v>
      </c>
      <c r="AT78">
        <f>_xlfn.RANK.AVG(Table2[[#This Row],[6M Return vs Nifty Z-Score]],Table2[6M Return vs Nifty Z-Score])</f>
        <v>60</v>
      </c>
      <c r="AU78">
        <f>_xlfn.RANK.AVG(Table2[[#This Row],[Sharpe Ratio Z-Score]],Table2[Sharpe Ratio Z-Score])</f>
        <v>321</v>
      </c>
      <c r="AV78">
        <f>(Table2[[#This Row],[Rank 1Y]]+Table2[[#This Row],[Rank 6M]]+Table2[[#This Row],[Rank Sharpe]])/3</f>
        <v>144</v>
      </c>
    </row>
    <row r="79" spans="1:48" x14ac:dyDescent="0.3">
      <c r="A79" t="s">
        <v>994</v>
      </c>
      <c r="B79" t="s">
        <v>995</v>
      </c>
      <c r="C79" t="s">
        <v>3097</v>
      </c>
      <c r="D79" t="s">
        <v>149</v>
      </c>
      <c r="E79">
        <v>13324.087177997901</v>
      </c>
      <c r="F79">
        <v>52.89</v>
      </c>
      <c r="G79">
        <v>107.28365337078399</v>
      </c>
      <c r="H79">
        <f>(Table2[[#This Row],[1Y Return vs Nifty]]-AVERAGE(Table2[1Y Return vs Nifty]))/_xlfn.STDEV.P(Table2[1Y Return vs Nifty])</f>
        <v>1.6026388752088825</v>
      </c>
      <c r="I79">
        <v>-16.4945684623831</v>
      </c>
      <c r="J79">
        <f>(Table2[[#This Row],[1M Return vs Nifty]]-AVERAGE(Table2[1M Return vs Nifty]))/_xlfn.STDEV.P(Table2[1M Return vs Nifty])</f>
        <v>-1.6765729995286369</v>
      </c>
      <c r="K79">
        <v>6.6685249847580401</v>
      </c>
      <c r="L79">
        <f>(Table2[[#This Row],[6M Return vs Nifty]]-AVERAGE(Table2[6M Return vs Nifty]))/_xlfn.STDEV.P(Table2[6M Return vs Nifty])</f>
        <v>0.2171726264265334</v>
      </c>
      <c r="M79">
        <v>-11.604284039353001</v>
      </c>
      <c r="N79">
        <f>(Table2[[#This Row],[1W Return vs Nifty]]-AVERAGE(Table2[1W Return vs Nifty]))/_xlfn.STDEV.P(Table2[1W Return vs Nifty])</f>
        <v>-1.1942138942149858</v>
      </c>
      <c r="O79">
        <v>58.98</v>
      </c>
      <c r="P79">
        <v>63.860431140132803</v>
      </c>
      <c r="Q79">
        <v>56.538435070088802</v>
      </c>
      <c r="R79">
        <v>17.9754517428707</v>
      </c>
      <c r="S79" s="1">
        <f>(Table2[[#This Row],[Close Price]]-Table2[[#This Row],[20D EMA]])/Table2[[#This Row],[20D EMA]]</f>
        <v>-0.10325534079348926</v>
      </c>
      <c r="T79" s="1">
        <f>(Table2[[#This Row],[Close Price]]-Table2[[#This Row],[50D EMA]])/Table2[[#This Row],[50D EMA]]</f>
        <v>-0.1717876147134009</v>
      </c>
      <c r="U79" s="1">
        <f>(Table2[[#This Row],[Close Price]]-Table2[[#This Row],[200D EMA]])/Table2[[#This Row],[200D EMA]]</f>
        <v>-6.4530174306486526E-2</v>
      </c>
      <c r="V79">
        <v>0.32842081913457</v>
      </c>
      <c r="W79">
        <v>49.72</v>
      </c>
      <c r="X79">
        <v>53.9</v>
      </c>
      <c r="Y79">
        <v>49.72</v>
      </c>
      <c r="Z79">
        <v>53.9</v>
      </c>
      <c r="AA79">
        <v>49.72</v>
      </c>
      <c r="AB79">
        <v>67.64</v>
      </c>
      <c r="AC79" s="1">
        <f>(Table2[[#This Row],[Close Price]]/Table2[[#This Row],[Day Low]])-1</f>
        <v>6.3757039420756279E-2</v>
      </c>
      <c r="AD79" s="1">
        <f>(Table2[[#This Row],[Day High]]/Table2[[#This Row],[Close Price]])-1</f>
        <v>1.9096237474002686E-2</v>
      </c>
      <c r="AE79" s="1">
        <f>(Table2[[#This Row],[Close Price]]/Table2[[#This Row],[Current Week Low]])-1</f>
        <v>6.3757039420756279E-2</v>
      </c>
      <c r="AF79" s="1">
        <f>(Table2[[#This Row],[Current Week High]]/Table2[[#This Row],[Close Price]])-1</f>
        <v>1.9096237474002686E-2</v>
      </c>
      <c r="AG79" s="1">
        <f>(Table2[[#This Row],[Close Price]]/Table2[[#This Row],[Current Month Low]])-1</f>
        <v>6.3757039420756279E-2</v>
      </c>
      <c r="AH79" s="1">
        <f>(Table2[[#This Row],[Current Month High]]/Table2[[#This Row],[Close Price]])-1</f>
        <v>0.278880695783702</v>
      </c>
      <c r="AI79">
        <v>72.811495556815998</v>
      </c>
      <c r="AJ79">
        <v>147.14953271028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-0.33</v>
      </c>
      <c r="AM79" t="s">
        <v>3143</v>
      </c>
      <c r="AN79">
        <v>-13.94</v>
      </c>
      <c r="AO79" t="s">
        <v>3143</v>
      </c>
      <c r="AP79">
        <v>0.12840048045394301</v>
      </c>
      <c r="AQ79">
        <f>(Table2[[#This Row],[Sharpe Ratio]]-AVERAGE(Table2[Sharpe Ratio]))/_xlfn.STDEV.P(Table2[Sharpe Ratio])</f>
        <v>0.84629713414831753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47</v>
      </c>
      <c r="AT79">
        <f>_xlfn.RANK.AVG(Table2[[#This Row],[6M Return vs Nifty Z-Score]],Table2[6M Return vs Nifty Z-Score])</f>
        <v>245</v>
      </c>
      <c r="AU79">
        <f>_xlfn.RANK.AVG(Table2[[#This Row],[Sharpe Ratio Z-Score]],Table2[Sharpe Ratio Z-Score])</f>
        <v>141</v>
      </c>
      <c r="AV79">
        <f>(Table2[[#This Row],[Rank 1Y]]+Table2[[#This Row],[Rank 6M]]+Table2[[#This Row],[Rank Sharpe]])/3</f>
        <v>144.33333333333334</v>
      </c>
    </row>
    <row r="80" spans="1:48" x14ac:dyDescent="0.3">
      <c r="A80" t="s">
        <v>759</v>
      </c>
      <c r="B80" t="s">
        <v>760</v>
      </c>
      <c r="C80" t="s">
        <v>3106</v>
      </c>
      <c r="D80" t="s">
        <v>309</v>
      </c>
      <c r="E80">
        <v>20844.03395872</v>
      </c>
      <c r="F80">
        <v>6235.65</v>
      </c>
      <c r="G80">
        <v>81.039531160096701</v>
      </c>
      <c r="H80">
        <f>(Table2[[#This Row],[1Y Return vs Nifty]]-AVERAGE(Table2[1Y Return vs Nifty]))/_xlfn.STDEV.P(Table2[1Y Return vs Nifty])</f>
        <v>1.1296195032898084</v>
      </c>
      <c r="I80">
        <v>40.316480195047902</v>
      </c>
      <c r="J80">
        <f>(Table2[[#This Row],[1M Return vs Nifty]]-AVERAGE(Table2[1M Return vs Nifty]))/_xlfn.STDEV.P(Table2[1M Return vs Nifty])</f>
        <v>4.99525811801829</v>
      </c>
      <c r="K80">
        <v>58.7521804506382</v>
      </c>
      <c r="L80">
        <f>(Table2[[#This Row],[6M Return vs Nifty]]-AVERAGE(Table2[6M Return vs Nifty]))/_xlfn.STDEV.P(Table2[6M Return vs Nifty])</f>
        <v>2.1159387815946995</v>
      </c>
      <c r="M80">
        <v>15.631641320429701</v>
      </c>
      <c r="N80">
        <f>(Table2[[#This Row],[1W Return vs Nifty]]-AVERAGE(Table2[1W Return vs Nifty]))/_xlfn.STDEV.P(Table2[1W Return vs Nifty])</f>
        <v>4.324409510932286</v>
      </c>
      <c r="O80">
        <v>5559.57</v>
      </c>
      <c r="P80">
        <v>5047.6789308904799</v>
      </c>
      <c r="Q80">
        <v>4208.3108032292203</v>
      </c>
      <c r="R80">
        <v>63.555794911533901</v>
      </c>
      <c r="S80" s="1">
        <f>(Table2[[#This Row],[Close Price]]-Table2[[#This Row],[20D EMA]])/Table2[[#This Row],[20D EMA]]</f>
        <v>0.12160652712350055</v>
      </c>
      <c r="T80" s="1">
        <f>(Table2[[#This Row],[Close Price]]-Table2[[#This Row],[50D EMA]])/Table2[[#This Row],[50D EMA]]</f>
        <v>0.23534996686089646</v>
      </c>
      <c r="U80" s="1">
        <f>(Table2[[#This Row],[Close Price]]-Table2[[#This Row],[200D EMA]])/Table2[[#This Row],[200D EMA]]</f>
        <v>0.48174654667024919</v>
      </c>
      <c r="V80">
        <v>3.3675020220794498</v>
      </c>
      <c r="W80">
        <v>6033.7</v>
      </c>
      <c r="X80">
        <v>6368.6</v>
      </c>
      <c r="Y80">
        <v>6033.7</v>
      </c>
      <c r="Z80">
        <v>6368.6</v>
      </c>
      <c r="AA80">
        <v>4703.8</v>
      </c>
      <c r="AB80">
        <v>7159</v>
      </c>
      <c r="AC80" s="1">
        <f>(Table2[[#This Row],[Close Price]]/Table2[[#This Row],[Day Low]])-1</f>
        <v>3.3470341581450791E-2</v>
      </c>
      <c r="AD80" s="1">
        <f>(Table2[[#This Row],[Day High]]/Table2[[#This Row],[Close Price]])-1</f>
        <v>2.1320952907876611E-2</v>
      </c>
      <c r="AE80" s="1">
        <f>(Table2[[#This Row],[Close Price]]/Table2[[#This Row],[Current Week Low]])-1</f>
        <v>3.3470341581450791E-2</v>
      </c>
      <c r="AF80" s="1">
        <f>(Table2[[#This Row],[Current Week High]]/Table2[[#This Row],[Close Price]])-1</f>
        <v>2.1320952907876611E-2</v>
      </c>
      <c r="AG80" s="1">
        <f>(Table2[[#This Row],[Close Price]]/Table2[[#This Row],[Current Month Low]])-1</f>
        <v>0.32566223053701249</v>
      </c>
      <c r="AH80" s="1">
        <f>(Table2[[#This Row],[Current Month High]]/Table2[[#This Row],[Close Price]])-1</f>
        <v>0.14807598245571829</v>
      </c>
      <c r="AI80">
        <v>14.8075982455718</v>
      </c>
      <c r="AJ80">
        <v>116.81675938803799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0.43</v>
      </c>
      <c r="AM80" t="s">
        <v>3144</v>
      </c>
      <c r="AN80">
        <v>21.86</v>
      </c>
      <c r="AO80" t="s">
        <v>3144</v>
      </c>
      <c r="AP80">
        <v>6.2865472163844999E-2</v>
      </c>
      <c r="AQ80">
        <f>(Table2[[#This Row],[Sharpe Ratio]]-AVERAGE(Table2[Sharpe Ratio]))/_xlfn.STDEV.P(Table2[Sharpe Ratio])</f>
        <v>7.2550532663364364E-2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12.637776446498448</v>
      </c>
      <c r="AS80">
        <f>_xlfn.RANK.AVG(Table2[[#This Row],[1Y Return vs Nifty Z-Score]],Table2[1Y Return vs Nifty Z-Score])</f>
        <v>88</v>
      </c>
      <c r="AT80">
        <f>_xlfn.RANK.AVG(Table2[[#This Row],[6M Return vs Nifty Z-Score]],Table2[6M Return vs Nifty Z-Score])</f>
        <v>31</v>
      </c>
      <c r="AU80">
        <f>_xlfn.RANK.AVG(Table2[[#This Row],[Sharpe Ratio Z-Score]],Table2[Sharpe Ratio Z-Score])</f>
        <v>320</v>
      </c>
      <c r="AV80">
        <f>(Table2[[#This Row],[Rank 1Y]]+Table2[[#This Row],[Rank 6M]]+Table2[[#This Row],[Rank Sharpe]])/3</f>
        <v>146.33333333333334</v>
      </c>
    </row>
    <row r="81" spans="1:48" x14ac:dyDescent="0.3">
      <c r="A81" t="s">
        <v>852</v>
      </c>
      <c r="B81" t="s">
        <v>853</v>
      </c>
      <c r="C81" t="s">
        <v>3100</v>
      </c>
      <c r="D81" t="s">
        <v>48</v>
      </c>
      <c r="E81">
        <v>17429.021282879999</v>
      </c>
      <c r="F81">
        <v>282.8</v>
      </c>
      <c r="G81">
        <v>67.926329264670997</v>
      </c>
      <c r="H81">
        <f>(Table2[[#This Row],[1Y Return vs Nifty]]-AVERAGE(Table2[1Y Return vs Nifty]))/_xlfn.STDEV.P(Table2[1Y Return vs Nifty])</f>
        <v>0.8932694941477104</v>
      </c>
      <c r="I81">
        <v>-0.36170746986185398</v>
      </c>
      <c r="J81">
        <f>(Table2[[#This Row],[1M Return vs Nifty]]-AVERAGE(Table2[1M Return vs Nifty]))/_xlfn.STDEV.P(Table2[1M Return vs Nifty])</f>
        <v>0.21805360090612347</v>
      </c>
      <c r="K81">
        <v>6.3991164083193404</v>
      </c>
      <c r="L81">
        <f>(Table2[[#This Row],[6M Return vs Nifty]]-AVERAGE(Table2[6M Return vs Nifty]))/_xlfn.STDEV.P(Table2[6M Return vs Nifty])</f>
        <v>0.20735104454488246</v>
      </c>
      <c r="M81">
        <v>-8.9274239113522302</v>
      </c>
      <c r="N81">
        <f>(Table2[[#This Row],[1W Return vs Nifty]]-AVERAGE(Table2[1W Return vs Nifty]))/_xlfn.STDEV.P(Table2[1W Return vs Nifty])</f>
        <v>-0.65182061182979589</v>
      </c>
      <c r="O81">
        <v>297.58999999999997</v>
      </c>
      <c r="P81">
        <v>305.55904630888602</v>
      </c>
      <c r="Q81">
        <v>275.85737805854598</v>
      </c>
      <c r="R81">
        <v>20.075462784958798</v>
      </c>
      <c r="S81" s="1">
        <f>(Table2[[#This Row],[Close Price]]-Table2[[#This Row],[20D EMA]])/Table2[[#This Row],[20D EMA]]</f>
        <v>-4.9699250646863015E-2</v>
      </c>
      <c r="T81" s="1">
        <f>(Table2[[#This Row],[Close Price]]-Table2[[#This Row],[50D EMA]])/Table2[[#This Row],[50D EMA]]</f>
        <v>-7.4483300638002264E-2</v>
      </c>
      <c r="U81" s="1">
        <f>(Table2[[#This Row],[Close Price]]-Table2[[#This Row],[200D EMA]])/Table2[[#This Row],[200D EMA]]</f>
        <v>2.5167432498327393E-2</v>
      </c>
      <c r="V81">
        <v>0.59107578643486303</v>
      </c>
      <c r="W81">
        <v>270.64999999999998</v>
      </c>
      <c r="X81">
        <v>285.45</v>
      </c>
      <c r="Y81">
        <v>270.64999999999998</v>
      </c>
      <c r="Z81">
        <v>285.45</v>
      </c>
      <c r="AA81">
        <v>270.64999999999998</v>
      </c>
      <c r="AB81">
        <v>312.89999999999998</v>
      </c>
      <c r="AC81" s="1">
        <f>(Table2[[#This Row],[Close Price]]/Table2[[#This Row],[Day Low]])-1</f>
        <v>4.489192684278609E-2</v>
      </c>
      <c r="AD81" s="1">
        <f>(Table2[[#This Row],[Day High]]/Table2[[#This Row],[Close Price]])-1</f>
        <v>9.3705799151342362E-3</v>
      </c>
      <c r="AE81" s="1">
        <f>(Table2[[#This Row],[Close Price]]/Table2[[#This Row],[Current Week Low]])-1</f>
        <v>4.489192684278609E-2</v>
      </c>
      <c r="AF81" s="1">
        <f>(Table2[[#This Row],[Current Week High]]/Table2[[#This Row],[Close Price]])-1</f>
        <v>9.3705799151342362E-3</v>
      </c>
      <c r="AG81" s="1">
        <f>(Table2[[#This Row],[Close Price]]/Table2[[#This Row],[Current Month Low]])-1</f>
        <v>4.489192684278609E-2</v>
      </c>
      <c r="AH81" s="1">
        <f>(Table2[[#This Row],[Current Month High]]/Table2[[#This Row],[Close Price]])-1</f>
        <v>0.10643564356435631</v>
      </c>
      <c r="AI81">
        <v>28.889674681753799</v>
      </c>
      <c r="AJ81">
        <v>101.209533973674</v>
      </c>
      <c r="AK81" t="str">
        <f>IF(AND(Table2[[#This Row],[20D EMA]]&gt;Table2[[#This Row],[50D EMA]],Table2[[#This Row],[50D EMA]]&gt;Table2[[#This Row],[200D EMA]]),"Uptrend","Downtrend/NoTrend")</f>
        <v>Downtrend/NoTrend</v>
      </c>
      <c r="AL81">
        <v>-0.08</v>
      </c>
      <c r="AM81" t="s">
        <v>3143</v>
      </c>
      <c r="AN81">
        <v>-6.3</v>
      </c>
      <c r="AO81" t="s">
        <v>3143</v>
      </c>
      <c r="AP81">
        <v>0.163746049442408</v>
      </c>
      <c r="AQ81">
        <f>(Table2[[#This Row],[Sharpe Ratio]]-AVERAGE(Table2[Sharpe Ratio]))/_xlfn.STDEV.P(Table2[Sharpe Ratio])</f>
        <v>1.2636086535322093</v>
      </c>
      <c r="AR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1">
        <f>_xlfn.RANK.AVG(Table2[[#This Row],[1Y Return vs Nifty Z-Score]],Table2[1Y Return vs Nifty Z-Score])</f>
        <v>110</v>
      </c>
      <c r="AT81">
        <f>_xlfn.RANK.AVG(Table2[[#This Row],[6M Return vs Nifty Z-Score]],Table2[6M Return vs Nifty Z-Score])</f>
        <v>252</v>
      </c>
      <c r="AU81">
        <f>_xlfn.RANK.AVG(Table2[[#This Row],[Sharpe Ratio Z-Score]],Table2[Sharpe Ratio Z-Score])</f>
        <v>82</v>
      </c>
      <c r="AV81">
        <f>(Table2[[#This Row],[Rank 1Y]]+Table2[[#This Row],[Rank 6M]]+Table2[[#This Row],[Rank Sharpe]])/3</f>
        <v>148</v>
      </c>
    </row>
    <row r="82" spans="1:48" x14ac:dyDescent="0.3">
      <c r="A82" t="s">
        <v>188</v>
      </c>
      <c r="B82" t="s">
        <v>189</v>
      </c>
      <c r="C82" t="s">
        <v>3097</v>
      </c>
      <c r="D82" t="s">
        <v>149</v>
      </c>
      <c r="E82">
        <v>133767.77919999999</v>
      </c>
      <c r="F82">
        <v>523.65</v>
      </c>
      <c r="G82">
        <v>60.309659117910499</v>
      </c>
      <c r="H82">
        <f>(Table2[[#This Row],[1Y Return vs Nifty]]-AVERAGE(Table2[1Y Return vs Nifty]))/_xlfn.STDEV.P(Table2[1Y Return vs Nifty])</f>
        <v>0.75598799164547603</v>
      </c>
      <c r="I82">
        <v>-2.25793051287389</v>
      </c>
      <c r="J82">
        <f>(Table2[[#This Row],[1M Return vs Nifty]]-AVERAGE(Table2[1M Return vs Nifty]))/_xlfn.STDEV.P(Table2[1M Return vs Nifty])</f>
        <v>-4.636882778909065E-3</v>
      </c>
      <c r="K82">
        <v>4.5391188666592504</v>
      </c>
      <c r="L82">
        <f>(Table2[[#This Row],[6M Return vs Nifty]]-AVERAGE(Table2[6M Return vs Nifty]))/_xlfn.STDEV.P(Table2[6M Return vs Nifty])</f>
        <v>0.1395428166236726</v>
      </c>
      <c r="M82">
        <v>-5.4481402933258298</v>
      </c>
      <c r="N82">
        <f>(Table2[[#This Row],[1W Return vs Nifty]]-AVERAGE(Table2[1W Return vs Nifty]))/_xlfn.STDEV.P(Table2[1W Return vs Nifty])</f>
        <v>5.3162081210568812E-2</v>
      </c>
      <c r="O82">
        <v>532.64</v>
      </c>
      <c r="P82">
        <v>550.13979480266903</v>
      </c>
      <c r="Q82">
        <v>505.34469832779399</v>
      </c>
      <c r="R82">
        <v>35.993747302117001</v>
      </c>
      <c r="S82" s="1">
        <f>(Table2[[#This Row],[Close Price]]-Table2[[#This Row],[20D EMA]])/Table2[[#This Row],[20D EMA]]</f>
        <v>-1.6878191649143906E-2</v>
      </c>
      <c r="T82" s="1">
        <f>(Table2[[#This Row],[Close Price]]-Table2[[#This Row],[50D EMA]])/Table2[[#This Row],[50D EMA]]</f>
        <v>-4.8151024617607861E-2</v>
      </c>
      <c r="U82" s="1">
        <f>(Table2[[#This Row],[Close Price]]-Table2[[#This Row],[200D EMA]])/Table2[[#This Row],[200D EMA]]</f>
        <v>3.6223397084760099E-2</v>
      </c>
      <c r="V82">
        <v>0.76821038776308703</v>
      </c>
      <c r="W82">
        <v>508.5</v>
      </c>
      <c r="X82">
        <v>532.54999999999995</v>
      </c>
      <c r="Y82">
        <v>508.5</v>
      </c>
      <c r="Z82">
        <v>532.54999999999995</v>
      </c>
      <c r="AA82">
        <v>484.1</v>
      </c>
      <c r="AB82">
        <v>569.45000000000005</v>
      </c>
      <c r="AC82" s="1">
        <f>(Table2[[#This Row],[Close Price]]/Table2[[#This Row],[Day Low]])-1</f>
        <v>2.9793510324483741E-2</v>
      </c>
      <c r="AD82" s="1">
        <f>(Table2[[#This Row],[Day High]]/Table2[[#This Row],[Close Price]])-1</f>
        <v>1.6996085171393061E-2</v>
      </c>
      <c r="AE82" s="1">
        <f>(Table2[[#This Row],[Close Price]]/Table2[[#This Row],[Current Week Low]])-1</f>
        <v>2.9793510324483741E-2</v>
      </c>
      <c r="AF82" s="1">
        <f>(Table2[[#This Row],[Current Week High]]/Table2[[#This Row],[Close Price]])-1</f>
        <v>1.6996085171393061E-2</v>
      </c>
      <c r="AG82" s="1">
        <f>(Table2[[#This Row],[Close Price]]/Table2[[#This Row],[Current Month Low]])-1</f>
        <v>8.1697996281759888E-2</v>
      </c>
      <c r="AH82" s="1">
        <f>(Table2[[#This Row],[Current Month High]]/Table2[[#This Row],[Close Price]])-1</f>
        <v>8.7463000095483689E-2</v>
      </c>
      <c r="AI82">
        <v>24.892580922371799</v>
      </c>
      <c r="AJ82">
        <v>95.391791044776099</v>
      </c>
      <c r="AK82" t="str">
        <f>IF(AND(Table2[[#This Row],[20D EMA]]&gt;Table2[[#This Row],[50D EMA]],Table2[[#This Row],[50D EMA]]&gt;Table2[[#This Row],[200D EMA]]),"Uptrend","Downtrend/NoTrend")</f>
        <v>Downtrend/NoTrend</v>
      </c>
      <c r="AL82">
        <v>-0.14000000000000001</v>
      </c>
      <c r="AM82" t="s">
        <v>3143</v>
      </c>
      <c r="AN82">
        <v>-3.79</v>
      </c>
      <c r="AO82" t="s">
        <v>3143</v>
      </c>
      <c r="AP82">
        <v>0.18530489030880601</v>
      </c>
      <c r="AQ82">
        <f>(Table2[[#This Row],[Sharpe Ratio]]-AVERAGE(Table2[Sharpe Ratio]))/_xlfn.STDEV.P(Table2[Sharpe Ratio])</f>
        <v>1.5181455840608471</v>
      </c>
      <c r="AR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2">
        <f>_xlfn.RANK.AVG(Table2[[#This Row],[1Y Return vs Nifty Z-Score]],Table2[1Y Return vs Nifty Z-Score])</f>
        <v>126</v>
      </c>
      <c r="AT82">
        <f>_xlfn.RANK.AVG(Table2[[#This Row],[6M Return vs Nifty Z-Score]],Table2[6M Return vs Nifty Z-Score])</f>
        <v>275</v>
      </c>
      <c r="AU82">
        <f>_xlfn.RANK.AVG(Table2[[#This Row],[Sharpe Ratio Z-Score]],Table2[Sharpe Ratio Z-Score])</f>
        <v>46</v>
      </c>
      <c r="AV82">
        <f>(Table2[[#This Row],[Rank 1Y]]+Table2[[#This Row],[Rank 6M]]+Table2[[#This Row],[Rank Sharpe]])/3</f>
        <v>149</v>
      </c>
    </row>
    <row r="83" spans="1:48" x14ac:dyDescent="0.3">
      <c r="A83" t="s">
        <v>248</v>
      </c>
      <c r="B83" t="s">
        <v>249</v>
      </c>
      <c r="C83" t="s">
        <v>3109</v>
      </c>
      <c r="D83" t="s">
        <v>250</v>
      </c>
      <c r="E83">
        <v>98394.752691375004</v>
      </c>
      <c r="F83">
        <v>671.25</v>
      </c>
      <c r="G83">
        <v>47.8908940582131</v>
      </c>
      <c r="H83">
        <f>(Table2[[#This Row],[1Y Return vs Nifty]]-AVERAGE(Table2[1Y Return vs Nifty]))/_xlfn.STDEV.P(Table2[1Y Return vs Nifty])</f>
        <v>0.5321543880145484</v>
      </c>
      <c r="I83">
        <v>6.0607350622386704</v>
      </c>
      <c r="J83">
        <f>(Table2[[#This Row],[1M Return vs Nifty]]-AVERAGE(Table2[1M Return vs Nifty]))/_xlfn.STDEV.P(Table2[1M Return vs Nifty])</f>
        <v>0.97229864564567969</v>
      </c>
      <c r="K83">
        <v>6.6560386994783904</v>
      </c>
      <c r="L83">
        <f>(Table2[[#This Row],[6M Return vs Nifty]]-AVERAGE(Table2[6M Return vs Nifty]))/_xlfn.STDEV.P(Table2[6M Return vs Nifty])</f>
        <v>0.21671742535278571</v>
      </c>
      <c r="M83">
        <v>1.3728119274636199</v>
      </c>
      <c r="N83">
        <f>(Table2[[#This Row],[1W Return vs Nifty]]-AVERAGE(Table2[1W Return vs Nifty]))/_xlfn.STDEV.P(Table2[1W Return vs Nifty])</f>
        <v>1.4352435076277339</v>
      </c>
      <c r="O83">
        <v>682.26</v>
      </c>
      <c r="P83">
        <v>672.44086625731404</v>
      </c>
      <c r="Q83">
        <v>597.12913514487798</v>
      </c>
      <c r="R83">
        <v>55.998227964365398</v>
      </c>
      <c r="S83" s="1">
        <f>(Table2[[#This Row],[Close Price]]-Table2[[#This Row],[20D EMA]])/Table2[[#This Row],[20D EMA]]</f>
        <v>-1.6137542872218788E-2</v>
      </c>
      <c r="T83" s="1">
        <f>(Table2[[#This Row],[Close Price]]-Table2[[#This Row],[50D EMA]])/Table2[[#This Row],[50D EMA]]</f>
        <v>-1.7709605663055415E-3</v>
      </c>
      <c r="U83" s="1">
        <f>(Table2[[#This Row],[Close Price]]-Table2[[#This Row],[200D EMA]])/Table2[[#This Row],[200D EMA]]</f>
        <v>0.12412870264174684</v>
      </c>
      <c r="V83">
        <v>0.98300282180849197</v>
      </c>
      <c r="W83">
        <v>669</v>
      </c>
      <c r="X83">
        <v>693.9</v>
      </c>
      <c r="Y83">
        <v>669</v>
      </c>
      <c r="Z83">
        <v>693.9</v>
      </c>
      <c r="AA83">
        <v>645.9</v>
      </c>
      <c r="AB83">
        <v>715.4</v>
      </c>
      <c r="AC83" s="1">
        <f>(Table2[[#This Row],[Close Price]]/Table2[[#This Row],[Day Low]])-1</f>
        <v>3.3632286995515237E-3</v>
      </c>
      <c r="AD83" s="1">
        <f>(Table2[[#This Row],[Day High]]/Table2[[#This Row],[Close Price]])-1</f>
        <v>3.3743016759776534E-2</v>
      </c>
      <c r="AE83" s="1">
        <f>(Table2[[#This Row],[Close Price]]/Table2[[#This Row],[Current Week Low]])-1</f>
        <v>3.3632286995515237E-3</v>
      </c>
      <c r="AF83" s="1">
        <f>(Table2[[#This Row],[Current Week High]]/Table2[[#This Row],[Close Price]])-1</f>
        <v>3.3743016759776534E-2</v>
      </c>
      <c r="AG83" s="1">
        <f>(Table2[[#This Row],[Close Price]]/Table2[[#This Row],[Current Month Low]])-1</f>
        <v>3.9247561542034459E-2</v>
      </c>
      <c r="AH83" s="1">
        <f>(Table2[[#This Row],[Current Month High]]/Table2[[#This Row],[Close Price]])-1</f>
        <v>6.577281191806339E-2</v>
      </c>
      <c r="AI83">
        <v>7.3296089385474801</v>
      </c>
      <c r="AJ83">
        <v>80.128807191734793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0.05</v>
      </c>
      <c r="AM83" t="s">
        <v>3144</v>
      </c>
      <c r="AN83">
        <v>-4.96</v>
      </c>
      <c r="AO83" t="s">
        <v>3143</v>
      </c>
      <c r="AP83">
        <v>0.19385853809933601</v>
      </c>
      <c r="AQ83">
        <f>(Table2[[#This Row],[Sharpe Ratio]]-AVERAGE(Table2[Sharpe Ratio]))/_xlfn.STDEV.P(Table2[Sharpe Ratio])</f>
        <v>1.6191352090094697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4.7755491756502177</v>
      </c>
      <c r="AS83">
        <f>_xlfn.RANK.AVG(Table2[[#This Row],[1Y Return vs Nifty Z-Score]],Table2[1Y Return vs Nifty Z-Score])</f>
        <v>170</v>
      </c>
      <c r="AT83">
        <f>_xlfn.RANK.AVG(Table2[[#This Row],[6M Return vs Nifty Z-Score]],Table2[6M Return vs Nifty Z-Score])</f>
        <v>246</v>
      </c>
      <c r="AU83">
        <f>_xlfn.RANK.AVG(Table2[[#This Row],[Sharpe Ratio Z-Score]],Table2[Sharpe Ratio Z-Score])</f>
        <v>31</v>
      </c>
      <c r="AV83">
        <f>(Table2[[#This Row],[Rank 1Y]]+Table2[[#This Row],[Rank 6M]]+Table2[[#This Row],[Rank Sharpe]])/3</f>
        <v>149</v>
      </c>
    </row>
    <row r="84" spans="1:48" x14ac:dyDescent="0.3">
      <c r="A84" t="s">
        <v>49</v>
      </c>
      <c r="B84" t="s">
        <v>50</v>
      </c>
      <c r="C84" t="s">
        <v>3101</v>
      </c>
      <c r="D84" t="s">
        <v>51</v>
      </c>
      <c r="E84">
        <v>446372.27781880001</v>
      </c>
      <c r="F84">
        <v>1902.9</v>
      </c>
      <c r="G84">
        <v>42.850057005408601</v>
      </c>
      <c r="H84">
        <f>(Table2[[#This Row],[1Y Return vs Nifty]]-AVERAGE(Table2[1Y Return vs Nifty]))/_xlfn.STDEV.P(Table2[1Y Return vs Nifty])</f>
        <v>0.44129924119264458</v>
      </c>
      <c r="I84">
        <v>2.4329119779686001</v>
      </c>
      <c r="J84">
        <f>(Table2[[#This Row],[1M Return vs Nifty]]-AVERAGE(Table2[1M Return vs Nifty]))/_xlfn.STDEV.P(Table2[1M Return vs Nifty])</f>
        <v>0.54625083426766963</v>
      </c>
      <c r="K84">
        <v>16.498915079807599</v>
      </c>
      <c r="L84">
        <f>(Table2[[#This Row],[6M Return vs Nifty]]-AVERAGE(Table2[6M Return vs Nifty]))/_xlfn.STDEV.P(Table2[6M Return vs Nifty])</f>
        <v>0.57555016036917794</v>
      </c>
      <c r="M84">
        <v>-1.1133953113936499</v>
      </c>
      <c r="N84">
        <f>(Table2[[#This Row],[1W Return vs Nifty]]-AVERAGE(Table2[1W Return vs Nifty]))/_xlfn.STDEV.P(Table2[1W Return vs Nifty])</f>
        <v>0.93148087510619393</v>
      </c>
      <c r="O84">
        <v>1883.58</v>
      </c>
      <c r="P84">
        <v>1841.86047706009</v>
      </c>
      <c r="Q84">
        <v>1620.5820117569299</v>
      </c>
      <c r="R84">
        <v>39.802015049375498</v>
      </c>
      <c r="S84" s="1">
        <f>(Table2[[#This Row],[Close Price]]-Table2[[#This Row],[20D EMA]])/Table2[[#This Row],[20D EMA]]</f>
        <v>1.0257063676615894E-2</v>
      </c>
      <c r="T84" s="1">
        <f>(Table2[[#This Row],[Close Price]]-Table2[[#This Row],[50D EMA]])/Table2[[#This Row],[50D EMA]]</f>
        <v>3.3140144815604657E-2</v>
      </c>
      <c r="U84" s="1">
        <f>(Table2[[#This Row],[Close Price]]-Table2[[#This Row],[200D EMA]])/Table2[[#This Row],[200D EMA]]</f>
        <v>0.17420777609212099</v>
      </c>
      <c r="V84">
        <v>0.72048547027032595</v>
      </c>
      <c r="W84">
        <v>1835</v>
      </c>
      <c r="X84">
        <v>1916</v>
      </c>
      <c r="Y84">
        <v>1835</v>
      </c>
      <c r="Z84">
        <v>1916</v>
      </c>
      <c r="AA84">
        <v>1829.45</v>
      </c>
      <c r="AB84">
        <v>1952.25</v>
      </c>
      <c r="AC84" s="1">
        <f>(Table2[[#This Row],[Close Price]]/Table2[[#This Row],[Day Low]])-1</f>
        <v>3.7002724795640374E-2</v>
      </c>
      <c r="AD84" s="1">
        <f>(Table2[[#This Row],[Day High]]/Table2[[#This Row],[Close Price]])-1</f>
        <v>6.8842293341742078E-3</v>
      </c>
      <c r="AE84" s="1">
        <f>(Table2[[#This Row],[Close Price]]/Table2[[#This Row],[Current Week Low]])-1</f>
        <v>3.7002724795640374E-2</v>
      </c>
      <c r="AF84" s="1">
        <f>(Table2[[#This Row],[Current Week High]]/Table2[[#This Row],[Close Price]])-1</f>
        <v>6.8842293341742078E-3</v>
      </c>
      <c r="AG84" s="1">
        <f>(Table2[[#This Row],[Close Price]]/Table2[[#This Row],[Current Month Low]])-1</f>
        <v>4.0148678564595919E-2</v>
      </c>
      <c r="AH84" s="1">
        <f>(Table2[[#This Row],[Current Month High]]/Table2[[#This Row],[Close Price]])-1</f>
        <v>2.5934100583320241E-2</v>
      </c>
      <c r="AI84">
        <v>3.0190761469336098</v>
      </c>
      <c r="AJ84">
        <v>78.115786025179005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0.06</v>
      </c>
      <c r="AM84" t="s">
        <v>3144</v>
      </c>
      <c r="AN84">
        <v>0.8</v>
      </c>
      <c r="AO84" t="s">
        <v>3144</v>
      </c>
      <c r="AP84">
        <v>0.14479690028019901</v>
      </c>
      <c r="AQ84">
        <f>(Table2[[#This Row],[Sharpe Ratio]]-AVERAGE(Table2[Sharpe Ratio]))/_xlfn.STDEV.P(Table2[Sharpe Ratio])</f>
        <v>1.0398833478087646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3.5344644587444507</v>
      </c>
      <c r="AS84">
        <f>_xlfn.RANK.AVG(Table2[[#This Row],[1Y Return vs Nifty Z-Score]],Table2[1Y Return vs Nifty Z-Score])</f>
        <v>185</v>
      </c>
      <c r="AT84">
        <f>_xlfn.RANK.AVG(Table2[[#This Row],[6M Return vs Nifty Z-Score]],Table2[6M Return vs Nifty Z-Score])</f>
        <v>159</v>
      </c>
      <c r="AU84">
        <f>_xlfn.RANK.AVG(Table2[[#This Row],[Sharpe Ratio Z-Score]],Table2[Sharpe Ratio Z-Score])</f>
        <v>105</v>
      </c>
      <c r="AV84">
        <f>(Table2[[#This Row],[Rank 1Y]]+Table2[[#This Row],[Rank 6M]]+Table2[[#This Row],[Rank Sharpe]])/3</f>
        <v>149.66666666666666</v>
      </c>
    </row>
    <row r="85" spans="1:48" x14ac:dyDescent="0.3">
      <c r="A85" t="s">
        <v>580</v>
      </c>
      <c r="B85" t="s">
        <v>581</v>
      </c>
      <c r="C85" t="s">
        <v>3101</v>
      </c>
      <c r="D85" t="s">
        <v>51</v>
      </c>
      <c r="E85">
        <v>32260.529527775001</v>
      </c>
      <c r="F85">
        <v>246.41</v>
      </c>
      <c r="G85">
        <v>130.373089375673</v>
      </c>
      <c r="H85">
        <f>(Table2[[#This Row],[1Y Return vs Nifty]]-AVERAGE(Table2[1Y Return vs Nifty]))/_xlfn.STDEV.P(Table2[1Y Return vs Nifty])</f>
        <v>2.0187987463342592</v>
      </c>
      <c r="I85">
        <v>15.5475848738881</v>
      </c>
      <c r="J85">
        <f>(Table2[[#This Row],[1M Return vs Nifty]]-AVERAGE(Table2[1M Return vs Nifty]))/_xlfn.STDEV.P(Table2[1M Return vs Nifty])</f>
        <v>2.0864245291955834</v>
      </c>
      <c r="K85">
        <v>63.393709592213398</v>
      </c>
      <c r="L85">
        <f>(Table2[[#This Row],[6M Return vs Nifty]]-AVERAGE(Table2[6M Return vs Nifty]))/_xlfn.STDEV.P(Table2[6M Return vs Nifty])</f>
        <v>2.2851507611191249</v>
      </c>
      <c r="M85">
        <v>9.7805878574570499</v>
      </c>
      <c r="N85">
        <f>(Table2[[#This Row],[1W Return vs Nifty]]-AVERAGE(Table2[1W Return vs Nifty]))/_xlfn.STDEV.P(Table2[1W Return vs Nifty])</f>
        <v>3.1388518271383363</v>
      </c>
      <c r="O85">
        <v>229.26</v>
      </c>
      <c r="P85">
        <v>215.82526055063201</v>
      </c>
      <c r="Q85">
        <v>172.46173579293799</v>
      </c>
      <c r="R85">
        <v>61.607634319800397</v>
      </c>
      <c r="S85" s="1">
        <f>(Table2[[#This Row],[Close Price]]-Table2[[#This Row],[20D EMA]])/Table2[[#This Row],[20D EMA]]</f>
        <v>7.4805897234580851E-2</v>
      </c>
      <c r="T85" s="1">
        <f>(Table2[[#This Row],[Close Price]]-Table2[[#This Row],[50D EMA]])/Table2[[#This Row],[50D EMA]]</f>
        <v>0.14171065690520918</v>
      </c>
      <c r="U85" s="1">
        <f>(Table2[[#This Row],[Close Price]]-Table2[[#This Row],[200D EMA]])/Table2[[#This Row],[200D EMA]]</f>
        <v>0.4287807023805339</v>
      </c>
      <c r="V85">
        <v>1.4970843179449</v>
      </c>
      <c r="W85">
        <v>243.8</v>
      </c>
      <c r="X85">
        <v>249.45</v>
      </c>
      <c r="Y85">
        <v>243.8</v>
      </c>
      <c r="Z85">
        <v>249.45</v>
      </c>
      <c r="AA85">
        <v>209.5</v>
      </c>
      <c r="AB85">
        <v>259.89999999999998</v>
      </c>
      <c r="AC85" s="1">
        <f>(Table2[[#This Row],[Close Price]]/Table2[[#This Row],[Day Low]])-1</f>
        <v>1.0705496308449414E-2</v>
      </c>
      <c r="AD85" s="1">
        <f>(Table2[[#This Row],[Day High]]/Table2[[#This Row],[Close Price]])-1</f>
        <v>1.233716164116716E-2</v>
      </c>
      <c r="AE85" s="1">
        <f>(Table2[[#This Row],[Close Price]]/Table2[[#This Row],[Current Week Low]])-1</f>
        <v>1.0705496308449414E-2</v>
      </c>
      <c r="AF85" s="1">
        <f>(Table2[[#This Row],[Current Week High]]/Table2[[#This Row],[Close Price]])-1</f>
        <v>1.233716164116716E-2</v>
      </c>
      <c r="AG85" s="1">
        <f>(Table2[[#This Row],[Close Price]]/Table2[[#This Row],[Current Month Low]])-1</f>
        <v>0.17618138424821006</v>
      </c>
      <c r="AH85" s="1">
        <f>(Table2[[#This Row],[Current Month High]]/Table2[[#This Row],[Close Price]])-1</f>
        <v>5.4746154782679302E-2</v>
      </c>
      <c r="AI85">
        <v>5.4746154782679302</v>
      </c>
      <c r="AJ85">
        <v>160.20063357972501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0.28999999999999998</v>
      </c>
      <c r="AM85" t="s">
        <v>3144</v>
      </c>
      <c r="AN85">
        <v>12.88</v>
      </c>
      <c r="AO85" t="s">
        <v>3144</v>
      </c>
      <c r="AP85">
        <v>3.9528880069520003E-2</v>
      </c>
      <c r="AQ85">
        <f>(Table2[[#This Row],[Sharpe Ratio]]-AVERAGE(Table2[Sharpe Ratio]))/_xlfn.STDEV.P(Table2[Sharpe Ratio])</f>
        <v>-0.20297562189657714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9.326250241890726</v>
      </c>
      <c r="AS85">
        <f>_xlfn.RANK.AVG(Table2[[#This Row],[1Y Return vs Nifty Z-Score]],Table2[1Y Return vs Nifty Z-Score])</f>
        <v>34</v>
      </c>
      <c r="AT85">
        <f>_xlfn.RANK.AVG(Table2[[#This Row],[6M Return vs Nifty Z-Score]],Table2[6M Return vs Nifty Z-Score])</f>
        <v>19</v>
      </c>
      <c r="AU85">
        <f>_xlfn.RANK.AVG(Table2[[#This Row],[Sharpe Ratio Z-Score]],Table2[Sharpe Ratio Z-Score])</f>
        <v>399</v>
      </c>
      <c r="AV85">
        <f>(Table2[[#This Row],[Rank 1Y]]+Table2[[#This Row],[Rank 6M]]+Table2[[#This Row],[Rank Sharpe]])/3</f>
        <v>150.66666666666666</v>
      </c>
    </row>
    <row r="86" spans="1:48" x14ac:dyDescent="0.3">
      <c r="A86" t="s">
        <v>1099</v>
      </c>
      <c r="B86" t="s">
        <v>1100</v>
      </c>
      <c r="C86" t="s">
        <v>3102</v>
      </c>
      <c r="D86" t="s">
        <v>222</v>
      </c>
      <c r="E86">
        <v>10976.196321560001</v>
      </c>
      <c r="F86">
        <v>274.45</v>
      </c>
      <c r="G86">
        <v>35.580081942212601</v>
      </c>
      <c r="H86">
        <f>(Table2[[#This Row],[1Y Return vs Nifty]]-AVERAGE(Table2[1Y Return vs Nifty]))/_xlfn.STDEV.P(Table2[1Y Return vs Nifty])</f>
        <v>0.310266508962038</v>
      </c>
      <c r="I86">
        <v>-8.5791526433445799</v>
      </c>
      <c r="J86">
        <f>(Table2[[#This Row],[1M Return vs Nifty]]-AVERAGE(Table2[1M Return vs Nifty]))/_xlfn.STDEV.P(Table2[1M Return vs Nifty])</f>
        <v>-0.74699470766803244</v>
      </c>
      <c r="K86">
        <v>39.152361002121502</v>
      </c>
      <c r="L86">
        <f>(Table2[[#This Row],[6M Return vs Nifty]]-AVERAGE(Table2[6M Return vs Nifty]))/_xlfn.STDEV.P(Table2[6M Return vs Nifty])</f>
        <v>1.4014061036679353</v>
      </c>
      <c r="M86">
        <v>-0.47169364497473099</v>
      </c>
      <c r="N86">
        <f>(Table2[[#This Row],[1W Return vs Nifty]]-AVERAGE(Table2[1W Return vs Nifty]))/_xlfn.STDEV.P(Table2[1W Return vs Nifty])</f>
        <v>1.061504356542615</v>
      </c>
      <c r="O86">
        <v>280.75</v>
      </c>
      <c r="P86">
        <v>265.41396136521502</v>
      </c>
      <c r="Q86">
        <v>223.89714319372999</v>
      </c>
      <c r="R86">
        <v>47.169168193288598</v>
      </c>
      <c r="S86" s="1">
        <f>(Table2[[#This Row],[Close Price]]-Table2[[#This Row],[20D EMA]])/Table2[[#This Row],[20D EMA]]</f>
        <v>-2.2439893143366023E-2</v>
      </c>
      <c r="T86" s="1">
        <f>(Table2[[#This Row],[Close Price]]-Table2[[#This Row],[50D EMA]])/Table2[[#This Row],[50D EMA]]</f>
        <v>3.4045076560050277E-2</v>
      </c>
      <c r="U86" s="1">
        <f>(Table2[[#This Row],[Close Price]]-Table2[[#This Row],[200D EMA]])/Table2[[#This Row],[200D EMA]]</f>
        <v>0.22578607339589174</v>
      </c>
      <c r="V86">
        <v>0.14364646969259301</v>
      </c>
      <c r="W86">
        <v>272</v>
      </c>
      <c r="X86">
        <v>286</v>
      </c>
      <c r="Y86">
        <v>272</v>
      </c>
      <c r="Z86">
        <v>286</v>
      </c>
      <c r="AA86">
        <v>252.5</v>
      </c>
      <c r="AB86">
        <v>345.7</v>
      </c>
      <c r="AC86" s="1">
        <f>(Table2[[#This Row],[Close Price]]/Table2[[#This Row],[Day Low]])-1</f>
        <v>9.0073529411764941E-3</v>
      </c>
      <c r="AD86" s="1">
        <f>(Table2[[#This Row],[Day High]]/Table2[[#This Row],[Close Price]])-1</f>
        <v>4.20841683366735E-2</v>
      </c>
      <c r="AE86" s="1">
        <f>(Table2[[#This Row],[Close Price]]/Table2[[#This Row],[Current Week Low]])-1</f>
        <v>9.0073529411764941E-3</v>
      </c>
      <c r="AF86" s="1">
        <f>(Table2[[#This Row],[Current Week High]]/Table2[[#This Row],[Close Price]])-1</f>
        <v>4.20841683366735E-2</v>
      </c>
      <c r="AG86" s="1">
        <f>(Table2[[#This Row],[Close Price]]/Table2[[#This Row],[Current Month Low]])-1</f>
        <v>8.6930693069306786E-2</v>
      </c>
      <c r="AH86" s="1">
        <f>(Table2[[#This Row],[Current Month High]]/Table2[[#This Row],[Close Price]])-1</f>
        <v>0.25961012934960825</v>
      </c>
      <c r="AI86">
        <v>27.892147932227999</v>
      </c>
      <c r="AJ86">
        <v>89.996538594669403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0.44</v>
      </c>
      <c r="AM86" t="s">
        <v>3144</v>
      </c>
      <c r="AN86">
        <v>-6.67</v>
      </c>
      <c r="AO86" t="s">
        <v>3143</v>
      </c>
      <c r="AP86">
        <v>0.109331651853412</v>
      </c>
      <c r="AQ86">
        <f>(Table2[[#This Row],[Sharpe Ratio]]-AVERAGE(Table2[Sharpe Ratio]))/_xlfn.STDEV.P(Table2[Sharpe Ratio])</f>
        <v>0.62115881939221396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2.6473410808967701</v>
      </c>
      <c r="AS86">
        <f>_xlfn.RANK.AVG(Table2[[#This Row],[1Y Return vs Nifty Z-Score]],Table2[1Y Return vs Nifty Z-Score])</f>
        <v>209</v>
      </c>
      <c r="AT86">
        <f>_xlfn.RANK.AVG(Table2[[#This Row],[6M Return vs Nifty Z-Score]],Table2[6M Return vs Nifty Z-Score])</f>
        <v>61</v>
      </c>
      <c r="AU86">
        <f>_xlfn.RANK.AVG(Table2[[#This Row],[Sharpe Ratio Z-Score]],Table2[Sharpe Ratio Z-Score])</f>
        <v>185</v>
      </c>
      <c r="AV86">
        <f>(Table2[[#This Row],[Rank 1Y]]+Table2[[#This Row],[Rank 6M]]+Table2[[#This Row],[Rank Sharpe]])/3</f>
        <v>151.66666666666666</v>
      </c>
    </row>
    <row r="87" spans="1:48" x14ac:dyDescent="0.3">
      <c r="A87" t="s">
        <v>120</v>
      </c>
      <c r="B87" t="s">
        <v>121</v>
      </c>
      <c r="C87" t="s">
        <v>3109</v>
      </c>
      <c r="D87" t="s">
        <v>122</v>
      </c>
      <c r="E87">
        <v>221013.83009430001</v>
      </c>
      <c r="F87">
        <v>253.95</v>
      </c>
      <c r="G87">
        <v>108.010858570412</v>
      </c>
      <c r="H87">
        <f>(Table2[[#This Row],[1Y Return vs Nifty]]-AVERAGE(Table2[1Y Return vs Nifty]))/_xlfn.STDEV.P(Table2[1Y Return vs Nifty])</f>
        <v>1.6157458918590428</v>
      </c>
      <c r="I87">
        <v>-1.46329248459606</v>
      </c>
      <c r="J87">
        <f>(Table2[[#This Row],[1M Return vs Nifty]]-AVERAGE(Table2[1M Return vs Nifty]))/_xlfn.STDEV.P(Table2[1M Return vs Nifty])</f>
        <v>8.8684589884255538E-2</v>
      </c>
      <c r="K87">
        <v>22.612287475980398</v>
      </c>
      <c r="L87">
        <f>(Table2[[#This Row],[6M Return vs Nifty]]-AVERAGE(Table2[6M Return vs Nifty]))/_xlfn.STDEV.P(Table2[6M Return vs Nifty])</f>
        <v>0.79841978224885768</v>
      </c>
      <c r="M87">
        <v>0.117394664755485</v>
      </c>
      <c r="N87">
        <f>(Table2[[#This Row],[1W Return vs Nifty]]-AVERAGE(Table2[1W Return vs Nifty]))/_xlfn.STDEV.P(Table2[1W Return vs Nifty])</f>
        <v>1.180867164702468</v>
      </c>
      <c r="O87">
        <v>266.23</v>
      </c>
      <c r="P87">
        <v>262.79712714975102</v>
      </c>
      <c r="Q87">
        <v>211.492952534691</v>
      </c>
      <c r="R87">
        <v>35.092572953602001</v>
      </c>
      <c r="S87" s="1">
        <f>(Table2[[#This Row],[Close Price]]-Table2[[#This Row],[20D EMA]])/Table2[[#This Row],[20D EMA]]</f>
        <v>-4.6125530556286029E-2</v>
      </c>
      <c r="T87" s="1">
        <f>(Table2[[#This Row],[Close Price]]-Table2[[#This Row],[50D EMA]])/Table2[[#This Row],[50D EMA]]</f>
        <v>-3.3665235406890988E-2</v>
      </c>
      <c r="U87" s="1">
        <f>(Table2[[#This Row],[Close Price]]-Table2[[#This Row],[200D EMA]])/Table2[[#This Row],[200D EMA]]</f>
        <v>0.20074923044229948</v>
      </c>
      <c r="V87">
        <v>0.97310817893880597</v>
      </c>
      <c r="W87">
        <v>247.1</v>
      </c>
      <c r="X87">
        <v>259.25</v>
      </c>
      <c r="Y87">
        <v>247.1</v>
      </c>
      <c r="Z87">
        <v>259.25</v>
      </c>
      <c r="AA87">
        <v>242.1</v>
      </c>
      <c r="AB87">
        <v>290</v>
      </c>
      <c r="AC87" s="1">
        <f>(Table2[[#This Row],[Close Price]]/Table2[[#This Row],[Day Low]])-1</f>
        <v>2.7721570214487956E-2</v>
      </c>
      <c r="AD87" s="1">
        <f>(Table2[[#This Row],[Day High]]/Table2[[#This Row],[Close Price]])-1</f>
        <v>2.0870250049222383E-2</v>
      </c>
      <c r="AE87" s="1">
        <f>(Table2[[#This Row],[Close Price]]/Table2[[#This Row],[Current Week Low]])-1</f>
        <v>2.7721570214487956E-2</v>
      </c>
      <c r="AF87" s="1">
        <f>(Table2[[#This Row],[Current Week High]]/Table2[[#This Row],[Close Price]])-1</f>
        <v>2.0870250049222383E-2</v>
      </c>
      <c r="AG87" s="1">
        <f>(Table2[[#This Row],[Close Price]]/Table2[[#This Row],[Current Month Low]])-1</f>
        <v>4.894671623296154E-2</v>
      </c>
      <c r="AH87" s="1">
        <f>(Table2[[#This Row],[Current Month High]]/Table2[[#This Row],[Close Price]])-1</f>
        <v>0.14195707816499326</v>
      </c>
      <c r="AI87">
        <v>17.444378814727301</v>
      </c>
      <c r="AJ87">
        <v>145.95641646489099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-0.13</v>
      </c>
      <c r="AM87" t="s">
        <v>3143</v>
      </c>
      <c r="AN87">
        <v>-7.77</v>
      </c>
      <c r="AO87" t="s">
        <v>3143</v>
      </c>
      <c r="AP87">
        <v>7.0138313555998005E-2</v>
      </c>
      <c r="AQ87">
        <f>(Table2[[#This Row],[Sharpe Ratio]]-AVERAGE(Table2[Sharpe Ratio]))/_xlfn.STDEV.P(Table2[Sharpe Ratio])</f>
        <v>0.15841816978042178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3.8421355984750454</v>
      </c>
      <c r="AS87">
        <f>_xlfn.RANK.AVG(Table2[[#This Row],[1Y Return vs Nifty Z-Score]],Table2[1Y Return vs Nifty Z-Score])</f>
        <v>45</v>
      </c>
      <c r="AT87">
        <f>_xlfn.RANK.AVG(Table2[[#This Row],[6M Return vs Nifty Z-Score]],Table2[6M Return vs Nifty Z-Score])</f>
        <v>117</v>
      </c>
      <c r="AU87">
        <f>_xlfn.RANK.AVG(Table2[[#This Row],[Sharpe Ratio Z-Score]],Table2[Sharpe Ratio Z-Score])</f>
        <v>295</v>
      </c>
      <c r="AV87">
        <f>(Table2[[#This Row],[Rank 1Y]]+Table2[[#This Row],[Rank 6M]]+Table2[[#This Row],[Rank Sharpe]])/3</f>
        <v>152.33333333333334</v>
      </c>
    </row>
    <row r="88" spans="1:48" x14ac:dyDescent="0.3">
      <c r="A88" t="s">
        <v>1135</v>
      </c>
      <c r="B88" t="s">
        <v>1136</v>
      </c>
      <c r="C88" t="s">
        <v>3110</v>
      </c>
      <c r="D88" t="s">
        <v>449</v>
      </c>
      <c r="E88">
        <v>10386.349079014901</v>
      </c>
      <c r="F88">
        <v>1567.35</v>
      </c>
      <c r="G88">
        <v>20.036296485096301</v>
      </c>
      <c r="H88">
        <f>(Table2[[#This Row],[1Y Return vs Nifty]]-AVERAGE(Table2[1Y Return vs Nifty]))/_xlfn.STDEV.P(Table2[1Y Return vs Nifty])</f>
        <v>3.0108095769774509E-2</v>
      </c>
      <c r="I88">
        <v>-5.7826299258662699</v>
      </c>
      <c r="J88">
        <f>(Table2[[#This Row],[1M Return vs Nifty]]-AVERAGE(Table2[1M Return vs Nifty]))/_xlfn.STDEV.P(Table2[1M Return vs Nifty])</f>
        <v>-0.41857395627677668</v>
      </c>
      <c r="K88">
        <v>21.057582900301899</v>
      </c>
      <c r="L88">
        <f>(Table2[[#This Row],[6M Return vs Nifty]]-AVERAGE(Table2[6M Return vs Nifty]))/_xlfn.STDEV.P(Table2[6M Return vs Nifty])</f>
        <v>0.74174134055389485</v>
      </c>
      <c r="M88">
        <v>-7.1634922310909497</v>
      </c>
      <c r="N88">
        <f>(Table2[[#This Row],[1W Return vs Nifty]]-AVERAGE(Table2[1W Return vs Nifty]))/_xlfn.STDEV.P(Table2[1W Return vs Nifty])</f>
        <v>-0.29440758006459494</v>
      </c>
      <c r="O88">
        <v>1669.91</v>
      </c>
      <c r="P88">
        <v>1750.0221508873899</v>
      </c>
      <c r="Q88">
        <v>1559.74013679934</v>
      </c>
      <c r="R88">
        <v>30.2873425198656</v>
      </c>
      <c r="S88" s="1">
        <f>(Table2[[#This Row],[Close Price]]-Table2[[#This Row],[20D EMA]])/Table2[[#This Row],[20D EMA]]</f>
        <v>-6.1416483523064218E-2</v>
      </c>
      <c r="T88" s="1">
        <f>(Table2[[#This Row],[Close Price]]-Table2[[#This Row],[50D EMA]])/Table2[[#This Row],[50D EMA]]</f>
        <v>-0.10438276498086711</v>
      </c>
      <c r="U88" s="1">
        <f>(Table2[[#This Row],[Close Price]]-Table2[[#This Row],[200D EMA]])/Table2[[#This Row],[200D EMA]]</f>
        <v>4.8789301635051201E-3</v>
      </c>
      <c r="V88">
        <v>0.98848327633005795</v>
      </c>
      <c r="W88">
        <v>1535</v>
      </c>
      <c r="X88">
        <v>1599</v>
      </c>
      <c r="Y88">
        <v>1535</v>
      </c>
      <c r="Z88">
        <v>1599</v>
      </c>
      <c r="AA88">
        <v>1535</v>
      </c>
      <c r="AB88">
        <v>1829</v>
      </c>
      <c r="AC88" s="1">
        <f>(Table2[[#This Row],[Close Price]]/Table2[[#This Row],[Day Low]])-1</f>
        <v>2.1074918566775125E-2</v>
      </c>
      <c r="AD88" s="1">
        <f>(Table2[[#This Row],[Day High]]/Table2[[#This Row],[Close Price]])-1</f>
        <v>2.0193319934922016E-2</v>
      </c>
      <c r="AE88" s="1">
        <f>(Table2[[#This Row],[Close Price]]/Table2[[#This Row],[Current Week Low]])-1</f>
        <v>2.1074918566775125E-2</v>
      </c>
      <c r="AF88" s="1">
        <f>(Table2[[#This Row],[Current Week High]]/Table2[[#This Row],[Close Price]])-1</f>
        <v>2.0193319934922016E-2</v>
      </c>
      <c r="AG88" s="1">
        <f>(Table2[[#This Row],[Close Price]]/Table2[[#This Row],[Current Month Low]])-1</f>
        <v>2.1074918566775125E-2</v>
      </c>
      <c r="AH88" s="1">
        <f>(Table2[[#This Row],[Current Month High]]/Table2[[#This Row],[Close Price]])-1</f>
        <v>0.16693782499122722</v>
      </c>
      <c r="AI88">
        <v>51.848661753915799</v>
      </c>
      <c r="AJ88">
        <v>74.464743982222203</v>
      </c>
      <c r="AK88" t="str">
        <f>IF(AND(Table2[[#This Row],[20D EMA]]&gt;Table2[[#This Row],[50D EMA]],Table2[[#This Row],[50D EMA]]&gt;Table2[[#This Row],[200D EMA]]),"Uptrend","Downtrend/NoTrend")</f>
        <v>Downtrend/NoTrend</v>
      </c>
      <c r="AL88">
        <v>-0.19</v>
      </c>
      <c r="AM88" t="s">
        <v>3143</v>
      </c>
      <c r="AN88">
        <v>-1.99</v>
      </c>
      <c r="AO88" t="s">
        <v>3143</v>
      </c>
      <c r="AP88">
        <v>0.18555630577238499</v>
      </c>
      <c r="AQ88">
        <f>(Table2[[#This Row],[Sharpe Ratio]]-AVERAGE(Table2[Sharpe Ratio]))/_xlfn.STDEV.P(Table2[Sharpe Ratio])</f>
        <v>1.5211139496044035</v>
      </c>
      <c r="AR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8">
        <f>_xlfn.RANK.AVG(Table2[[#This Row],[1Y Return vs Nifty Z-Score]],Table2[1Y Return vs Nifty Z-Score])</f>
        <v>283</v>
      </c>
      <c r="AT88">
        <f>_xlfn.RANK.AVG(Table2[[#This Row],[6M Return vs Nifty Z-Score]],Table2[6M Return vs Nifty Z-Score])</f>
        <v>132</v>
      </c>
      <c r="AU88">
        <f>_xlfn.RANK.AVG(Table2[[#This Row],[Sharpe Ratio Z-Score]],Table2[Sharpe Ratio Z-Score])</f>
        <v>45</v>
      </c>
      <c r="AV88">
        <f>(Table2[[#This Row],[Rank 1Y]]+Table2[[#This Row],[Rank 6M]]+Table2[[#This Row],[Rank Sharpe]])/3</f>
        <v>153.33333333333334</v>
      </c>
    </row>
    <row r="89" spans="1:48" x14ac:dyDescent="0.3">
      <c r="A89" t="s">
        <v>329</v>
      </c>
      <c r="B89" t="s">
        <v>330</v>
      </c>
      <c r="C89" t="s">
        <v>3095</v>
      </c>
      <c r="D89" t="s">
        <v>67</v>
      </c>
      <c r="E89">
        <v>78947.409136185001</v>
      </c>
      <c r="F89">
        <v>476.05</v>
      </c>
      <c r="G89">
        <v>107.26471547304401</v>
      </c>
      <c r="H89">
        <f>(Table2[[#This Row],[1Y Return vs Nifty]]-AVERAGE(Table2[1Y Return vs Nifty]))/_xlfn.STDEV.P(Table2[1Y Return vs Nifty])</f>
        <v>1.6022975419220413</v>
      </c>
      <c r="I89">
        <v>-10.317243475115999</v>
      </c>
      <c r="J89">
        <f>(Table2[[#This Row],[1M Return vs Nifty]]-AVERAGE(Table2[1M Return vs Nifty]))/_xlfn.STDEV.P(Table2[1M Return vs Nifty])</f>
        <v>-0.95111430712236777</v>
      </c>
      <c r="K89">
        <v>6.41843197865885</v>
      </c>
      <c r="L89">
        <f>(Table2[[#This Row],[6M Return vs Nifty]]-AVERAGE(Table2[6M Return vs Nifty]))/_xlfn.STDEV.P(Table2[6M Return vs Nifty])</f>
        <v>0.20805521461321524</v>
      </c>
      <c r="M89">
        <v>-6.3985745758152097</v>
      </c>
      <c r="N89">
        <f>(Table2[[#This Row],[1W Return vs Nifty]]-AVERAGE(Table2[1W Return vs Nifty]))/_xlfn.STDEV.P(Table2[1W Return vs Nifty])</f>
        <v>-0.13941771209967738</v>
      </c>
      <c r="O89">
        <v>537.57000000000005</v>
      </c>
      <c r="P89">
        <v>566.480671848616</v>
      </c>
      <c r="Q89">
        <v>479.85246317125802</v>
      </c>
      <c r="R89">
        <v>23.526225365682301</v>
      </c>
      <c r="S89" s="1">
        <f>(Table2[[#This Row],[Close Price]]-Table2[[#This Row],[20D EMA]])/Table2[[#This Row],[20D EMA]]</f>
        <v>-0.11444091002102058</v>
      </c>
      <c r="T89" s="1">
        <f>(Table2[[#This Row],[Close Price]]-Table2[[#This Row],[50D EMA]])/Table2[[#This Row],[50D EMA]]</f>
        <v>-0.15963593524472855</v>
      </c>
      <c r="U89" s="1">
        <f>(Table2[[#This Row],[Close Price]]-Table2[[#This Row],[200D EMA]])/Table2[[#This Row],[200D EMA]]</f>
        <v>-7.9242339325054645E-3</v>
      </c>
      <c r="V89">
        <v>0.50359691995702704</v>
      </c>
      <c r="W89">
        <v>468.2</v>
      </c>
      <c r="X89">
        <v>491.95</v>
      </c>
      <c r="Y89">
        <v>468.2</v>
      </c>
      <c r="Z89">
        <v>491.95</v>
      </c>
      <c r="AA89">
        <v>468.2</v>
      </c>
      <c r="AB89">
        <v>594</v>
      </c>
      <c r="AC89" s="1">
        <f>(Table2[[#This Row],[Close Price]]/Table2[[#This Row],[Day Low]])-1</f>
        <v>1.6766339171294442E-2</v>
      </c>
      <c r="AD89" s="1">
        <f>(Table2[[#This Row],[Day High]]/Table2[[#This Row],[Close Price]])-1</f>
        <v>3.3399852956622178E-2</v>
      </c>
      <c r="AE89" s="1">
        <f>(Table2[[#This Row],[Close Price]]/Table2[[#This Row],[Current Week Low]])-1</f>
        <v>1.6766339171294442E-2</v>
      </c>
      <c r="AF89" s="1">
        <f>(Table2[[#This Row],[Current Week High]]/Table2[[#This Row],[Close Price]])-1</f>
        <v>3.3399852956622178E-2</v>
      </c>
      <c r="AG89" s="1">
        <f>(Table2[[#This Row],[Close Price]]/Table2[[#This Row],[Current Month Low]])-1</f>
        <v>1.6766339171294442E-2</v>
      </c>
      <c r="AH89" s="1">
        <f>(Table2[[#This Row],[Current Month High]]/Table2[[#This Row],[Close Price]])-1</f>
        <v>0.24776809158701818</v>
      </c>
      <c r="AI89">
        <v>61.306585442705597</v>
      </c>
      <c r="AJ89">
        <v>143.545361527967</v>
      </c>
      <c r="AK89" t="str">
        <f>IF(AND(Table2[[#This Row],[20D EMA]]&gt;Table2[[#This Row],[50D EMA]],Table2[[#This Row],[50D EMA]]&gt;Table2[[#This Row],[200D EMA]]),"Uptrend","Downtrend/NoTrend")</f>
        <v>Downtrend/NoTrend</v>
      </c>
      <c r="AL89">
        <v>-0.15</v>
      </c>
      <c r="AM89" t="s">
        <v>3143</v>
      </c>
      <c r="AN89">
        <v>-16.850000000000001</v>
      </c>
      <c r="AO89" t="s">
        <v>3143</v>
      </c>
      <c r="AP89">
        <v>0.11842677379757099</v>
      </c>
      <c r="AQ89">
        <f>(Table2[[#This Row],[Sharpe Ratio]]-AVERAGE(Table2[Sharpe Ratio]))/_xlfn.STDEV.P(Table2[Sharpe Ratio])</f>
        <v>0.72854142111910725</v>
      </c>
      <c r="AR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9">
        <f>_xlfn.RANK.AVG(Table2[[#This Row],[1Y Return vs Nifty Z-Score]],Table2[1Y Return vs Nifty Z-Score])</f>
        <v>48</v>
      </c>
      <c r="AT89">
        <f>_xlfn.RANK.AVG(Table2[[#This Row],[6M Return vs Nifty Z-Score]],Table2[6M Return vs Nifty Z-Score])</f>
        <v>251</v>
      </c>
      <c r="AU89">
        <f>_xlfn.RANK.AVG(Table2[[#This Row],[Sharpe Ratio Z-Score]],Table2[Sharpe Ratio Z-Score])</f>
        <v>162</v>
      </c>
      <c r="AV89">
        <f>(Table2[[#This Row],[Rank 1Y]]+Table2[[#This Row],[Rank 6M]]+Table2[[#This Row],[Rank Sharpe]])/3</f>
        <v>153.66666666666666</v>
      </c>
    </row>
    <row r="90" spans="1:48" x14ac:dyDescent="0.3">
      <c r="A90" t="s">
        <v>207</v>
      </c>
      <c r="B90" t="s">
        <v>208</v>
      </c>
      <c r="C90" t="s">
        <v>3103</v>
      </c>
      <c r="D90" t="s">
        <v>86</v>
      </c>
      <c r="E90">
        <v>116300.853207719</v>
      </c>
      <c r="F90">
        <v>2462.35</v>
      </c>
      <c r="G90">
        <v>25.2720588075485</v>
      </c>
      <c r="H90">
        <f>(Table2[[#This Row],[1Y Return vs Nifty]]-AVERAGE(Table2[1Y Return vs Nifty]))/_xlfn.STDEV.P(Table2[1Y Return vs Nifty])</f>
        <v>0.12447654084108076</v>
      </c>
      <c r="I90">
        <v>-9.5250562169407509</v>
      </c>
      <c r="J90">
        <f>(Table2[[#This Row],[1M Return vs Nifty]]-AVERAGE(Table2[1M Return vs Nifty]))/_xlfn.STDEV.P(Table2[1M Return vs Nifty])</f>
        <v>-0.85808065037914794</v>
      </c>
      <c r="K90">
        <v>12.3447064200477</v>
      </c>
      <c r="L90">
        <f>(Table2[[#This Row],[6M Return vs Nifty]]-AVERAGE(Table2[6M Return vs Nifty]))/_xlfn.STDEV.P(Table2[6M Return vs Nifty])</f>
        <v>0.42410397760602836</v>
      </c>
      <c r="M90">
        <v>-7.9845402142262598</v>
      </c>
      <c r="N90">
        <f>(Table2[[#This Row],[1W Return vs Nifty]]-AVERAGE(Table2[1W Return vs Nifty]))/_xlfn.STDEV.P(Table2[1W Return vs Nifty])</f>
        <v>-0.46077074036206589</v>
      </c>
      <c r="O90">
        <v>2668.85</v>
      </c>
      <c r="P90">
        <v>2685.8372425228199</v>
      </c>
      <c r="Q90">
        <v>2360.0969447504299</v>
      </c>
      <c r="R90">
        <v>19.506886640517799</v>
      </c>
      <c r="S90" s="1">
        <f>(Table2[[#This Row],[Close Price]]-Table2[[#This Row],[20D EMA]])/Table2[[#This Row],[20D EMA]]</f>
        <v>-7.7374149914757301E-2</v>
      </c>
      <c r="T90" s="1">
        <f>(Table2[[#This Row],[Close Price]]-Table2[[#This Row],[50D EMA]])/Table2[[#This Row],[50D EMA]]</f>
        <v>-8.3209525500844331E-2</v>
      </c>
      <c r="U90" s="1">
        <f>(Table2[[#This Row],[Close Price]]-Table2[[#This Row],[200D EMA]])/Table2[[#This Row],[200D EMA]]</f>
        <v>4.3325786034769366E-2</v>
      </c>
      <c r="V90">
        <v>1.24080359134275</v>
      </c>
      <c r="W90">
        <v>2408.5</v>
      </c>
      <c r="X90">
        <v>2481.6999999999998</v>
      </c>
      <c r="Y90">
        <v>2408.5</v>
      </c>
      <c r="Z90">
        <v>2481.6999999999998</v>
      </c>
      <c r="AA90">
        <v>2375</v>
      </c>
      <c r="AB90">
        <v>2875.25</v>
      </c>
      <c r="AC90" s="1">
        <f>(Table2[[#This Row],[Close Price]]/Table2[[#This Row],[Day Low]])-1</f>
        <v>2.2358314303508431E-2</v>
      </c>
      <c r="AD90" s="1">
        <f>(Table2[[#This Row],[Day High]]/Table2[[#This Row],[Close Price]])-1</f>
        <v>7.8583467013217945E-3</v>
      </c>
      <c r="AE90" s="1">
        <f>(Table2[[#This Row],[Close Price]]/Table2[[#This Row],[Current Week Low]])-1</f>
        <v>2.2358314303508431E-2</v>
      </c>
      <c r="AF90" s="1">
        <f>(Table2[[#This Row],[Current Week High]]/Table2[[#This Row],[Close Price]])-1</f>
        <v>7.8583467013217945E-3</v>
      </c>
      <c r="AG90" s="1">
        <f>(Table2[[#This Row],[Close Price]]/Table2[[#This Row],[Current Month Low]])-1</f>
        <v>3.6778947368421022E-2</v>
      </c>
      <c r="AH90" s="1">
        <f>(Table2[[#This Row],[Current Month High]]/Table2[[#This Row],[Close Price]])-1</f>
        <v>0.1676853412390602</v>
      </c>
      <c r="AI90">
        <v>20.1291449225333</v>
      </c>
      <c r="AJ90">
        <v>58.401415246059798</v>
      </c>
      <c r="AK90" t="str">
        <f>IF(AND(Table2[[#This Row],[20D EMA]]&gt;Table2[[#This Row],[50D EMA]],Table2[[#This Row],[50D EMA]]&gt;Table2[[#This Row],[200D EMA]]),"Uptrend","Downtrend/NoTrend")</f>
        <v>Downtrend/NoTrend</v>
      </c>
      <c r="AL90">
        <v>0.01</v>
      </c>
      <c r="AM90" t="s">
        <v>3144</v>
      </c>
      <c r="AN90">
        <v>-11.85</v>
      </c>
      <c r="AO90" t="s">
        <v>3143</v>
      </c>
      <c r="AP90">
        <v>0.21355833992637799</v>
      </c>
      <c r="AQ90">
        <f>(Table2[[#This Row],[Sharpe Ratio]]-AVERAGE(Table2[Sharpe Ratio]))/_xlfn.STDEV.P(Table2[Sharpe Ratio])</f>
        <v>1.8517231816259909</v>
      </c>
      <c r="AR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0">
        <f>_xlfn.RANK.AVG(Table2[[#This Row],[1Y Return vs Nifty Z-Score]],Table2[1Y Return vs Nifty Z-Score])</f>
        <v>251</v>
      </c>
      <c r="AT90">
        <f>_xlfn.RANK.AVG(Table2[[#This Row],[6M Return vs Nifty Z-Score]],Table2[6M Return vs Nifty Z-Score])</f>
        <v>193</v>
      </c>
      <c r="AU90">
        <f>_xlfn.RANK.AVG(Table2[[#This Row],[Sharpe Ratio Z-Score]],Table2[Sharpe Ratio Z-Score])</f>
        <v>20</v>
      </c>
      <c r="AV90">
        <f>(Table2[[#This Row],[Rank 1Y]]+Table2[[#This Row],[Rank 6M]]+Table2[[#This Row],[Rank Sharpe]])/3</f>
        <v>154.66666666666666</v>
      </c>
    </row>
    <row r="91" spans="1:48" x14ac:dyDescent="0.3">
      <c r="A91" t="s">
        <v>239</v>
      </c>
      <c r="B91" t="s">
        <v>240</v>
      </c>
      <c r="C91" t="s">
        <v>3103</v>
      </c>
      <c r="D91" t="s">
        <v>192</v>
      </c>
      <c r="E91">
        <v>105976.39977980001</v>
      </c>
      <c r="F91">
        <v>36123.300000000003</v>
      </c>
      <c r="G91">
        <v>57.6729603360425</v>
      </c>
      <c r="H91">
        <f>(Table2[[#This Row],[1Y Return vs Nifty]]-AVERAGE(Table2[1Y Return vs Nifty]))/_xlfn.STDEV.P(Table2[1Y Return vs Nifty])</f>
        <v>0.70846460367591813</v>
      </c>
      <c r="I91">
        <v>1.71012896388122</v>
      </c>
      <c r="J91">
        <f>(Table2[[#This Row],[1M Return vs Nifty]]-AVERAGE(Table2[1M Return vs Nifty]))/_xlfn.STDEV.P(Table2[1M Return vs Nifty])</f>
        <v>0.46136794055977859</v>
      </c>
      <c r="K91">
        <v>14.781573716484999</v>
      </c>
      <c r="L91">
        <f>(Table2[[#This Row],[6M Return vs Nifty]]-AVERAGE(Table2[6M Return vs Nifty]))/_xlfn.STDEV.P(Table2[6M Return vs Nifty])</f>
        <v>0.51294261816846842</v>
      </c>
      <c r="M91">
        <v>-0.60180906026154501</v>
      </c>
      <c r="N91">
        <f>(Table2[[#This Row],[1W Return vs Nifty]]-AVERAGE(Table2[1W Return vs Nifty]))/_xlfn.STDEV.P(Table2[1W Return vs Nifty])</f>
        <v>1.0351399879123289</v>
      </c>
      <c r="O91">
        <v>36673.25</v>
      </c>
      <c r="P91">
        <v>35694.409403317703</v>
      </c>
      <c r="Q91">
        <v>31328.976121379499</v>
      </c>
      <c r="R91">
        <v>33.415429075633099</v>
      </c>
      <c r="S91" s="1">
        <f>(Table2[[#This Row],[Close Price]]-Table2[[#This Row],[20D EMA]])/Table2[[#This Row],[20D EMA]]</f>
        <v>-1.4995943910070612E-2</v>
      </c>
      <c r="T91" s="1">
        <f>(Table2[[#This Row],[Close Price]]-Table2[[#This Row],[50D EMA]])/Table2[[#This Row],[50D EMA]]</f>
        <v>1.2015623842831705E-2</v>
      </c>
      <c r="U91" s="1">
        <f>(Table2[[#This Row],[Close Price]]-Table2[[#This Row],[200D EMA]])/Table2[[#This Row],[200D EMA]]</f>
        <v>0.15303161712165769</v>
      </c>
      <c r="V91">
        <v>0.54903477457060701</v>
      </c>
      <c r="W91">
        <v>35629.199999999997</v>
      </c>
      <c r="X91">
        <v>36318.400000000001</v>
      </c>
      <c r="Y91">
        <v>35629.199999999997</v>
      </c>
      <c r="Z91">
        <v>36318.400000000001</v>
      </c>
      <c r="AA91">
        <v>35370.300000000003</v>
      </c>
      <c r="AB91">
        <v>39088.800000000003</v>
      </c>
      <c r="AC91" s="1">
        <f>(Table2[[#This Row],[Close Price]]/Table2[[#This Row],[Day Low]])-1</f>
        <v>1.3867838739012095E-2</v>
      </c>
      <c r="AD91" s="1">
        <f>(Table2[[#This Row],[Day High]]/Table2[[#This Row],[Close Price]])-1</f>
        <v>5.4009462036967992E-3</v>
      </c>
      <c r="AE91" s="1">
        <f>(Table2[[#This Row],[Close Price]]/Table2[[#This Row],[Current Week Low]])-1</f>
        <v>1.3867838739012095E-2</v>
      </c>
      <c r="AF91" s="1">
        <f>(Table2[[#This Row],[Current Week High]]/Table2[[#This Row],[Close Price]])-1</f>
        <v>5.4009462036967992E-3</v>
      </c>
      <c r="AG91" s="1">
        <f>(Table2[[#This Row],[Close Price]]/Table2[[#This Row],[Current Month Low]])-1</f>
        <v>2.1289047590775212E-2</v>
      </c>
      <c r="AH91" s="1">
        <f>(Table2[[#This Row],[Current Month High]]/Table2[[#This Row],[Close Price]])-1</f>
        <v>8.2093828636918609E-2</v>
      </c>
      <c r="AI91">
        <v>8.2093828636918609</v>
      </c>
      <c r="AJ91">
        <v>87.167357512953302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0.18</v>
      </c>
      <c r="AM91" t="s">
        <v>3144</v>
      </c>
      <c r="AN91">
        <v>-5.49</v>
      </c>
      <c r="AO91" t="s">
        <v>3143</v>
      </c>
      <c r="AP91">
        <v>0.12563881166048399</v>
      </c>
      <c r="AQ91">
        <f>(Table2[[#This Row],[Sharpe Ratio]]-AVERAGE(Table2[Sharpe Ratio]))/_xlfn.STDEV.P(Table2[Sharpe Ratio])</f>
        <v>0.81369117438545246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3.5316063247019462</v>
      </c>
      <c r="AS91">
        <f>_xlfn.RANK.AVG(Table2[[#This Row],[1Y Return vs Nifty Z-Score]],Table2[1Y Return vs Nifty Z-Score])</f>
        <v>136</v>
      </c>
      <c r="AT91">
        <f>_xlfn.RANK.AVG(Table2[[#This Row],[6M Return vs Nifty Z-Score]],Table2[6M Return vs Nifty Z-Score])</f>
        <v>180</v>
      </c>
      <c r="AU91">
        <f>_xlfn.RANK.AVG(Table2[[#This Row],[Sharpe Ratio Z-Score]],Table2[Sharpe Ratio Z-Score])</f>
        <v>150</v>
      </c>
      <c r="AV91">
        <f>(Table2[[#This Row],[Rank 1Y]]+Table2[[#This Row],[Rank 6M]]+Table2[[#This Row],[Rank Sharpe]])/3</f>
        <v>155.33333333333334</v>
      </c>
    </row>
    <row r="92" spans="1:48" x14ac:dyDescent="0.3">
      <c r="A92" t="s">
        <v>1188</v>
      </c>
      <c r="B92" t="s">
        <v>1189</v>
      </c>
      <c r="C92" t="s">
        <v>3097</v>
      </c>
      <c r="D92" t="s">
        <v>419</v>
      </c>
      <c r="E92">
        <v>9578.205318753</v>
      </c>
      <c r="F92">
        <v>108.82</v>
      </c>
      <c r="G92">
        <v>45.773605523893998</v>
      </c>
      <c r="H92">
        <f>(Table2[[#This Row],[1Y Return vs Nifty]]-AVERAGE(Table2[1Y Return vs Nifty]))/_xlfn.STDEV.P(Table2[1Y Return vs Nifty])</f>
        <v>0.4939927575879367</v>
      </c>
      <c r="I92">
        <v>-18.009988728778399</v>
      </c>
      <c r="J92">
        <f>(Table2[[#This Row],[1M Return vs Nifty]]-AVERAGE(Table2[1M Return vs Nifty]))/_xlfn.STDEV.P(Table2[1M Return vs Nifty])</f>
        <v>-1.8545423968278174</v>
      </c>
      <c r="K92">
        <v>34.248165764954599</v>
      </c>
      <c r="L92">
        <f>(Table2[[#This Row],[6M Return vs Nifty]]-AVERAGE(Table2[6M Return vs Nifty]))/_xlfn.STDEV.P(Table2[6M Return vs Nifty])</f>
        <v>1.2226183467147076</v>
      </c>
      <c r="M92">
        <v>-12.7729235963261</v>
      </c>
      <c r="N92">
        <f>(Table2[[#This Row],[1W Return vs Nifty]]-AVERAGE(Table2[1W Return vs Nifty]))/_xlfn.STDEV.P(Table2[1W Return vs Nifty])</f>
        <v>-1.4310070828472274</v>
      </c>
      <c r="O92">
        <v>117.31</v>
      </c>
      <c r="P92">
        <v>113.309240030417</v>
      </c>
      <c r="Q92">
        <v>88.355532432006001</v>
      </c>
      <c r="R92">
        <v>27.915263341349199</v>
      </c>
      <c r="S92" s="1">
        <f>(Table2[[#This Row],[Close Price]]-Table2[[#This Row],[20D EMA]])/Table2[[#This Row],[20D EMA]]</f>
        <v>-7.2372346773506166E-2</v>
      </c>
      <c r="T92" s="1">
        <f>(Table2[[#This Row],[Close Price]]-Table2[[#This Row],[50D EMA]])/Table2[[#This Row],[50D EMA]]</f>
        <v>-3.9619364044908484E-2</v>
      </c>
      <c r="U92" s="1">
        <f>(Table2[[#This Row],[Close Price]]-Table2[[#This Row],[200D EMA]])/Table2[[#This Row],[200D EMA]]</f>
        <v>0.23161501045497546</v>
      </c>
      <c r="V92">
        <v>0.38233581188482701</v>
      </c>
      <c r="W92">
        <v>103.76</v>
      </c>
      <c r="X92">
        <v>109.9</v>
      </c>
      <c r="Y92">
        <v>103.76</v>
      </c>
      <c r="Z92">
        <v>109.9</v>
      </c>
      <c r="AA92">
        <v>102.77</v>
      </c>
      <c r="AB92">
        <v>143.94999999999999</v>
      </c>
      <c r="AC92" s="1">
        <f>(Table2[[#This Row],[Close Price]]/Table2[[#This Row],[Day Low]])-1</f>
        <v>4.8766383962991489E-2</v>
      </c>
      <c r="AD92" s="1">
        <f>(Table2[[#This Row],[Day High]]/Table2[[#This Row],[Close Price]])-1</f>
        <v>9.9246462047419826E-3</v>
      </c>
      <c r="AE92" s="1">
        <f>(Table2[[#This Row],[Close Price]]/Table2[[#This Row],[Current Week Low]])-1</f>
        <v>4.8766383962991489E-2</v>
      </c>
      <c r="AF92" s="1">
        <f>(Table2[[#This Row],[Current Week High]]/Table2[[#This Row],[Close Price]])-1</f>
        <v>9.9246462047419826E-3</v>
      </c>
      <c r="AG92" s="1">
        <f>(Table2[[#This Row],[Close Price]]/Table2[[#This Row],[Current Month Low]])-1</f>
        <v>5.8869319840420431E-2</v>
      </c>
      <c r="AH92" s="1">
        <f>(Table2[[#This Row],[Current Month High]]/Table2[[#This Row],[Close Price]])-1</f>
        <v>0.32282668627090616</v>
      </c>
      <c r="AI92">
        <v>33.734607608895402</v>
      </c>
      <c r="AJ92">
        <v>83.167816865847499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0.46</v>
      </c>
      <c r="AM92" t="s">
        <v>3144</v>
      </c>
      <c r="AN92">
        <v>-10.050000000000001</v>
      </c>
      <c r="AO92" t="s">
        <v>3143</v>
      </c>
      <c r="AP92">
        <v>9.5974499243781999E-2</v>
      </c>
      <c r="AQ92">
        <f>(Table2[[#This Row],[Sharpe Ratio]]-AVERAGE(Table2[Sharpe Ratio]))/_xlfn.STDEV.P(Table2[Sharpe Ratio])</f>
        <v>0.46345606315744203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-1.1054823122149586</v>
      </c>
      <c r="AS92">
        <f>_xlfn.RANK.AVG(Table2[[#This Row],[1Y Return vs Nifty Z-Score]],Table2[1Y Return vs Nifty Z-Score])</f>
        <v>173</v>
      </c>
      <c r="AT92">
        <f>_xlfn.RANK.AVG(Table2[[#This Row],[6M Return vs Nifty Z-Score]],Table2[6M Return vs Nifty Z-Score])</f>
        <v>75</v>
      </c>
      <c r="AU92">
        <f>_xlfn.RANK.AVG(Table2[[#This Row],[Sharpe Ratio Z-Score]],Table2[Sharpe Ratio Z-Score])</f>
        <v>223</v>
      </c>
      <c r="AV92">
        <f>(Table2[[#This Row],[Rank 1Y]]+Table2[[#This Row],[Rank 6M]]+Table2[[#This Row],[Rank Sharpe]])/3</f>
        <v>157</v>
      </c>
    </row>
    <row r="93" spans="1:48" x14ac:dyDescent="0.3">
      <c r="A93" t="s">
        <v>98</v>
      </c>
      <c r="B93" t="s">
        <v>99</v>
      </c>
      <c r="C93" t="s">
        <v>3108</v>
      </c>
      <c r="D93" t="s">
        <v>100</v>
      </c>
      <c r="E93">
        <v>278584.91399999999</v>
      </c>
      <c r="F93">
        <v>4148.75</v>
      </c>
      <c r="G93">
        <v>98.356199611563099</v>
      </c>
      <c r="H93">
        <f>(Table2[[#This Row],[1Y Return vs Nifty]]-AVERAGE(Table2[1Y Return vs Nifty]))/_xlfn.STDEV.P(Table2[1Y Return vs Nifty])</f>
        <v>1.4417320429619427</v>
      </c>
      <c r="I93">
        <v>0.60943407724584897</v>
      </c>
      <c r="J93">
        <f>(Table2[[#This Row],[1M Return vs Nifty]]-AVERAGE(Table2[1M Return vs Nifty]))/_xlfn.STDEV.P(Table2[1M Return vs Nifty])</f>
        <v>0.33210346526623741</v>
      </c>
      <c r="K93">
        <v>-5.2984167230216199</v>
      </c>
      <c r="L93">
        <f>(Table2[[#This Row],[6M Return vs Nifty]]-AVERAGE(Table2[6M Return vs Nifty]))/_xlfn.STDEV.P(Table2[6M Return vs Nifty])</f>
        <v>-0.219095214076477</v>
      </c>
      <c r="M93">
        <v>-6.67499557672968</v>
      </c>
      <c r="N93">
        <f>(Table2[[#This Row],[1W Return vs Nifty]]-AVERAGE(Table2[1W Return vs Nifty]))/_xlfn.STDEV.P(Table2[1W Return vs Nifty])</f>
        <v>-0.19542694935413729</v>
      </c>
      <c r="O93">
        <v>4372.2299999999996</v>
      </c>
      <c r="P93">
        <v>4498.6063656348997</v>
      </c>
      <c r="Q93">
        <v>4107.5309805884399</v>
      </c>
      <c r="R93">
        <v>27.544438551085499</v>
      </c>
      <c r="S93" s="1">
        <f>(Table2[[#This Row],[Close Price]]-Table2[[#This Row],[20D EMA]])/Table2[[#This Row],[20D EMA]]</f>
        <v>-5.1113505007741949E-2</v>
      </c>
      <c r="T93" s="1">
        <f>(Table2[[#This Row],[Close Price]]-Table2[[#This Row],[50D EMA]])/Table2[[#This Row],[50D EMA]]</f>
        <v>-7.7769944111463415E-2</v>
      </c>
      <c r="U93" s="1">
        <f>(Table2[[#This Row],[Close Price]]-Table2[[#This Row],[200D EMA]])/Table2[[#This Row],[200D EMA]]</f>
        <v>1.0034986858615275E-2</v>
      </c>
      <c r="V93">
        <v>0.84571992719482803</v>
      </c>
      <c r="W93">
        <v>4098.2</v>
      </c>
      <c r="X93">
        <v>4218.8999999999996</v>
      </c>
      <c r="Y93">
        <v>4098.2</v>
      </c>
      <c r="Z93">
        <v>4218.8999999999996</v>
      </c>
      <c r="AA93">
        <v>4075.2</v>
      </c>
      <c r="AB93">
        <v>4676.6000000000004</v>
      </c>
      <c r="AC93" s="1">
        <f>(Table2[[#This Row],[Close Price]]/Table2[[#This Row],[Day Low]])-1</f>
        <v>1.2334683519594103E-2</v>
      </c>
      <c r="AD93" s="1">
        <f>(Table2[[#This Row],[Day High]]/Table2[[#This Row],[Close Price]])-1</f>
        <v>1.6908707442000459E-2</v>
      </c>
      <c r="AE93" s="1">
        <f>(Table2[[#This Row],[Close Price]]/Table2[[#This Row],[Current Week Low]])-1</f>
        <v>1.2334683519594103E-2</v>
      </c>
      <c r="AF93" s="1">
        <f>(Table2[[#This Row],[Current Week High]]/Table2[[#This Row],[Close Price]])-1</f>
        <v>1.6908707442000459E-2</v>
      </c>
      <c r="AG93" s="1">
        <f>(Table2[[#This Row],[Close Price]]/Table2[[#This Row],[Current Month Low]])-1</f>
        <v>1.8048193953670966E-2</v>
      </c>
      <c r="AH93" s="1">
        <f>(Table2[[#This Row],[Current Month High]]/Table2[[#This Row],[Close Price]])-1</f>
        <v>0.12723109370292263</v>
      </c>
      <c r="AI93">
        <v>36.7821633021994</v>
      </c>
      <c r="AJ93">
        <v>128.122508454073</v>
      </c>
      <c r="AK93" t="str">
        <f>IF(AND(Table2[[#This Row],[20D EMA]]&gt;Table2[[#This Row],[50D EMA]],Table2[[#This Row],[50D EMA]]&gt;Table2[[#This Row],[200D EMA]]),"Uptrend","Downtrend/NoTrend")</f>
        <v>Downtrend/NoTrend</v>
      </c>
      <c r="AL93">
        <v>0</v>
      </c>
      <c r="AM93">
        <v>0</v>
      </c>
      <c r="AN93">
        <v>-7.44</v>
      </c>
      <c r="AO93" t="s">
        <v>3143</v>
      </c>
      <c r="AP93">
        <v>0.24515146165566401</v>
      </c>
      <c r="AQ93">
        <f>(Table2[[#This Row],[Sharpe Ratio]]-AVERAGE(Table2[Sharpe Ratio]))/_xlfn.STDEV.P(Table2[Sharpe Ratio])</f>
        <v>2.2247310015094746</v>
      </c>
      <c r="AR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3">
        <f>_xlfn.RANK.AVG(Table2[[#This Row],[1Y Return vs Nifty Z-Score]],Table2[1Y Return vs Nifty Z-Score])</f>
        <v>63</v>
      </c>
      <c r="AT93">
        <f>_xlfn.RANK.AVG(Table2[[#This Row],[6M Return vs Nifty Z-Score]],Table2[6M Return vs Nifty Z-Score])</f>
        <v>402</v>
      </c>
      <c r="AU93">
        <f>_xlfn.RANK.AVG(Table2[[#This Row],[Sharpe Ratio Z-Score]],Table2[Sharpe Ratio Z-Score])</f>
        <v>9</v>
      </c>
      <c r="AV93">
        <f>(Table2[[#This Row],[Rank 1Y]]+Table2[[#This Row],[Rank 6M]]+Table2[[#This Row],[Rank Sharpe]])/3</f>
        <v>158</v>
      </c>
    </row>
    <row r="94" spans="1:48" x14ac:dyDescent="0.3">
      <c r="A94" t="s">
        <v>546</v>
      </c>
      <c r="B94" t="s">
        <v>547</v>
      </c>
      <c r="C94" t="s">
        <v>3108</v>
      </c>
      <c r="D94" t="s">
        <v>320</v>
      </c>
      <c r="E94">
        <v>35921.049701199998</v>
      </c>
      <c r="F94">
        <v>1361.65</v>
      </c>
      <c r="G94">
        <v>156.412134108239</v>
      </c>
      <c r="H94">
        <f>(Table2[[#This Row],[1Y Return vs Nifty]]-AVERAGE(Table2[1Y Return vs Nifty]))/_xlfn.STDEV.P(Table2[1Y Return vs Nifty])</f>
        <v>2.4881218384114345</v>
      </c>
      <c r="I94">
        <v>-14.0473607358301</v>
      </c>
      <c r="J94">
        <f>(Table2[[#This Row],[1M Return vs Nifty]]-AVERAGE(Table2[1M Return vs Nifty]))/_xlfn.STDEV.P(Table2[1M Return vs Nifty])</f>
        <v>-1.389175441360488</v>
      </c>
      <c r="K94">
        <v>-6.7888665421779697</v>
      </c>
      <c r="L94">
        <f>(Table2[[#This Row],[6M Return vs Nifty]]-AVERAGE(Table2[6M Return vs Nifty]))/_xlfn.STDEV.P(Table2[6M Return vs Nifty])</f>
        <v>-0.27343117892526769</v>
      </c>
      <c r="M94">
        <v>-11.0958315019711</v>
      </c>
      <c r="N94">
        <f>(Table2[[#This Row],[1W Return vs Nifty]]-AVERAGE(Table2[1W Return vs Nifty]))/_xlfn.STDEV.P(Table2[1W Return vs Nifty])</f>
        <v>-1.091189743717583</v>
      </c>
      <c r="O94">
        <v>1558.43</v>
      </c>
      <c r="P94">
        <v>1743.6699361465801</v>
      </c>
      <c r="Q94">
        <v>1587.69528254334</v>
      </c>
      <c r="R94">
        <v>20.6962293128664</v>
      </c>
      <c r="S94" s="1">
        <f>(Table2[[#This Row],[Close Price]]-Table2[[#This Row],[20D EMA]])/Table2[[#This Row],[20D EMA]]</f>
        <v>-0.12626810315509837</v>
      </c>
      <c r="T94" s="1">
        <f>(Table2[[#This Row],[Close Price]]-Table2[[#This Row],[50D EMA]])/Table2[[#This Row],[50D EMA]]</f>
        <v>-0.21908959271892031</v>
      </c>
      <c r="U94" s="1">
        <f>(Table2[[#This Row],[Close Price]]-Table2[[#This Row],[200D EMA]])/Table2[[#This Row],[200D EMA]]</f>
        <v>-0.14237321545809245</v>
      </c>
      <c r="V94">
        <v>0.47590881250651101</v>
      </c>
      <c r="W94">
        <v>1340</v>
      </c>
      <c r="X94">
        <v>1394</v>
      </c>
      <c r="Y94">
        <v>1340</v>
      </c>
      <c r="Z94">
        <v>1394</v>
      </c>
      <c r="AA94">
        <v>1340</v>
      </c>
      <c r="AB94">
        <v>1735.5</v>
      </c>
      <c r="AC94" s="1">
        <f>(Table2[[#This Row],[Close Price]]/Table2[[#This Row],[Day Low]])-1</f>
        <v>1.615671641791061E-2</v>
      </c>
      <c r="AD94" s="1">
        <f>(Table2[[#This Row],[Day High]]/Table2[[#This Row],[Close Price]])-1</f>
        <v>2.3757940733668548E-2</v>
      </c>
      <c r="AE94" s="1">
        <f>(Table2[[#This Row],[Close Price]]/Table2[[#This Row],[Current Week Low]])-1</f>
        <v>1.615671641791061E-2</v>
      </c>
      <c r="AF94" s="1">
        <f>(Table2[[#This Row],[Current Week High]]/Table2[[#This Row],[Close Price]])-1</f>
        <v>2.3757940733668548E-2</v>
      </c>
      <c r="AG94" s="1">
        <f>(Table2[[#This Row],[Close Price]]/Table2[[#This Row],[Current Month Low]])-1</f>
        <v>1.615671641791061E-2</v>
      </c>
      <c r="AH94" s="1">
        <f>(Table2[[#This Row],[Current Month High]]/Table2[[#This Row],[Close Price]])-1</f>
        <v>0.27455660412000138</v>
      </c>
      <c r="AI94">
        <v>118.811735761759</v>
      </c>
      <c r="AJ94">
        <v>189.71276595744601</v>
      </c>
      <c r="AK94" t="str">
        <f>IF(AND(Table2[[#This Row],[20D EMA]]&gt;Table2[[#This Row],[50D EMA]],Table2[[#This Row],[50D EMA]]&gt;Table2[[#This Row],[200D EMA]]),"Uptrend","Downtrend/NoTrend")</f>
        <v>Downtrend/NoTrend</v>
      </c>
      <c r="AL94">
        <v>-0.39</v>
      </c>
      <c r="AM94" t="s">
        <v>3143</v>
      </c>
      <c r="AN94">
        <v>-19.649999999999999</v>
      </c>
      <c r="AO94" t="s">
        <v>3143</v>
      </c>
      <c r="AP94">
        <v>0.18864126987900301</v>
      </c>
      <c r="AQ94">
        <f>(Table2[[#This Row],[Sharpe Ratio]]-AVERAGE(Table2[Sharpe Ratio]))/_xlfn.STDEV.P(Table2[Sharpe Ratio])</f>
        <v>1.5575369326096473</v>
      </c>
      <c r="AR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4">
        <f>_xlfn.RANK.AVG(Table2[[#This Row],[1Y Return vs Nifty Z-Score]],Table2[1Y Return vs Nifty Z-Score])</f>
        <v>18</v>
      </c>
      <c r="AT94">
        <f>_xlfn.RANK.AVG(Table2[[#This Row],[6M Return vs Nifty Z-Score]],Table2[6M Return vs Nifty Z-Score])</f>
        <v>419</v>
      </c>
      <c r="AU94">
        <f>_xlfn.RANK.AVG(Table2[[#This Row],[Sharpe Ratio Z-Score]],Table2[Sharpe Ratio Z-Score])</f>
        <v>40</v>
      </c>
      <c r="AV94">
        <f>(Table2[[#This Row],[Rank 1Y]]+Table2[[#This Row],[Rank 6M]]+Table2[[#This Row],[Rank Sharpe]])/3</f>
        <v>159</v>
      </c>
    </row>
    <row r="95" spans="1:48" x14ac:dyDescent="0.3">
      <c r="A95" t="s">
        <v>1215</v>
      </c>
      <c r="B95" t="s">
        <v>1216</v>
      </c>
      <c r="C95" t="s">
        <v>3103</v>
      </c>
      <c r="D95" t="s">
        <v>192</v>
      </c>
      <c r="E95">
        <v>9244.7797788349999</v>
      </c>
      <c r="F95">
        <v>1474.55</v>
      </c>
      <c r="G95">
        <v>45.734284891926201</v>
      </c>
      <c r="H95">
        <f>(Table2[[#This Row],[1Y Return vs Nifty]]-AVERAGE(Table2[1Y Return vs Nifty]))/_xlfn.STDEV.P(Table2[1Y Return vs Nifty])</f>
        <v>0.4932840495394239</v>
      </c>
      <c r="I95">
        <v>-4.2895637700844196</v>
      </c>
      <c r="J95">
        <f>(Table2[[#This Row],[1M Return vs Nifty]]-AVERAGE(Table2[1M Return vs Nifty]))/_xlfn.STDEV.P(Table2[1M Return vs Nifty])</f>
        <v>-0.2432298027342327</v>
      </c>
      <c r="K95">
        <v>38.629824710610897</v>
      </c>
      <c r="L95">
        <f>(Table2[[#This Row],[6M Return vs Nifty]]-AVERAGE(Table2[6M Return vs Nifty]))/_xlfn.STDEV.P(Table2[6M Return vs Nifty])</f>
        <v>1.382356476365616</v>
      </c>
      <c r="M95">
        <v>-2.0773032834678999</v>
      </c>
      <c r="N95">
        <f>(Table2[[#This Row],[1W Return vs Nifty]]-AVERAGE(Table2[1W Return vs Nifty]))/_xlfn.STDEV.P(Table2[1W Return vs Nifty])</f>
        <v>0.73617100313276607</v>
      </c>
      <c r="O95">
        <v>1556.07</v>
      </c>
      <c r="P95">
        <v>1530.42972520741</v>
      </c>
      <c r="Q95">
        <v>1286.96386331844</v>
      </c>
      <c r="R95">
        <v>34.416330014464798</v>
      </c>
      <c r="S95" s="1">
        <f>(Table2[[#This Row],[Close Price]]-Table2[[#This Row],[20D EMA]])/Table2[[#This Row],[20D EMA]]</f>
        <v>-5.2388388697166569E-2</v>
      </c>
      <c r="T95" s="1">
        <f>(Table2[[#This Row],[Close Price]]-Table2[[#This Row],[50D EMA]])/Table2[[#This Row],[50D EMA]]</f>
        <v>-3.6512441105283032E-2</v>
      </c>
      <c r="U95" s="1">
        <f>(Table2[[#This Row],[Close Price]]-Table2[[#This Row],[200D EMA]])/Table2[[#This Row],[200D EMA]]</f>
        <v>0.14575866660146045</v>
      </c>
      <c r="V95">
        <v>0.80354082895409695</v>
      </c>
      <c r="W95">
        <v>1463</v>
      </c>
      <c r="X95">
        <v>1508.8</v>
      </c>
      <c r="Y95">
        <v>1463</v>
      </c>
      <c r="Z95">
        <v>1508.8</v>
      </c>
      <c r="AA95">
        <v>1456.45</v>
      </c>
      <c r="AB95">
        <v>1697</v>
      </c>
      <c r="AC95" s="1">
        <f>(Table2[[#This Row],[Close Price]]/Table2[[#This Row],[Day Low]])-1</f>
        <v>7.8947368421051767E-3</v>
      </c>
      <c r="AD95" s="1">
        <f>(Table2[[#This Row],[Day High]]/Table2[[#This Row],[Close Price]])-1</f>
        <v>2.3227425316198147E-2</v>
      </c>
      <c r="AE95" s="1">
        <f>(Table2[[#This Row],[Close Price]]/Table2[[#This Row],[Current Week Low]])-1</f>
        <v>7.8947368421051767E-3</v>
      </c>
      <c r="AF95" s="1">
        <f>(Table2[[#This Row],[Current Week High]]/Table2[[#This Row],[Close Price]])-1</f>
        <v>2.3227425316198147E-2</v>
      </c>
      <c r="AG95" s="1">
        <f>(Table2[[#This Row],[Close Price]]/Table2[[#This Row],[Current Month Low]])-1</f>
        <v>1.2427477771293161E-2</v>
      </c>
      <c r="AH95" s="1">
        <f>(Table2[[#This Row],[Current Month High]]/Table2[[#This Row],[Close Price]])-1</f>
        <v>0.15085958427994983</v>
      </c>
      <c r="AI95">
        <v>19.243158929842998</v>
      </c>
      <c r="AJ95">
        <v>79.713589274832401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0.1</v>
      </c>
      <c r="AM95" t="s">
        <v>3144</v>
      </c>
      <c r="AN95">
        <v>-7.13</v>
      </c>
      <c r="AO95" t="s">
        <v>3143</v>
      </c>
      <c r="AP95">
        <v>9.0307674387157005E-2</v>
      </c>
      <c r="AQ95">
        <f>(Table2[[#This Row],[Sharpe Ratio]]-AVERAGE(Table2[Sharpe Ratio]))/_xlfn.STDEV.P(Table2[Sharpe Ratio])</f>
        <v>0.39655004470369065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2.765131771007264</v>
      </c>
      <c r="AS95">
        <f>_xlfn.RANK.AVG(Table2[[#This Row],[1Y Return vs Nifty Z-Score]],Table2[1Y Return vs Nifty Z-Score])</f>
        <v>174</v>
      </c>
      <c r="AT95">
        <f>_xlfn.RANK.AVG(Table2[[#This Row],[6M Return vs Nifty Z-Score]],Table2[6M Return vs Nifty Z-Score])</f>
        <v>64</v>
      </c>
      <c r="AU95">
        <f>_xlfn.RANK.AVG(Table2[[#This Row],[Sharpe Ratio Z-Score]],Table2[Sharpe Ratio Z-Score])</f>
        <v>239</v>
      </c>
      <c r="AV95">
        <f>(Table2[[#This Row],[Rank 1Y]]+Table2[[#This Row],[Rank 6M]]+Table2[[#This Row],[Rank Sharpe]])/3</f>
        <v>159</v>
      </c>
    </row>
    <row r="96" spans="1:48" x14ac:dyDescent="0.3">
      <c r="A96" t="s">
        <v>1398</v>
      </c>
      <c r="B96" t="s">
        <v>1399</v>
      </c>
      <c r="C96" t="s">
        <v>3096</v>
      </c>
      <c r="D96" t="s">
        <v>21</v>
      </c>
      <c r="E96">
        <v>7294.8832696299996</v>
      </c>
      <c r="F96">
        <v>883.25</v>
      </c>
      <c r="G96">
        <v>67.647897203066293</v>
      </c>
      <c r="H96">
        <f>(Table2[[#This Row],[1Y Return vs Nifty]]-AVERAGE(Table2[1Y Return vs Nifty]))/_xlfn.STDEV.P(Table2[1Y Return vs Nifty])</f>
        <v>0.88825108439313472</v>
      </c>
      <c r="I96">
        <v>7.69631699951315</v>
      </c>
      <c r="J96">
        <f>(Table2[[#This Row],[1M Return vs Nifty]]-AVERAGE(Table2[1M Return vs Nifty]))/_xlfn.STDEV.P(Table2[1M Return vs Nifty])</f>
        <v>1.1643797059726344</v>
      </c>
      <c r="K96">
        <v>7.6339390176780997</v>
      </c>
      <c r="L96">
        <f>(Table2[[#This Row],[6M Return vs Nifty]]-AVERAGE(Table2[6M Return vs Nifty]))/_xlfn.STDEV.P(Table2[6M Return vs Nifty])</f>
        <v>0.25236784218157715</v>
      </c>
      <c r="M96">
        <v>-4.2338681003079</v>
      </c>
      <c r="N96">
        <f>(Table2[[#This Row],[1W Return vs Nifty]]-AVERAGE(Table2[1W Return vs Nifty]))/_xlfn.STDEV.P(Table2[1W Return vs Nifty])</f>
        <v>0.29920148894456461</v>
      </c>
      <c r="O96">
        <v>899.44</v>
      </c>
      <c r="P96">
        <v>877.56287656594395</v>
      </c>
      <c r="Q96">
        <v>758.32824156277195</v>
      </c>
      <c r="R96">
        <v>36.490839311346797</v>
      </c>
      <c r="S96" s="1">
        <f>(Table2[[#This Row],[Close Price]]-Table2[[#This Row],[20D EMA]])/Table2[[#This Row],[20D EMA]]</f>
        <v>-1.8000088944232027E-2</v>
      </c>
      <c r="T96" s="1">
        <f>(Table2[[#This Row],[Close Price]]-Table2[[#This Row],[50D EMA]])/Table2[[#This Row],[50D EMA]]</f>
        <v>6.4805879851148104E-3</v>
      </c>
      <c r="U96" s="1">
        <f>(Table2[[#This Row],[Close Price]]-Table2[[#This Row],[200D EMA]])/Table2[[#This Row],[200D EMA]]</f>
        <v>0.16473309523563015</v>
      </c>
      <c r="V96">
        <v>0.92501128746564398</v>
      </c>
      <c r="W96">
        <v>861.4</v>
      </c>
      <c r="X96">
        <v>899</v>
      </c>
      <c r="Y96">
        <v>861.4</v>
      </c>
      <c r="Z96">
        <v>899</v>
      </c>
      <c r="AA96">
        <v>830</v>
      </c>
      <c r="AB96">
        <v>992.95</v>
      </c>
      <c r="AC96" s="1">
        <f>(Table2[[#This Row],[Close Price]]/Table2[[#This Row],[Day Low]])-1</f>
        <v>2.5365683770605996E-2</v>
      </c>
      <c r="AD96" s="1">
        <f>(Table2[[#This Row],[Day High]]/Table2[[#This Row],[Close Price]])-1</f>
        <v>1.7831870931219962E-2</v>
      </c>
      <c r="AE96" s="1">
        <f>(Table2[[#This Row],[Close Price]]/Table2[[#This Row],[Current Week Low]])-1</f>
        <v>2.5365683770605996E-2</v>
      </c>
      <c r="AF96" s="1">
        <f>(Table2[[#This Row],[Current Week High]]/Table2[[#This Row],[Close Price]])-1</f>
        <v>1.7831870931219962E-2</v>
      </c>
      <c r="AG96" s="1">
        <f>(Table2[[#This Row],[Close Price]]/Table2[[#This Row],[Current Month Low]])-1</f>
        <v>6.415662650602405E-2</v>
      </c>
      <c r="AH96" s="1">
        <f>(Table2[[#This Row],[Current Month High]]/Table2[[#This Row],[Close Price]])-1</f>
        <v>0.12420039626379853</v>
      </c>
      <c r="AI96">
        <v>12.420039626379801</v>
      </c>
      <c r="AJ96">
        <v>112.831325301204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-0.05</v>
      </c>
      <c r="AM96" t="s">
        <v>3143</v>
      </c>
      <c r="AN96">
        <v>-6.55</v>
      </c>
      <c r="AO96" t="s">
        <v>3143</v>
      </c>
      <c r="AP96">
        <v>0.13052246123325401</v>
      </c>
      <c r="AQ96">
        <f>(Table2[[#This Row],[Sharpe Ratio]]-AVERAGE(Table2[Sharpe Ratio]))/_xlfn.STDEV.P(Table2[Sharpe Ratio])</f>
        <v>0.871350543909713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3.4755506654016242</v>
      </c>
      <c r="AS96">
        <f>_xlfn.RANK.AVG(Table2[[#This Row],[1Y Return vs Nifty Z-Score]],Table2[1Y Return vs Nifty Z-Score])</f>
        <v>111</v>
      </c>
      <c r="AT96">
        <f>_xlfn.RANK.AVG(Table2[[#This Row],[6M Return vs Nifty Z-Score]],Table2[6M Return vs Nifty Z-Score])</f>
        <v>230</v>
      </c>
      <c r="AU96">
        <f>_xlfn.RANK.AVG(Table2[[#This Row],[Sharpe Ratio Z-Score]],Table2[Sharpe Ratio Z-Score])</f>
        <v>136</v>
      </c>
      <c r="AV96">
        <f>(Table2[[#This Row],[Rank 1Y]]+Table2[[#This Row],[Rank 6M]]+Table2[[#This Row],[Rank Sharpe]])/3</f>
        <v>159</v>
      </c>
    </row>
    <row r="97" spans="1:48" x14ac:dyDescent="0.3">
      <c r="A97" t="s">
        <v>500</v>
      </c>
      <c r="B97" t="s">
        <v>501</v>
      </c>
      <c r="C97" t="s">
        <v>3105</v>
      </c>
      <c r="D97" t="s">
        <v>176</v>
      </c>
      <c r="E97">
        <v>40198.359922069001</v>
      </c>
      <c r="F97">
        <v>223.79</v>
      </c>
      <c r="G97">
        <v>115.33485742655</v>
      </c>
      <c r="H97">
        <f>(Table2[[#This Row],[1Y Return vs Nifty]]-AVERAGE(Table2[1Y Return vs Nifty]))/_xlfn.STDEV.P(Table2[1Y Return vs Nifty])</f>
        <v>1.7477523392857974</v>
      </c>
      <c r="I97">
        <v>11.211904107950801</v>
      </c>
      <c r="J97">
        <f>(Table2[[#This Row],[1M Return vs Nifty]]-AVERAGE(Table2[1M Return vs Nifty]))/_xlfn.STDEV.P(Table2[1M Return vs Nifty])</f>
        <v>1.5772466397966614</v>
      </c>
      <c r="K97">
        <v>10.161252225963899</v>
      </c>
      <c r="L97">
        <f>(Table2[[#This Row],[6M Return vs Nifty]]-AVERAGE(Table2[6M Return vs Nifty]))/_xlfn.STDEV.P(Table2[6M Return vs Nifty])</f>
        <v>0.34450378656716685</v>
      </c>
      <c r="M97">
        <v>-4.9812276506079796</v>
      </c>
      <c r="N97">
        <f>(Table2[[#This Row],[1W Return vs Nifty]]-AVERAGE(Table2[1W Return vs Nifty]))/_xlfn.STDEV.P(Table2[1W Return vs Nifty])</f>
        <v>0.14776929591775628</v>
      </c>
      <c r="O97">
        <v>217.56</v>
      </c>
      <c r="P97">
        <v>204.57229175823201</v>
      </c>
      <c r="Q97">
        <v>175.499196402948</v>
      </c>
      <c r="R97">
        <v>47.694904265506501</v>
      </c>
      <c r="S97" s="1">
        <f>(Table2[[#This Row],[Close Price]]-Table2[[#This Row],[20D EMA]])/Table2[[#This Row],[20D EMA]]</f>
        <v>2.863577863577859E-2</v>
      </c>
      <c r="T97" s="1">
        <f>(Table2[[#This Row],[Close Price]]-Table2[[#This Row],[50D EMA]])/Table2[[#This Row],[50D EMA]]</f>
        <v>9.394091485507669E-2</v>
      </c>
      <c r="U97" s="1">
        <f>(Table2[[#This Row],[Close Price]]-Table2[[#This Row],[200D EMA]])/Table2[[#This Row],[200D EMA]]</f>
        <v>0.27516253399916313</v>
      </c>
      <c r="V97">
        <v>1.1953312548094801</v>
      </c>
      <c r="W97">
        <v>218.21</v>
      </c>
      <c r="X97">
        <v>227.35</v>
      </c>
      <c r="Y97">
        <v>218.21</v>
      </c>
      <c r="Z97">
        <v>227.35</v>
      </c>
      <c r="AA97">
        <v>200</v>
      </c>
      <c r="AB97">
        <v>235.37</v>
      </c>
      <c r="AC97" s="1">
        <f>(Table2[[#This Row],[Close Price]]/Table2[[#This Row],[Day Low]])-1</f>
        <v>2.5571696989138859E-2</v>
      </c>
      <c r="AD97" s="1">
        <f>(Table2[[#This Row],[Day High]]/Table2[[#This Row],[Close Price]])-1</f>
        <v>1.5907770677867639E-2</v>
      </c>
      <c r="AE97" s="1">
        <f>(Table2[[#This Row],[Close Price]]/Table2[[#This Row],[Current Week Low]])-1</f>
        <v>2.5571696989138859E-2</v>
      </c>
      <c r="AF97" s="1">
        <f>(Table2[[#This Row],[Current Week High]]/Table2[[#This Row],[Close Price]])-1</f>
        <v>1.5907770677867639E-2</v>
      </c>
      <c r="AG97" s="1">
        <f>(Table2[[#This Row],[Close Price]]/Table2[[#This Row],[Current Month Low]])-1</f>
        <v>0.11894999999999989</v>
      </c>
      <c r="AH97" s="1">
        <f>(Table2[[#This Row],[Current Month High]]/Table2[[#This Row],[Close Price]])-1</f>
        <v>5.1744939452164962E-2</v>
      </c>
      <c r="AI97">
        <v>5.17449394521649</v>
      </c>
      <c r="AJ97">
        <v>150.74509803921501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0.25</v>
      </c>
      <c r="AM97" t="s">
        <v>3144</v>
      </c>
      <c r="AN97">
        <v>5.2</v>
      </c>
      <c r="AO97" t="s">
        <v>3144</v>
      </c>
      <c r="AP97">
        <v>9.4813799882383004E-2</v>
      </c>
      <c r="AQ97">
        <f>(Table2[[#This Row],[Sharpe Ratio]]-AVERAGE(Table2[Sharpe Ratio]))/_xlfn.STDEV.P(Table2[Sharpe Ratio])</f>
        <v>0.44975213285117355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4.2670241944185552</v>
      </c>
      <c r="AS97">
        <f>_xlfn.RANK.AVG(Table2[[#This Row],[1Y Return vs Nifty Z-Score]],Table2[1Y Return vs Nifty Z-Score])</f>
        <v>40</v>
      </c>
      <c r="AT97">
        <f>_xlfn.RANK.AVG(Table2[[#This Row],[6M Return vs Nifty Z-Score]],Table2[6M Return vs Nifty Z-Score])</f>
        <v>213</v>
      </c>
      <c r="AU97">
        <f>_xlfn.RANK.AVG(Table2[[#This Row],[Sharpe Ratio Z-Score]],Table2[Sharpe Ratio Z-Score])</f>
        <v>228</v>
      </c>
      <c r="AV97">
        <f>(Table2[[#This Row],[Rank 1Y]]+Table2[[#This Row],[Rank 6M]]+Table2[[#This Row],[Rank Sharpe]])/3</f>
        <v>160.33333333333334</v>
      </c>
    </row>
    <row r="98" spans="1:48" x14ac:dyDescent="0.3">
      <c r="A98" t="s">
        <v>559</v>
      </c>
      <c r="B98" t="s">
        <v>560</v>
      </c>
      <c r="C98" t="s">
        <v>3097</v>
      </c>
      <c r="D98" t="s">
        <v>419</v>
      </c>
      <c r="E98">
        <v>33605.593486829901</v>
      </c>
      <c r="F98">
        <v>1700.95</v>
      </c>
      <c r="G98">
        <v>21.6590882679901</v>
      </c>
      <c r="H98">
        <f>(Table2[[#This Row],[1Y Return vs Nifty]]-AVERAGE(Table2[1Y Return vs Nifty]))/_xlfn.STDEV.P(Table2[1Y Return vs Nifty])</f>
        <v>5.9357005058394863E-2</v>
      </c>
      <c r="I98">
        <v>-3.6504953247838698</v>
      </c>
      <c r="J98">
        <f>(Table2[[#This Row],[1M Return vs Nifty]]-AVERAGE(Table2[1M Return vs Nifty]))/_xlfn.STDEV.P(Table2[1M Return vs Nifty])</f>
        <v>-0.16817826187448068</v>
      </c>
      <c r="K98">
        <v>46.621775755613399</v>
      </c>
      <c r="L98">
        <f>(Table2[[#This Row],[6M Return vs Nifty]]-AVERAGE(Table2[6M Return vs Nifty]))/_xlfn.STDEV.P(Table2[6M Return vs Nifty])</f>
        <v>1.6737117205833072</v>
      </c>
      <c r="M98">
        <v>-8.0578942367988802</v>
      </c>
      <c r="N98">
        <f>(Table2[[#This Row],[1W Return vs Nifty]]-AVERAGE(Table2[1W Return vs Nifty]))/_xlfn.STDEV.P(Table2[1W Return vs Nifty])</f>
        <v>-0.47563394844049317</v>
      </c>
      <c r="O98">
        <v>1907.25</v>
      </c>
      <c r="P98">
        <v>1839.3071183986301</v>
      </c>
      <c r="Q98">
        <v>1463.30917133049</v>
      </c>
      <c r="R98">
        <v>21.688864809209399</v>
      </c>
      <c r="S98" s="1">
        <f>(Table2[[#This Row],[Close Price]]-Table2[[#This Row],[20D EMA]])/Table2[[#This Row],[20D EMA]]</f>
        <v>-0.10816620789094243</v>
      </c>
      <c r="T98" s="1">
        <f>(Table2[[#This Row],[Close Price]]-Table2[[#This Row],[50D EMA]])/Table2[[#This Row],[50D EMA]]</f>
        <v>-7.5222412295717619E-2</v>
      </c>
      <c r="U98" s="1">
        <f>(Table2[[#This Row],[Close Price]]-Table2[[#This Row],[200D EMA]])/Table2[[#This Row],[200D EMA]]</f>
        <v>0.16239960312244814</v>
      </c>
      <c r="V98">
        <v>0.44338042436522701</v>
      </c>
      <c r="W98">
        <v>1693.55</v>
      </c>
      <c r="X98">
        <v>1814.95</v>
      </c>
      <c r="Y98">
        <v>1693.55</v>
      </c>
      <c r="Z98">
        <v>1814.95</v>
      </c>
      <c r="AA98">
        <v>1693.55</v>
      </c>
      <c r="AB98">
        <v>2154.9499999999998</v>
      </c>
      <c r="AC98" s="1">
        <f>(Table2[[#This Row],[Close Price]]/Table2[[#This Row],[Day Low]])-1</f>
        <v>4.3695196480766363E-3</v>
      </c>
      <c r="AD98" s="1">
        <f>(Table2[[#This Row],[Day High]]/Table2[[#This Row],[Close Price]])-1</f>
        <v>6.7021370410652814E-2</v>
      </c>
      <c r="AE98" s="1">
        <f>(Table2[[#This Row],[Close Price]]/Table2[[#This Row],[Current Week Low]])-1</f>
        <v>4.3695196480766363E-3</v>
      </c>
      <c r="AF98" s="1">
        <f>(Table2[[#This Row],[Current Week High]]/Table2[[#This Row],[Close Price]])-1</f>
        <v>6.7021370410652814E-2</v>
      </c>
      <c r="AG98" s="1">
        <f>(Table2[[#This Row],[Close Price]]/Table2[[#This Row],[Current Month Low]])-1</f>
        <v>4.3695196480766363E-3</v>
      </c>
      <c r="AH98" s="1">
        <f>(Table2[[#This Row],[Current Month High]]/Table2[[#This Row],[Close Price]])-1</f>
        <v>0.26690966812663497</v>
      </c>
      <c r="AI98">
        <v>26.690966812663401</v>
      </c>
      <c r="AJ98">
        <v>76.979502653209806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0.1</v>
      </c>
      <c r="AM98" t="s">
        <v>3144</v>
      </c>
      <c r="AN98">
        <v>-9.99</v>
      </c>
      <c r="AO98" t="s">
        <v>3143</v>
      </c>
      <c r="AP98">
        <v>0.11714282959705299</v>
      </c>
      <c r="AQ98">
        <f>(Table2[[#This Row],[Sharpe Ratio]]-AVERAGE(Table2[Sharpe Ratio]))/_xlfn.STDEV.P(Table2[Sharpe Ratio])</f>
        <v>0.71338238646621588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1.8026389017929441</v>
      </c>
      <c r="AS98">
        <f>_xlfn.RANK.AVG(Table2[[#This Row],[1Y Return vs Nifty Z-Score]],Table2[1Y Return vs Nifty Z-Score])</f>
        <v>272</v>
      </c>
      <c r="AT98">
        <f>_xlfn.RANK.AVG(Table2[[#This Row],[6M Return vs Nifty Z-Score]],Table2[6M Return vs Nifty Z-Score])</f>
        <v>45</v>
      </c>
      <c r="AU98">
        <f>_xlfn.RANK.AVG(Table2[[#This Row],[Sharpe Ratio Z-Score]],Table2[Sharpe Ratio Z-Score])</f>
        <v>165</v>
      </c>
      <c r="AV98">
        <f>(Table2[[#This Row],[Rank 1Y]]+Table2[[#This Row],[Rank 6M]]+Table2[[#This Row],[Rank Sharpe]])/3</f>
        <v>160.66666666666666</v>
      </c>
    </row>
    <row r="99" spans="1:48" x14ac:dyDescent="0.3">
      <c r="A99" t="s">
        <v>84</v>
      </c>
      <c r="B99" t="s">
        <v>85</v>
      </c>
      <c r="C99" t="s">
        <v>3103</v>
      </c>
      <c r="D99" t="s">
        <v>86</v>
      </c>
      <c r="E99">
        <v>285013.10730087903</v>
      </c>
      <c r="F99">
        <v>10011.25</v>
      </c>
      <c r="G99">
        <v>60.791832717415801</v>
      </c>
      <c r="H99">
        <f>(Table2[[#This Row],[1Y Return vs Nifty]]-AVERAGE(Table2[1Y Return vs Nifty]))/_xlfn.STDEV.P(Table2[1Y Return vs Nifty])</f>
        <v>0.76467860249399122</v>
      </c>
      <c r="I99">
        <v>-12.1158090178112</v>
      </c>
      <c r="J99">
        <f>(Table2[[#This Row],[1M Return vs Nifty]]-AVERAGE(Table2[1M Return vs Nifty]))/_xlfn.STDEV.P(Table2[1M Return vs Nifty])</f>
        <v>-1.1623359944223068</v>
      </c>
      <c r="K99">
        <v>5.72213802063155</v>
      </c>
      <c r="L99">
        <f>(Table2[[#This Row],[6M Return vs Nifty]]-AVERAGE(Table2[6M Return vs Nifty]))/_xlfn.STDEV.P(Table2[6M Return vs Nifty])</f>
        <v>0.1826710631030275</v>
      </c>
      <c r="M99">
        <v>3.1545847805160001</v>
      </c>
      <c r="N99">
        <f>(Table2[[#This Row],[1W Return vs Nifty]]-AVERAGE(Table2[1W Return vs Nifty]))/_xlfn.STDEV.P(Table2[1W Return vs Nifty])</f>
        <v>1.7962715703654322</v>
      </c>
      <c r="O99">
        <v>10944.2</v>
      </c>
      <c r="P99">
        <v>10978.236511666601</v>
      </c>
      <c r="Q99">
        <v>9409.6727543621</v>
      </c>
      <c r="R99">
        <v>29.868299074503</v>
      </c>
      <c r="S99" s="1">
        <f>(Table2[[#This Row],[Close Price]]-Table2[[#This Row],[20D EMA]])/Table2[[#This Row],[20D EMA]]</f>
        <v>-8.5246066409605151E-2</v>
      </c>
      <c r="T99" s="1">
        <f>(Table2[[#This Row],[Close Price]]-Table2[[#This Row],[50D EMA]])/Table2[[#This Row],[50D EMA]]</f>
        <v>-8.8082135107854662E-2</v>
      </c>
      <c r="U99" s="1">
        <f>(Table2[[#This Row],[Close Price]]-Table2[[#This Row],[200D EMA]])/Table2[[#This Row],[200D EMA]]</f>
        <v>6.3931792458884723E-2</v>
      </c>
      <c r="V99">
        <v>2.1198043420861801</v>
      </c>
      <c r="W99">
        <v>9985</v>
      </c>
      <c r="X99">
        <v>10292.75</v>
      </c>
      <c r="Y99">
        <v>9985</v>
      </c>
      <c r="Z99">
        <v>10292.75</v>
      </c>
      <c r="AA99">
        <v>9841.1</v>
      </c>
      <c r="AB99">
        <v>12500</v>
      </c>
      <c r="AC99" s="1">
        <f>(Table2[[#This Row],[Close Price]]/Table2[[#This Row],[Day Low]])-1</f>
        <v>2.6289434151227642E-3</v>
      </c>
      <c r="AD99" s="1">
        <f>(Table2[[#This Row],[Day High]]/Table2[[#This Row],[Close Price]])-1</f>
        <v>2.8118366837307951E-2</v>
      </c>
      <c r="AE99" s="1">
        <f>(Table2[[#This Row],[Close Price]]/Table2[[#This Row],[Current Week Low]])-1</f>
        <v>2.6289434151227642E-3</v>
      </c>
      <c r="AF99" s="1">
        <f>(Table2[[#This Row],[Current Week High]]/Table2[[#This Row],[Close Price]])-1</f>
        <v>2.8118366837307951E-2</v>
      </c>
      <c r="AG99" s="1">
        <f>(Table2[[#This Row],[Close Price]]/Table2[[#This Row],[Current Month Low]])-1</f>
        <v>1.7289733871213464E-2</v>
      </c>
      <c r="AH99" s="1">
        <f>(Table2[[#This Row],[Current Month High]]/Table2[[#This Row],[Close Price]])-1</f>
        <v>0.24859533025346492</v>
      </c>
      <c r="AI99">
        <v>27.596453989261999</v>
      </c>
      <c r="AJ99">
        <v>89.786729857819907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0.08</v>
      </c>
      <c r="AM99" t="s">
        <v>3144</v>
      </c>
      <c r="AN99">
        <v>-15.39</v>
      </c>
      <c r="AO99" t="s">
        <v>3143</v>
      </c>
      <c r="AP99">
        <v>0.15303358708839099</v>
      </c>
      <c r="AQ99">
        <f>(Table2[[#This Row],[Sharpe Ratio]]-AVERAGE(Table2[Sharpe Ratio]))/_xlfn.STDEV.P(Table2[Sharpe Ratio])</f>
        <v>1.1371307365192873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124</v>
      </c>
      <c r="AT99">
        <f>_xlfn.RANK.AVG(Table2[[#This Row],[6M Return vs Nifty Z-Score]],Table2[6M Return vs Nifty Z-Score])</f>
        <v>262</v>
      </c>
      <c r="AU99">
        <f>_xlfn.RANK.AVG(Table2[[#This Row],[Sharpe Ratio Z-Score]],Table2[Sharpe Ratio Z-Score])</f>
        <v>97</v>
      </c>
      <c r="AV99">
        <f>(Table2[[#This Row],[Rank 1Y]]+Table2[[#This Row],[Rank 6M]]+Table2[[#This Row],[Rank Sharpe]])/3</f>
        <v>161</v>
      </c>
    </row>
    <row r="100" spans="1:48" x14ac:dyDescent="0.3">
      <c r="A100" t="s">
        <v>345</v>
      </c>
      <c r="B100" t="s">
        <v>346</v>
      </c>
      <c r="C100" t="s">
        <v>3110</v>
      </c>
      <c r="D100" t="s">
        <v>141</v>
      </c>
      <c r="E100">
        <v>70602.464369474998</v>
      </c>
      <c r="F100">
        <v>1970.5</v>
      </c>
      <c r="G100">
        <v>48.5480829009853</v>
      </c>
      <c r="H100">
        <f>(Table2[[#This Row],[1Y Return vs Nifty]]-AVERAGE(Table2[1Y Return vs Nifty]))/_xlfn.STDEV.P(Table2[1Y Return vs Nifty])</f>
        <v>0.54399944235261033</v>
      </c>
      <c r="I100">
        <v>8.7513346018735803</v>
      </c>
      <c r="J100">
        <f>(Table2[[#This Row],[1M Return vs Nifty]]-AVERAGE(Table2[1M Return vs Nifty]))/_xlfn.STDEV.P(Table2[1M Return vs Nifty])</f>
        <v>1.2882798879853345</v>
      </c>
      <c r="K100">
        <v>24.644661021542799</v>
      </c>
      <c r="L100">
        <f>(Table2[[#This Row],[6M Return vs Nifty]]-AVERAGE(Table2[6M Return vs Nifty]))/_xlfn.STDEV.P(Table2[6M Return vs Nifty])</f>
        <v>0.87251216436863865</v>
      </c>
      <c r="M100">
        <v>-0.80519153179087299</v>
      </c>
      <c r="N100">
        <f>(Table2[[#This Row],[1W Return vs Nifty]]-AVERAGE(Table2[1W Return vs Nifty]))/_xlfn.STDEV.P(Table2[1W Return vs Nifty])</f>
        <v>0.99393003257753409</v>
      </c>
      <c r="O100">
        <v>1926.11</v>
      </c>
      <c r="P100">
        <v>1866.21944874063</v>
      </c>
      <c r="Q100">
        <v>1663.0805163628499</v>
      </c>
      <c r="R100">
        <v>50.679445943052102</v>
      </c>
      <c r="S100" s="1">
        <f>(Table2[[#This Row],[Close Price]]-Table2[[#This Row],[20D EMA]])/Table2[[#This Row],[20D EMA]]</f>
        <v>2.3046451137266357E-2</v>
      </c>
      <c r="T100" s="1">
        <f>(Table2[[#This Row],[Close Price]]-Table2[[#This Row],[50D EMA]])/Table2[[#This Row],[50D EMA]]</f>
        <v>5.5877968333113787E-2</v>
      </c>
      <c r="U100" s="1">
        <f>(Table2[[#This Row],[Close Price]]-Table2[[#This Row],[200D EMA]])/Table2[[#This Row],[200D EMA]]</f>
        <v>0.18484942888362083</v>
      </c>
      <c r="V100">
        <v>1.8249588607846801</v>
      </c>
      <c r="W100">
        <v>1931.85</v>
      </c>
      <c r="X100">
        <v>2005</v>
      </c>
      <c r="Y100">
        <v>1931.85</v>
      </c>
      <c r="Z100">
        <v>2005</v>
      </c>
      <c r="AA100">
        <v>1714.05</v>
      </c>
      <c r="AB100">
        <v>2065.1999999999998</v>
      </c>
      <c r="AC100" s="1">
        <f>(Table2[[#This Row],[Close Price]]/Table2[[#This Row],[Day Low]])-1</f>
        <v>2.0006729300929171E-2</v>
      </c>
      <c r="AD100" s="1">
        <f>(Table2[[#This Row],[Day High]]/Table2[[#This Row],[Close Price]])-1</f>
        <v>1.7508246637909064E-2</v>
      </c>
      <c r="AE100" s="1">
        <f>(Table2[[#This Row],[Close Price]]/Table2[[#This Row],[Current Week Low]])-1</f>
        <v>2.0006729300929171E-2</v>
      </c>
      <c r="AF100" s="1">
        <f>(Table2[[#This Row],[Current Week High]]/Table2[[#This Row],[Close Price]])-1</f>
        <v>1.7508246637909064E-2</v>
      </c>
      <c r="AG100" s="1">
        <f>(Table2[[#This Row],[Close Price]]/Table2[[#This Row],[Current Month Low]])-1</f>
        <v>0.14961640558910183</v>
      </c>
      <c r="AH100" s="1">
        <f>(Table2[[#This Row],[Current Month High]]/Table2[[#This Row],[Close Price]])-1</f>
        <v>4.8058868307536029E-2</v>
      </c>
      <c r="AI100">
        <v>4.8058868307536002</v>
      </c>
      <c r="AJ100">
        <v>80.904291943998103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0.15</v>
      </c>
      <c r="AM100" t="s">
        <v>3144</v>
      </c>
      <c r="AN100">
        <v>4.8600000000000003</v>
      </c>
      <c r="AO100" t="s">
        <v>3144</v>
      </c>
      <c r="AP100">
        <v>9.7453797378332999E-2</v>
      </c>
      <c r="AQ100">
        <f>(Table2[[#This Row],[Sharpe Ratio]]-AVERAGE(Table2[Sharpe Ratio]))/_xlfn.STDEV.P(Table2[Sharpe Ratio])</f>
        <v>0.48092156646714113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4.1796430937512588</v>
      </c>
      <c r="AS100">
        <f>_xlfn.RANK.AVG(Table2[[#This Row],[1Y Return vs Nifty Z-Score]],Table2[1Y Return vs Nifty Z-Score])</f>
        <v>168</v>
      </c>
      <c r="AT100">
        <f>_xlfn.RANK.AVG(Table2[[#This Row],[6M Return vs Nifty Z-Score]],Table2[6M Return vs Nifty Z-Score])</f>
        <v>103</v>
      </c>
      <c r="AU100">
        <f>_xlfn.RANK.AVG(Table2[[#This Row],[Sharpe Ratio Z-Score]],Table2[Sharpe Ratio Z-Score])</f>
        <v>220</v>
      </c>
      <c r="AV100">
        <f>(Table2[[#This Row],[Rank 1Y]]+Table2[[#This Row],[Rank 6M]]+Table2[[#This Row],[Rank Sharpe]])/3</f>
        <v>163.66666666666666</v>
      </c>
    </row>
    <row r="101" spans="1:48" x14ac:dyDescent="0.3">
      <c r="A101" t="s">
        <v>738</v>
      </c>
      <c r="B101" t="s">
        <v>739</v>
      </c>
      <c r="C101" t="s">
        <v>3108</v>
      </c>
      <c r="D101" t="s">
        <v>117</v>
      </c>
      <c r="E101">
        <v>22172.185525415</v>
      </c>
      <c r="F101">
        <v>804.35</v>
      </c>
      <c r="G101">
        <v>55.148530938822802</v>
      </c>
      <c r="H101">
        <f>(Table2[[#This Row],[1Y Return vs Nifty]]-AVERAGE(Table2[1Y Return vs Nifty]))/_xlfn.STDEV.P(Table2[1Y Return vs Nifty])</f>
        <v>0.66296473904563369</v>
      </c>
      <c r="I101">
        <v>-4.6561411399454702</v>
      </c>
      <c r="J101">
        <f>(Table2[[#This Row],[1M Return vs Nifty]]-AVERAGE(Table2[1M Return vs Nifty]))/_xlfn.STDEV.P(Table2[1M Return vs Nifty])</f>
        <v>-0.28628027198318501</v>
      </c>
      <c r="K101">
        <v>17.5826351595266</v>
      </c>
      <c r="L101">
        <f>(Table2[[#This Row],[6M Return vs Nifty]]-AVERAGE(Table2[6M Return vs Nifty]))/_xlfn.STDEV.P(Table2[6M Return vs Nifty])</f>
        <v>0.61505835138688791</v>
      </c>
      <c r="M101">
        <v>-8.1092397803529295</v>
      </c>
      <c r="N101">
        <f>(Table2[[#This Row],[1W Return vs Nifty]]-AVERAGE(Table2[1W Return vs Nifty]))/_xlfn.STDEV.P(Table2[1W Return vs Nifty])</f>
        <v>-0.48603773368605702</v>
      </c>
      <c r="O101">
        <v>867.1</v>
      </c>
      <c r="P101">
        <v>846.92095169573304</v>
      </c>
      <c r="Q101">
        <v>709.35889199355597</v>
      </c>
      <c r="R101">
        <v>18.9076584135193</v>
      </c>
      <c r="S101" s="1">
        <f>(Table2[[#This Row],[Close Price]]-Table2[[#This Row],[20D EMA]])/Table2[[#This Row],[20D EMA]]</f>
        <v>-7.2367662322684809E-2</v>
      </c>
      <c r="T101" s="1">
        <f>(Table2[[#This Row],[Close Price]]-Table2[[#This Row],[50D EMA]])/Table2[[#This Row],[50D EMA]]</f>
        <v>-5.0265555020803362E-2</v>
      </c>
      <c r="U101" s="1">
        <f>(Table2[[#This Row],[Close Price]]-Table2[[#This Row],[200D EMA]])/Table2[[#This Row],[200D EMA]]</f>
        <v>0.13391121064188616</v>
      </c>
      <c r="V101">
        <v>0.34448074712383697</v>
      </c>
      <c r="W101">
        <v>787</v>
      </c>
      <c r="X101">
        <v>809.95</v>
      </c>
      <c r="Y101">
        <v>787</v>
      </c>
      <c r="Z101">
        <v>809.95</v>
      </c>
      <c r="AA101">
        <v>775</v>
      </c>
      <c r="AB101">
        <v>945</v>
      </c>
      <c r="AC101" s="1">
        <f>(Table2[[#This Row],[Close Price]]/Table2[[#This Row],[Day Low]])-1</f>
        <v>2.2045743329097922E-2</v>
      </c>
      <c r="AD101" s="1">
        <f>(Table2[[#This Row],[Day High]]/Table2[[#This Row],[Close Price]])-1</f>
        <v>6.9621433455584469E-3</v>
      </c>
      <c r="AE101" s="1">
        <f>(Table2[[#This Row],[Close Price]]/Table2[[#This Row],[Current Week Low]])-1</f>
        <v>2.2045743329097922E-2</v>
      </c>
      <c r="AF101" s="1">
        <f>(Table2[[#This Row],[Current Week High]]/Table2[[#This Row],[Close Price]])-1</f>
        <v>6.9621433455584469E-3</v>
      </c>
      <c r="AG101" s="1">
        <f>(Table2[[#This Row],[Close Price]]/Table2[[#This Row],[Current Month Low]])-1</f>
        <v>3.7870967741935546E-2</v>
      </c>
      <c r="AH101" s="1">
        <f>(Table2[[#This Row],[Current Month High]]/Table2[[#This Row],[Close Price]])-1</f>
        <v>0.17486168956300108</v>
      </c>
      <c r="AI101">
        <v>18.9656244172313</v>
      </c>
      <c r="AJ101">
        <v>89.303365497764105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0.08</v>
      </c>
      <c r="AM101" t="s">
        <v>3144</v>
      </c>
      <c r="AN101">
        <v>-13.43</v>
      </c>
      <c r="AO101" t="s">
        <v>3143</v>
      </c>
      <c r="AP101">
        <v>0.103526177664179</v>
      </c>
      <c r="AQ101">
        <f>(Table2[[#This Row],[Sharpe Ratio]]-AVERAGE(Table2[Sharpe Ratio]))/_xlfn.STDEV.P(Table2[Sharpe Ratio])</f>
        <v>0.55261582167039391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1.0583209064336734</v>
      </c>
      <c r="AS101">
        <f>_xlfn.RANK.AVG(Table2[[#This Row],[1Y Return vs Nifty Z-Score]],Table2[1Y Return vs Nifty Z-Score])</f>
        <v>145</v>
      </c>
      <c r="AT101">
        <f>_xlfn.RANK.AVG(Table2[[#This Row],[6M Return vs Nifty Z-Score]],Table2[6M Return vs Nifty Z-Score])</f>
        <v>150</v>
      </c>
      <c r="AU101">
        <f>_xlfn.RANK.AVG(Table2[[#This Row],[Sharpe Ratio Z-Score]],Table2[Sharpe Ratio Z-Score])</f>
        <v>198</v>
      </c>
      <c r="AV101">
        <f>(Table2[[#This Row],[Rank 1Y]]+Table2[[#This Row],[Rank 6M]]+Table2[[#This Row],[Rank Sharpe]])/3</f>
        <v>164.33333333333334</v>
      </c>
    </row>
    <row r="102" spans="1:48" x14ac:dyDescent="0.3">
      <c r="A102" t="s">
        <v>976</v>
      </c>
      <c r="B102" t="s">
        <v>977</v>
      </c>
      <c r="C102" t="s">
        <v>3101</v>
      </c>
      <c r="D102" t="s">
        <v>51</v>
      </c>
      <c r="E102">
        <v>13611.41440272</v>
      </c>
      <c r="F102">
        <v>1804.95</v>
      </c>
      <c r="G102">
        <v>50.062094596520502</v>
      </c>
      <c r="H102">
        <f>(Table2[[#This Row],[1Y Return vs Nifty]]-AVERAGE(Table2[1Y Return vs Nifty]))/_xlfn.STDEV.P(Table2[1Y Return vs Nifty])</f>
        <v>0.57128771877317031</v>
      </c>
      <c r="I102">
        <v>0.617560865374434</v>
      </c>
      <c r="J102">
        <f>(Table2[[#This Row],[1M Return vs Nifty]]-AVERAGE(Table2[1M Return vs Nifty]))/_xlfn.STDEV.P(Table2[1M Return vs Nifty])</f>
        <v>0.33305786690471006</v>
      </c>
      <c r="K102">
        <v>25.586924005458801</v>
      </c>
      <c r="L102">
        <f>(Table2[[#This Row],[6M Return vs Nifty]]-AVERAGE(Table2[6M Return vs Nifty]))/_xlfn.STDEV.P(Table2[6M Return vs Nifty])</f>
        <v>0.9068633835202885</v>
      </c>
      <c r="M102">
        <v>-5.9267323283921298</v>
      </c>
      <c r="N102">
        <f>(Table2[[#This Row],[1W Return vs Nifty]]-AVERAGE(Table2[1W Return vs Nifty]))/_xlfn.STDEV.P(Table2[1W Return vs Nifty])</f>
        <v>-4.3811646369620851E-2</v>
      </c>
      <c r="O102">
        <v>1883</v>
      </c>
      <c r="P102">
        <v>1849.71876357049</v>
      </c>
      <c r="Q102">
        <v>1562.9302586511999</v>
      </c>
      <c r="R102">
        <v>31.6227034318097</v>
      </c>
      <c r="S102" s="1">
        <f>(Table2[[#This Row],[Close Price]]-Table2[[#This Row],[20D EMA]])/Table2[[#This Row],[20D EMA]]</f>
        <v>-4.1449814126394029E-2</v>
      </c>
      <c r="T102" s="1">
        <f>(Table2[[#This Row],[Close Price]]-Table2[[#This Row],[50D EMA]])/Table2[[#This Row],[50D EMA]]</f>
        <v>-2.4203010993992028E-2</v>
      </c>
      <c r="U102" s="1">
        <f>(Table2[[#This Row],[Close Price]]-Table2[[#This Row],[200D EMA]])/Table2[[#This Row],[200D EMA]]</f>
        <v>0.15484999411148509</v>
      </c>
      <c r="V102">
        <v>0.24750649181996701</v>
      </c>
      <c r="W102">
        <v>1784.2</v>
      </c>
      <c r="X102">
        <v>1841.55</v>
      </c>
      <c r="Y102">
        <v>1784.2</v>
      </c>
      <c r="Z102">
        <v>1841.55</v>
      </c>
      <c r="AA102">
        <v>1780.05</v>
      </c>
      <c r="AB102">
        <v>2109.9499999999998</v>
      </c>
      <c r="AC102" s="1">
        <f>(Table2[[#This Row],[Close Price]]/Table2[[#This Row],[Day Low]])-1</f>
        <v>1.162986212308037E-2</v>
      </c>
      <c r="AD102" s="1">
        <f>(Table2[[#This Row],[Day High]]/Table2[[#This Row],[Close Price]])-1</f>
        <v>2.0277570015789781E-2</v>
      </c>
      <c r="AE102" s="1">
        <f>(Table2[[#This Row],[Close Price]]/Table2[[#This Row],[Current Week Low]])-1</f>
        <v>1.162986212308037E-2</v>
      </c>
      <c r="AF102" s="1">
        <f>(Table2[[#This Row],[Current Week High]]/Table2[[#This Row],[Close Price]])-1</f>
        <v>2.0277570015789781E-2</v>
      </c>
      <c r="AG102" s="1">
        <f>(Table2[[#This Row],[Close Price]]/Table2[[#This Row],[Current Month Low]])-1</f>
        <v>1.3988371113170972E-2</v>
      </c>
      <c r="AH102" s="1">
        <f>(Table2[[#This Row],[Current Month High]]/Table2[[#This Row],[Close Price]])-1</f>
        <v>0.1689797501315824</v>
      </c>
      <c r="AI102">
        <v>19.604421175101798</v>
      </c>
      <c r="AJ102">
        <v>80.296673658975095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0.18</v>
      </c>
      <c r="AM102" t="s">
        <v>3144</v>
      </c>
      <c r="AN102">
        <v>-4.3899999999999997</v>
      </c>
      <c r="AO102" t="s">
        <v>3143</v>
      </c>
      <c r="AP102">
        <v>9.2590842498385006E-2</v>
      </c>
      <c r="AQ102">
        <f>(Table2[[#This Row],[Sharpe Ratio]]-AVERAGE(Table2[Sharpe Ratio]))/_xlfn.STDEV.P(Table2[Sharpe Ratio])</f>
        <v>0.42350653121028364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2.1909038540388317</v>
      </c>
      <c r="AS102">
        <f>_xlfn.RANK.AVG(Table2[[#This Row],[1Y Return vs Nifty Z-Score]],Table2[1Y Return vs Nifty Z-Score])</f>
        <v>162</v>
      </c>
      <c r="AT102">
        <f>_xlfn.RANK.AVG(Table2[[#This Row],[6M Return vs Nifty Z-Score]],Table2[6M Return vs Nifty Z-Score])</f>
        <v>98</v>
      </c>
      <c r="AU102">
        <f>_xlfn.RANK.AVG(Table2[[#This Row],[Sharpe Ratio Z-Score]],Table2[Sharpe Ratio Z-Score])</f>
        <v>233</v>
      </c>
      <c r="AV102">
        <f>(Table2[[#This Row],[Rank 1Y]]+Table2[[#This Row],[Rank 6M]]+Table2[[#This Row],[Rank Sharpe]])/3</f>
        <v>164.33333333333334</v>
      </c>
    </row>
    <row r="103" spans="1:48" x14ac:dyDescent="0.3">
      <c r="A103" t="s">
        <v>1438</v>
      </c>
      <c r="B103" t="s">
        <v>1439</v>
      </c>
      <c r="C103" t="s">
        <v>3104</v>
      </c>
      <c r="D103" t="s">
        <v>74</v>
      </c>
      <c r="E103">
        <v>6928.6614632000001</v>
      </c>
      <c r="F103">
        <v>340.35</v>
      </c>
      <c r="G103">
        <v>42.861258451422501</v>
      </c>
      <c r="H103">
        <f>(Table2[[#This Row],[1Y Return vs Nifty]]-AVERAGE(Table2[1Y Return vs Nifty]))/_xlfn.STDEV.P(Table2[1Y Return vs Nifty])</f>
        <v>0.44150113405518893</v>
      </c>
      <c r="I103">
        <v>28.857754954396501</v>
      </c>
      <c r="J103">
        <f>(Table2[[#This Row],[1M Return vs Nifty]]-AVERAGE(Table2[1M Return vs Nifty]))/_xlfn.STDEV.P(Table2[1M Return vs Nifty])</f>
        <v>3.6495572123899884</v>
      </c>
      <c r="K103">
        <v>46.320312889908699</v>
      </c>
      <c r="L103">
        <f>(Table2[[#This Row],[6M Return vs Nifty]]-AVERAGE(Table2[6M Return vs Nifty]))/_xlfn.STDEV.P(Table2[6M Return vs Nifty])</f>
        <v>1.6627215648171654</v>
      </c>
      <c r="M103">
        <v>3.896942156927</v>
      </c>
      <c r="N103">
        <f>(Table2[[#This Row],[1W Return vs Nifty]]-AVERAGE(Table2[1W Return vs Nifty]))/_xlfn.STDEV.P(Table2[1W Return vs Nifty])</f>
        <v>1.9466902081876261</v>
      </c>
      <c r="O103">
        <v>321.66000000000003</v>
      </c>
      <c r="P103">
        <v>310.70473450036502</v>
      </c>
      <c r="Q103">
        <v>271.27560279676402</v>
      </c>
      <c r="R103">
        <v>61.700933377095197</v>
      </c>
      <c r="S103" s="1">
        <f>(Table2[[#This Row],[Close Price]]-Table2[[#This Row],[20D EMA]])/Table2[[#This Row],[20D EMA]]</f>
        <v>5.8104831188211144E-2</v>
      </c>
      <c r="T103" s="1">
        <f>(Table2[[#This Row],[Close Price]]-Table2[[#This Row],[50D EMA]])/Table2[[#This Row],[50D EMA]]</f>
        <v>9.5412982834994983E-2</v>
      </c>
      <c r="U103" s="1">
        <f>(Table2[[#This Row],[Close Price]]-Table2[[#This Row],[200D EMA]])/Table2[[#This Row],[200D EMA]]</f>
        <v>0.25462812170022381</v>
      </c>
      <c r="V103">
        <v>2.0444200348505901</v>
      </c>
      <c r="W103">
        <v>332.7</v>
      </c>
      <c r="X103">
        <v>342.65</v>
      </c>
      <c r="Y103">
        <v>332.7</v>
      </c>
      <c r="Z103">
        <v>342.65</v>
      </c>
      <c r="AA103">
        <v>282.05</v>
      </c>
      <c r="AB103">
        <v>379</v>
      </c>
      <c r="AC103" s="1">
        <f>(Table2[[#This Row],[Close Price]]/Table2[[#This Row],[Day Low]])-1</f>
        <v>2.2993688007213908E-2</v>
      </c>
      <c r="AD103" s="1">
        <f>(Table2[[#This Row],[Day High]]/Table2[[#This Row],[Close Price]])-1</f>
        <v>6.7577493756425522E-3</v>
      </c>
      <c r="AE103" s="1">
        <f>(Table2[[#This Row],[Close Price]]/Table2[[#This Row],[Current Week Low]])-1</f>
        <v>2.2993688007213908E-2</v>
      </c>
      <c r="AF103" s="1">
        <f>(Table2[[#This Row],[Current Week High]]/Table2[[#This Row],[Close Price]])-1</f>
        <v>6.7577493756425522E-3</v>
      </c>
      <c r="AG103" s="1">
        <f>(Table2[[#This Row],[Close Price]]/Table2[[#This Row],[Current Month Low]])-1</f>
        <v>0.20670093954972524</v>
      </c>
      <c r="AH103" s="1">
        <f>(Table2[[#This Row],[Current Month High]]/Table2[[#This Row],[Close Price]])-1</f>
        <v>0.11355957102982206</v>
      </c>
      <c r="AI103">
        <v>11.355957102982201</v>
      </c>
      <c r="AJ103">
        <v>87.005494505494497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0.01</v>
      </c>
      <c r="AM103" t="s">
        <v>3144</v>
      </c>
      <c r="AN103">
        <v>15.49</v>
      </c>
      <c r="AO103" t="s">
        <v>3144</v>
      </c>
      <c r="AP103">
        <v>7.8917886540019994E-2</v>
      </c>
      <c r="AQ103">
        <f>(Table2[[#This Row],[Sharpe Ratio]]-AVERAGE(Table2[Sharpe Ratio]))/_xlfn.STDEV.P(Table2[Sharpe Ratio])</f>
        <v>0.26207520647148957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7.9625453259214574</v>
      </c>
      <c r="AS103">
        <f>_xlfn.RANK.AVG(Table2[[#This Row],[1Y Return vs Nifty Z-Score]],Table2[1Y Return vs Nifty Z-Score])</f>
        <v>184</v>
      </c>
      <c r="AT103">
        <f>_xlfn.RANK.AVG(Table2[[#This Row],[6M Return vs Nifty Z-Score]],Table2[6M Return vs Nifty Z-Score])</f>
        <v>46</v>
      </c>
      <c r="AU103">
        <f>_xlfn.RANK.AVG(Table2[[#This Row],[Sharpe Ratio Z-Score]],Table2[Sharpe Ratio Z-Score])</f>
        <v>271</v>
      </c>
      <c r="AV103">
        <f>(Table2[[#This Row],[Rank 1Y]]+Table2[[#This Row],[Rank 6M]]+Table2[[#This Row],[Rank Sharpe]])/3</f>
        <v>167</v>
      </c>
    </row>
    <row r="104" spans="1:48" x14ac:dyDescent="0.3">
      <c r="A104" t="s">
        <v>211</v>
      </c>
      <c r="B104" t="s">
        <v>212</v>
      </c>
      <c r="C104" t="s">
        <v>3101</v>
      </c>
      <c r="D104" t="s">
        <v>51</v>
      </c>
      <c r="E104">
        <v>116183.2428704</v>
      </c>
      <c r="F104">
        <v>3316.7</v>
      </c>
      <c r="G104">
        <v>44.035568826530401</v>
      </c>
      <c r="H104">
        <f>(Table2[[#This Row],[1Y Return vs Nifty]]-AVERAGE(Table2[1Y Return vs Nifty]))/_xlfn.STDEV.P(Table2[1Y Return vs Nifty])</f>
        <v>0.46266669454192488</v>
      </c>
      <c r="I104">
        <v>6.3579342358033504</v>
      </c>
      <c r="J104">
        <f>(Table2[[#This Row],[1M Return vs Nifty]]-AVERAGE(Table2[1M Return vs Nifty]))/_xlfn.STDEV.P(Table2[1M Return vs Nifty])</f>
        <v>1.0072014108851437</v>
      </c>
      <c r="K104">
        <v>14.8541559197369</v>
      </c>
      <c r="L104">
        <f>(Table2[[#This Row],[6M Return vs Nifty]]-AVERAGE(Table2[6M Return vs Nifty]))/_xlfn.STDEV.P(Table2[6M Return vs Nifty])</f>
        <v>0.51558868111795797</v>
      </c>
      <c r="M104">
        <v>2.1078109985832301</v>
      </c>
      <c r="N104">
        <f>(Table2[[#This Row],[1W Return vs Nifty]]-AVERAGE(Table2[1W Return vs Nifty]))/_xlfn.STDEV.P(Table2[1W Return vs Nifty])</f>
        <v>1.5841711839618617</v>
      </c>
      <c r="O104">
        <v>3408.12</v>
      </c>
      <c r="P104">
        <v>3370.2292063097102</v>
      </c>
      <c r="Q104">
        <v>2936.63559409969</v>
      </c>
      <c r="R104">
        <v>53.227783933599497</v>
      </c>
      <c r="S104" s="1">
        <f>(Table2[[#This Row],[Close Price]]-Table2[[#This Row],[20D EMA]])/Table2[[#This Row],[20D EMA]]</f>
        <v>-2.6824172857763246E-2</v>
      </c>
      <c r="T104" s="1">
        <f>(Table2[[#This Row],[Close Price]]-Table2[[#This Row],[50D EMA]])/Table2[[#This Row],[50D EMA]]</f>
        <v>-1.5882957221275494E-2</v>
      </c>
      <c r="U104" s="1">
        <f>(Table2[[#This Row],[Close Price]]-Table2[[#This Row],[200D EMA]])/Table2[[#This Row],[200D EMA]]</f>
        <v>0.1294217119290994</v>
      </c>
      <c r="V104">
        <v>1.06693152403151</v>
      </c>
      <c r="W104">
        <v>3300</v>
      </c>
      <c r="X104">
        <v>3511.8</v>
      </c>
      <c r="Y104">
        <v>3300</v>
      </c>
      <c r="Z104">
        <v>3511.8</v>
      </c>
      <c r="AA104">
        <v>3296</v>
      </c>
      <c r="AB104">
        <v>3590.7</v>
      </c>
      <c r="AC104" s="1">
        <f>(Table2[[#This Row],[Close Price]]/Table2[[#This Row],[Day Low]])-1</f>
        <v>5.0606060606059877E-3</v>
      </c>
      <c r="AD104" s="1">
        <f>(Table2[[#This Row],[Day High]]/Table2[[#This Row],[Close Price]])-1</f>
        <v>5.8823529411764719E-2</v>
      </c>
      <c r="AE104" s="1">
        <f>(Table2[[#This Row],[Close Price]]/Table2[[#This Row],[Current Week Low]])-1</f>
        <v>5.0606060606059877E-3</v>
      </c>
      <c r="AF104" s="1">
        <f>(Table2[[#This Row],[Current Week High]]/Table2[[#This Row],[Close Price]])-1</f>
        <v>5.8823529411764719E-2</v>
      </c>
      <c r="AG104" s="1">
        <f>(Table2[[#This Row],[Close Price]]/Table2[[#This Row],[Current Month Low]])-1</f>
        <v>6.280339805825097E-3</v>
      </c>
      <c r="AH104" s="1">
        <f>(Table2[[#This Row],[Current Month High]]/Table2[[#This Row],[Close Price]])-1</f>
        <v>8.2612235052914151E-2</v>
      </c>
      <c r="AI104">
        <v>8.2612235052914098</v>
      </c>
      <c r="AJ104">
        <v>73.345179920035505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-0.04</v>
      </c>
      <c r="AM104" t="s">
        <v>3143</v>
      </c>
      <c r="AN104">
        <v>-3.68</v>
      </c>
      <c r="AO104" t="s">
        <v>3143</v>
      </c>
      <c r="AP104">
        <v>0.126110129475243</v>
      </c>
      <c r="AQ104">
        <f>(Table2[[#This Row],[Sharpe Ratio]]-AVERAGE(Table2[Sharpe Ratio]))/_xlfn.STDEV.P(Table2[Sharpe Ratio])</f>
        <v>0.81925584229202841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4.388883812798916</v>
      </c>
      <c r="AS104">
        <f>_xlfn.RANK.AVG(Table2[[#This Row],[1Y Return vs Nifty Z-Score]],Table2[1Y Return vs Nifty Z-Score])</f>
        <v>181</v>
      </c>
      <c r="AT104">
        <f>_xlfn.RANK.AVG(Table2[[#This Row],[6M Return vs Nifty Z-Score]],Table2[6M Return vs Nifty Z-Score])</f>
        <v>178</v>
      </c>
      <c r="AU104">
        <f>_xlfn.RANK.AVG(Table2[[#This Row],[Sharpe Ratio Z-Score]],Table2[Sharpe Ratio Z-Score])</f>
        <v>148</v>
      </c>
      <c r="AV104">
        <f>(Table2[[#This Row],[Rank 1Y]]+Table2[[#This Row],[Rank 6M]]+Table2[[#This Row],[Rank Sharpe]])/3</f>
        <v>169</v>
      </c>
    </row>
    <row r="105" spans="1:48" x14ac:dyDescent="0.3">
      <c r="A105" t="s">
        <v>209</v>
      </c>
      <c r="B105" t="s">
        <v>210</v>
      </c>
      <c r="C105" t="s">
        <v>3097</v>
      </c>
      <c r="D105" t="s">
        <v>54</v>
      </c>
      <c r="E105">
        <v>116286.43513707</v>
      </c>
      <c r="F105">
        <v>3259.3</v>
      </c>
      <c r="G105">
        <v>44.466220400344</v>
      </c>
      <c r="H105">
        <f>(Table2[[#This Row],[1Y Return vs Nifty]]-AVERAGE(Table2[1Y Return vs Nifty]))/_xlfn.STDEV.P(Table2[1Y Return vs Nifty])</f>
        <v>0.47042868160043333</v>
      </c>
      <c r="I105">
        <v>-7.3956922502925098</v>
      </c>
      <c r="J105">
        <f>(Table2[[#This Row],[1M Return vs Nifty]]-AVERAGE(Table2[1M Return vs Nifty]))/_xlfn.STDEV.P(Table2[1M Return vs Nifty])</f>
        <v>-0.60801033643487923</v>
      </c>
      <c r="K105">
        <v>22.219800519983501</v>
      </c>
      <c r="L105">
        <f>(Table2[[#This Row],[6M Return vs Nifty]]-AVERAGE(Table2[6M Return vs Nifty]))/_xlfn.STDEV.P(Table2[6M Return vs Nifty])</f>
        <v>0.78411124453725078</v>
      </c>
      <c r="M105">
        <v>-6.0829412516829704</v>
      </c>
      <c r="N105">
        <f>(Table2[[#This Row],[1W Return vs Nifty]]-AVERAGE(Table2[1W Return vs Nifty]))/_xlfn.STDEV.P(Table2[1W Return vs Nifty])</f>
        <v>-7.546315843605593E-2</v>
      </c>
      <c r="O105">
        <v>3309.2</v>
      </c>
      <c r="P105">
        <v>3267.61056950492</v>
      </c>
      <c r="Q105">
        <v>2787.2990890149099</v>
      </c>
      <c r="R105">
        <v>26.8081506827228</v>
      </c>
      <c r="S105" s="1">
        <f>(Table2[[#This Row],[Close Price]]-Table2[[#This Row],[20D EMA]])/Table2[[#This Row],[20D EMA]]</f>
        <v>-1.5079173214069756E-2</v>
      </c>
      <c r="T105" s="1">
        <f>(Table2[[#This Row],[Close Price]]-Table2[[#This Row],[50D EMA]])/Table2[[#This Row],[50D EMA]]</f>
        <v>-2.5433169981999982E-3</v>
      </c>
      <c r="U105" s="1">
        <f>(Table2[[#This Row],[Close Price]]-Table2[[#This Row],[200D EMA]])/Table2[[#This Row],[200D EMA]]</f>
        <v>0.16933988635999064</v>
      </c>
      <c r="V105">
        <v>1.36957370742124</v>
      </c>
      <c r="W105">
        <v>3144</v>
      </c>
      <c r="X105">
        <v>3344.15</v>
      </c>
      <c r="Y105">
        <v>3144</v>
      </c>
      <c r="Z105">
        <v>3344.15</v>
      </c>
      <c r="AA105">
        <v>3028</v>
      </c>
      <c r="AB105">
        <v>3627.8</v>
      </c>
      <c r="AC105" s="1">
        <f>(Table2[[#This Row],[Close Price]]/Table2[[#This Row],[Day Low]])-1</f>
        <v>3.6673027989821971E-2</v>
      </c>
      <c r="AD105" s="1">
        <f>(Table2[[#This Row],[Day High]]/Table2[[#This Row],[Close Price]])-1</f>
        <v>2.6033197312306244E-2</v>
      </c>
      <c r="AE105" s="1">
        <f>(Table2[[#This Row],[Close Price]]/Table2[[#This Row],[Current Week Low]])-1</f>
        <v>3.6673027989821971E-2</v>
      </c>
      <c r="AF105" s="1">
        <f>(Table2[[#This Row],[Current Week High]]/Table2[[#This Row],[Close Price]])-1</f>
        <v>2.6033197312306244E-2</v>
      </c>
      <c r="AG105" s="1">
        <f>(Table2[[#This Row],[Close Price]]/Table2[[#This Row],[Current Month Low]])-1</f>
        <v>7.6387054161162649E-2</v>
      </c>
      <c r="AH105" s="1">
        <f>(Table2[[#This Row],[Current Month High]]/Table2[[#This Row],[Close Price]])-1</f>
        <v>0.11306108673641568</v>
      </c>
      <c r="AI105">
        <v>12.056269751173501</v>
      </c>
      <c r="AJ105">
        <v>74.737970781396598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0.09</v>
      </c>
      <c r="AM105" t="s">
        <v>3144</v>
      </c>
      <c r="AN105">
        <v>-2.35</v>
      </c>
      <c r="AO105" t="s">
        <v>3143</v>
      </c>
      <c r="AP105">
        <v>9.9536215288968E-2</v>
      </c>
      <c r="AQ105">
        <f>(Table2[[#This Row],[Sharpe Ratio]]-AVERAGE(Table2[Sharpe Ratio]))/_xlfn.STDEV.P(Table2[Sharpe Ratio])</f>
        <v>0.50550787267607289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1.0765743039428219</v>
      </c>
      <c r="AS105">
        <f>_xlfn.RANK.AVG(Table2[[#This Row],[1Y Return vs Nifty Z-Score]],Table2[1Y Return vs Nifty Z-Score])</f>
        <v>179</v>
      </c>
      <c r="AT105">
        <f>_xlfn.RANK.AVG(Table2[[#This Row],[6M Return vs Nifty Z-Score]],Table2[6M Return vs Nifty Z-Score])</f>
        <v>119</v>
      </c>
      <c r="AU105">
        <f>_xlfn.RANK.AVG(Table2[[#This Row],[Sharpe Ratio Z-Score]],Table2[Sharpe Ratio Z-Score])</f>
        <v>211</v>
      </c>
      <c r="AV105">
        <f>(Table2[[#This Row],[Rank 1Y]]+Table2[[#This Row],[Rank 6M]]+Table2[[#This Row],[Rank Sharpe]])/3</f>
        <v>169.66666666666666</v>
      </c>
    </row>
    <row r="106" spans="1:48" x14ac:dyDescent="0.3">
      <c r="A106" t="s">
        <v>1323</v>
      </c>
      <c r="B106" t="s">
        <v>1324</v>
      </c>
      <c r="C106" t="s">
        <v>603</v>
      </c>
      <c r="D106" t="s">
        <v>449</v>
      </c>
      <c r="E106">
        <v>8173.84270302</v>
      </c>
      <c r="F106">
        <v>372.35</v>
      </c>
      <c r="G106">
        <v>81.167603988067995</v>
      </c>
      <c r="H106">
        <f>(Table2[[#This Row],[1Y Return vs Nifty]]-AVERAGE(Table2[1Y Return vs Nifty]))/_xlfn.STDEV.P(Table2[1Y Return vs Nifty])</f>
        <v>1.1319278650692781</v>
      </c>
      <c r="I106">
        <v>-10.3422387169069</v>
      </c>
      <c r="J106">
        <f>(Table2[[#This Row],[1M Return vs Nifty]]-AVERAGE(Table2[1M Return vs Nifty]))/_xlfn.STDEV.P(Table2[1M Return vs Nifty])</f>
        <v>-0.95404972260777321</v>
      </c>
      <c r="K106">
        <v>9.2906925942188803</v>
      </c>
      <c r="L106">
        <f>(Table2[[#This Row],[6M Return vs Nifty]]-AVERAGE(Table2[6M Return vs Nifty]))/_xlfn.STDEV.P(Table2[6M Return vs Nifty])</f>
        <v>0.31276659089556169</v>
      </c>
      <c r="M106">
        <v>-12.584558090115999</v>
      </c>
      <c r="N106">
        <f>(Table2[[#This Row],[1W Return vs Nifty]]-AVERAGE(Table2[1W Return vs Nifty]))/_xlfn.STDEV.P(Table2[1W Return vs Nifty])</f>
        <v>-1.3928399092497974</v>
      </c>
      <c r="O106">
        <v>356.68</v>
      </c>
      <c r="P106">
        <v>369.70168588650199</v>
      </c>
      <c r="Q106">
        <v>336.14916046562502</v>
      </c>
      <c r="R106">
        <v>13.8191268878417</v>
      </c>
      <c r="S106" s="1">
        <f>(Table2[[#This Row],[Close Price]]-Table2[[#This Row],[20D EMA]])/Table2[[#This Row],[20D EMA]]</f>
        <v>4.3932937086464098E-2</v>
      </c>
      <c r="T106" s="1">
        <f>(Table2[[#This Row],[Close Price]]-Table2[[#This Row],[50D EMA]])/Table2[[#This Row],[50D EMA]]</f>
        <v>7.1633812195031777E-3</v>
      </c>
      <c r="U106" s="1">
        <f>(Table2[[#This Row],[Close Price]]-Table2[[#This Row],[200D EMA]])/Table2[[#This Row],[200D EMA]]</f>
        <v>0.10769278579851442</v>
      </c>
      <c r="V106">
        <v>0.99043325619148503</v>
      </c>
      <c r="W106">
        <v>310.25</v>
      </c>
      <c r="X106">
        <v>374.75</v>
      </c>
      <c r="Y106">
        <v>310.25</v>
      </c>
      <c r="Z106">
        <v>374.75</v>
      </c>
      <c r="AA106">
        <v>308.35000000000002</v>
      </c>
      <c r="AB106">
        <v>376.9</v>
      </c>
      <c r="AC106" s="1">
        <f>(Table2[[#This Row],[Close Price]]/Table2[[#This Row],[Day Low]])-1</f>
        <v>0.20016116035455278</v>
      </c>
      <c r="AD106" s="1">
        <f>(Table2[[#This Row],[Day High]]/Table2[[#This Row],[Close Price]])-1</f>
        <v>6.4455485430374715E-3</v>
      </c>
      <c r="AE106" s="1">
        <f>(Table2[[#This Row],[Close Price]]/Table2[[#This Row],[Current Week Low]])-1</f>
        <v>0.20016116035455278</v>
      </c>
      <c r="AF106" s="1">
        <f>(Table2[[#This Row],[Current Week High]]/Table2[[#This Row],[Close Price]])-1</f>
        <v>6.4455485430374715E-3</v>
      </c>
      <c r="AG106" s="1">
        <f>(Table2[[#This Row],[Close Price]]/Table2[[#This Row],[Current Month Low]])-1</f>
        <v>0.20755634830549696</v>
      </c>
      <c r="AH106" s="1">
        <f>(Table2[[#This Row],[Current Month High]]/Table2[[#This Row],[Close Price]])-1</f>
        <v>1.2219685779508493E-2</v>
      </c>
      <c r="AI106">
        <v>13.146233382570101</v>
      </c>
      <c r="AJ106">
        <v>113.994252873563</v>
      </c>
      <c r="AK106" t="str">
        <f>IF(AND(Table2[[#This Row],[20D EMA]]&gt;Table2[[#This Row],[50D EMA]],Table2[[#This Row],[50D EMA]]&gt;Table2[[#This Row],[200D EMA]]),"Uptrend","Downtrend/NoTrend")</f>
        <v>Downtrend/NoTrend</v>
      </c>
      <c r="AL106">
        <v>-0.03</v>
      </c>
      <c r="AM106" t="s">
        <v>3143</v>
      </c>
      <c r="AN106">
        <v>3.39</v>
      </c>
      <c r="AO106" t="s">
        <v>3144</v>
      </c>
      <c r="AP106">
        <v>0.101996830706176</v>
      </c>
      <c r="AQ106">
        <f>(Table2[[#This Row],[Sharpe Ratio]]-AVERAGE(Table2[Sharpe Ratio]))/_xlfn.STDEV.P(Table2[Sharpe Ratio])</f>
        <v>0.53455941117895034</v>
      </c>
      <c r="AR1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6">
        <f>_xlfn.RANK.AVG(Table2[[#This Row],[1Y Return vs Nifty Z-Score]],Table2[1Y Return vs Nifty Z-Score])</f>
        <v>87</v>
      </c>
      <c r="AT106">
        <f>_xlfn.RANK.AVG(Table2[[#This Row],[6M Return vs Nifty Z-Score]],Table2[6M Return vs Nifty Z-Score])</f>
        <v>219</v>
      </c>
      <c r="AU106">
        <f>_xlfn.RANK.AVG(Table2[[#This Row],[Sharpe Ratio Z-Score]],Table2[Sharpe Ratio Z-Score])</f>
        <v>205</v>
      </c>
      <c r="AV106">
        <f>(Table2[[#This Row],[Rank 1Y]]+Table2[[#This Row],[Rank 6M]]+Table2[[#This Row],[Rank Sharpe]])/3</f>
        <v>170.33333333333334</v>
      </c>
    </row>
    <row r="107" spans="1:48" x14ac:dyDescent="0.3">
      <c r="A107" t="s">
        <v>164</v>
      </c>
      <c r="B107" t="s">
        <v>165</v>
      </c>
      <c r="C107" t="s">
        <v>3108</v>
      </c>
      <c r="D107" t="s">
        <v>166</v>
      </c>
      <c r="E107">
        <v>159390.062881875</v>
      </c>
      <c r="F107">
        <v>7338.95</v>
      </c>
      <c r="G107">
        <v>52.526308113384701</v>
      </c>
      <c r="H107">
        <f>(Table2[[#This Row],[1Y Return vs Nifty]]-AVERAGE(Table2[1Y Return vs Nifty]))/_xlfn.STDEV.P(Table2[1Y Return vs Nifty])</f>
        <v>0.61570226312957954</v>
      </c>
      <c r="I107">
        <v>-0.20396265044525799</v>
      </c>
      <c r="J107">
        <f>(Table2[[#This Row],[1M Return vs Nifty]]-AVERAGE(Table2[1M Return vs Nifty]))/_xlfn.STDEV.P(Table2[1M Return vs Nifty])</f>
        <v>0.2365789902394852</v>
      </c>
      <c r="K107">
        <v>5.1884299993116896</v>
      </c>
      <c r="L107">
        <f>(Table2[[#This Row],[6M Return vs Nifty]]-AVERAGE(Table2[6M Return vs Nifty]))/_xlfn.STDEV.P(Table2[6M Return vs Nifty])</f>
        <v>0.16321415827253249</v>
      </c>
      <c r="M107">
        <v>-12.9395231053352</v>
      </c>
      <c r="N107">
        <f>(Table2[[#This Row],[1W Return vs Nifty]]-AVERAGE(Table2[1W Return vs Nifty]))/_xlfn.STDEV.P(Table2[1W Return vs Nifty])</f>
        <v>-1.4647639659917697</v>
      </c>
      <c r="O107">
        <v>8055.97</v>
      </c>
      <c r="P107">
        <v>8016.6335423241098</v>
      </c>
      <c r="Q107">
        <v>7123.1608771486899</v>
      </c>
      <c r="R107">
        <v>23.8729141490134</v>
      </c>
      <c r="S107" s="1">
        <f>(Table2[[#This Row],[Close Price]]-Table2[[#This Row],[20D EMA]])/Table2[[#This Row],[20D EMA]]</f>
        <v>-8.9004800166832848E-2</v>
      </c>
      <c r="T107" s="1">
        <f>(Table2[[#This Row],[Close Price]]-Table2[[#This Row],[50D EMA]])/Table2[[#This Row],[50D EMA]]</f>
        <v>-8.4534678895605619E-2</v>
      </c>
      <c r="U107" s="1">
        <f>(Table2[[#This Row],[Close Price]]-Table2[[#This Row],[200D EMA]])/Table2[[#This Row],[200D EMA]]</f>
        <v>3.0294012247226897E-2</v>
      </c>
      <c r="V107">
        <v>1.1871794831145099</v>
      </c>
      <c r="W107">
        <v>7317</v>
      </c>
      <c r="X107">
        <v>7587.7</v>
      </c>
      <c r="Y107">
        <v>7317</v>
      </c>
      <c r="Z107">
        <v>7587.7</v>
      </c>
      <c r="AA107">
        <v>7317</v>
      </c>
      <c r="AB107">
        <v>8940.6</v>
      </c>
      <c r="AC107" s="1">
        <f>(Table2[[#This Row],[Close Price]]/Table2[[#This Row],[Day Low]])-1</f>
        <v>2.9998633319665569E-3</v>
      </c>
      <c r="AD107" s="1">
        <f>(Table2[[#This Row],[Day High]]/Table2[[#This Row],[Close Price]])-1</f>
        <v>3.3894494444028034E-2</v>
      </c>
      <c r="AE107" s="1">
        <f>(Table2[[#This Row],[Close Price]]/Table2[[#This Row],[Current Week Low]])-1</f>
        <v>2.9998633319665569E-3</v>
      </c>
      <c r="AF107" s="1">
        <f>(Table2[[#This Row],[Current Week High]]/Table2[[#This Row],[Close Price]])-1</f>
        <v>3.3894494444028034E-2</v>
      </c>
      <c r="AG107" s="1">
        <f>(Table2[[#This Row],[Close Price]]/Table2[[#This Row],[Current Month Low]])-1</f>
        <v>2.9998633319665569E-3</v>
      </c>
      <c r="AH107" s="1">
        <f>(Table2[[#This Row],[Current Month High]]/Table2[[#This Row],[Close Price]])-1</f>
        <v>0.21823966643729698</v>
      </c>
      <c r="AI107">
        <v>24.676554547993899</v>
      </c>
      <c r="AJ107">
        <v>83.908233200937204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-0.04</v>
      </c>
      <c r="AM107" t="s">
        <v>3143</v>
      </c>
      <c r="AN107">
        <v>-13.76</v>
      </c>
      <c r="AO107" t="s">
        <v>3143</v>
      </c>
      <c r="AP107">
        <v>0.15740817363974099</v>
      </c>
      <c r="AQ107">
        <f>(Table2[[#This Row],[Sharpe Ratio]]-AVERAGE(Table2[Sharpe Ratio]))/_xlfn.STDEV.P(Table2[Sharpe Ratio])</f>
        <v>1.1887797950198304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0.73951124066965779</v>
      </c>
      <c r="AS107">
        <f>_xlfn.RANK.AVG(Table2[[#This Row],[1Y Return vs Nifty Z-Score]],Table2[1Y Return vs Nifty Z-Score])</f>
        <v>155</v>
      </c>
      <c r="AT107">
        <f>_xlfn.RANK.AVG(Table2[[#This Row],[6M Return vs Nifty Z-Score]],Table2[6M Return vs Nifty Z-Score])</f>
        <v>266</v>
      </c>
      <c r="AU107">
        <f>_xlfn.RANK.AVG(Table2[[#This Row],[Sharpe Ratio Z-Score]],Table2[Sharpe Ratio Z-Score])</f>
        <v>93</v>
      </c>
      <c r="AV107">
        <f>(Table2[[#This Row],[Rank 1Y]]+Table2[[#This Row],[Rank 6M]]+Table2[[#This Row],[Rank Sharpe]])/3</f>
        <v>171.33333333333334</v>
      </c>
    </row>
    <row r="108" spans="1:48" x14ac:dyDescent="0.3">
      <c r="A108" t="s">
        <v>701</v>
      </c>
      <c r="B108" t="s">
        <v>702</v>
      </c>
      <c r="C108" t="s">
        <v>3102</v>
      </c>
      <c r="D108" t="s">
        <v>57</v>
      </c>
      <c r="E108">
        <v>24204.916051799999</v>
      </c>
      <c r="F108">
        <v>176.94</v>
      </c>
      <c r="G108">
        <v>81.2423854046489</v>
      </c>
      <c r="H108">
        <f>(Table2[[#This Row],[1Y Return vs Nifty]]-AVERAGE(Table2[1Y Return vs Nifty]))/_xlfn.STDEV.P(Table2[1Y Return vs Nifty])</f>
        <v>1.1332757119668935</v>
      </c>
      <c r="I108">
        <v>-1.66308531406829</v>
      </c>
      <c r="J108">
        <f>(Table2[[#This Row],[1M Return vs Nifty]]-AVERAGE(Table2[1M Return vs Nifty]))/_xlfn.STDEV.P(Table2[1M Return vs Nifty])</f>
        <v>6.5221125501236904E-2</v>
      </c>
      <c r="K108">
        <v>11.480472377917</v>
      </c>
      <c r="L108">
        <f>(Table2[[#This Row],[6M Return vs Nifty]]-AVERAGE(Table2[6M Return vs Nifty]))/_xlfn.STDEV.P(Table2[6M Return vs Nifty])</f>
        <v>0.39259738816518253</v>
      </c>
      <c r="M108">
        <v>-6.17565493078851</v>
      </c>
      <c r="N108">
        <f>(Table2[[#This Row],[1W Return vs Nifty]]-AVERAGE(Table2[1W Return vs Nifty]))/_xlfn.STDEV.P(Table2[1W Return vs Nifty])</f>
        <v>-9.4249077134623938E-2</v>
      </c>
      <c r="O108">
        <v>189.18</v>
      </c>
      <c r="P108">
        <v>188.00537384957801</v>
      </c>
      <c r="Q108">
        <v>159.69013970299201</v>
      </c>
      <c r="R108">
        <v>33.228297303924798</v>
      </c>
      <c r="S108" s="1">
        <f>(Table2[[#This Row],[Close Price]]-Table2[[#This Row],[20D EMA]])/Table2[[#This Row],[20D EMA]]</f>
        <v>-6.470028544243582E-2</v>
      </c>
      <c r="T108" s="1">
        <f>(Table2[[#This Row],[Close Price]]-Table2[[#This Row],[50D EMA]])/Table2[[#This Row],[50D EMA]]</f>
        <v>-5.8856689162679728E-2</v>
      </c>
      <c r="U108" s="1">
        <f>(Table2[[#This Row],[Close Price]]-Table2[[#This Row],[200D EMA]])/Table2[[#This Row],[200D EMA]]</f>
        <v>0.10802082288293462</v>
      </c>
      <c r="V108">
        <v>0.46233003360827601</v>
      </c>
      <c r="W108">
        <v>175.95</v>
      </c>
      <c r="X108">
        <v>183.9</v>
      </c>
      <c r="Y108">
        <v>175.95</v>
      </c>
      <c r="Z108">
        <v>183.9</v>
      </c>
      <c r="AA108">
        <v>175.95</v>
      </c>
      <c r="AB108">
        <v>204.12</v>
      </c>
      <c r="AC108" s="1">
        <f>(Table2[[#This Row],[Close Price]]/Table2[[#This Row],[Day Low]])-1</f>
        <v>5.6265984654730872E-3</v>
      </c>
      <c r="AD108" s="1">
        <f>(Table2[[#This Row],[Day High]]/Table2[[#This Row],[Close Price]])-1</f>
        <v>3.9335367921329301E-2</v>
      </c>
      <c r="AE108" s="1">
        <f>(Table2[[#This Row],[Close Price]]/Table2[[#This Row],[Current Week Low]])-1</f>
        <v>5.6265984654730872E-3</v>
      </c>
      <c r="AF108" s="1">
        <f>(Table2[[#This Row],[Current Week High]]/Table2[[#This Row],[Close Price]])-1</f>
        <v>3.9335367921329301E-2</v>
      </c>
      <c r="AG108" s="1">
        <f>(Table2[[#This Row],[Close Price]]/Table2[[#This Row],[Current Month Low]])-1</f>
        <v>5.6265984654730872E-3</v>
      </c>
      <c r="AH108" s="1">
        <f>(Table2[[#This Row],[Current Month High]]/Table2[[#This Row],[Close Price]])-1</f>
        <v>0.15361139369277721</v>
      </c>
      <c r="AI108">
        <v>20.0915564598168</v>
      </c>
      <c r="AJ108">
        <v>111.650717703349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0.1</v>
      </c>
      <c r="AM108" t="s">
        <v>3144</v>
      </c>
      <c r="AN108">
        <v>-4.7</v>
      </c>
      <c r="AO108" t="s">
        <v>3143</v>
      </c>
      <c r="AP108">
        <v>9.1301027462301995E-2</v>
      </c>
      <c r="AQ108">
        <f>(Table2[[#This Row],[Sharpe Ratio]]-AVERAGE(Table2[Sharpe Ratio]))/_xlfn.STDEV.P(Table2[Sharpe Ratio])</f>
        <v>0.40827818186308118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1.9051233303617701</v>
      </c>
      <c r="AS108">
        <f>_xlfn.RANK.AVG(Table2[[#This Row],[1Y Return vs Nifty Z-Score]],Table2[1Y Return vs Nifty Z-Score])</f>
        <v>86</v>
      </c>
      <c r="AT108">
        <f>_xlfn.RANK.AVG(Table2[[#This Row],[6M Return vs Nifty Z-Score]],Table2[6M Return vs Nifty Z-Score])</f>
        <v>198</v>
      </c>
      <c r="AU108">
        <f>_xlfn.RANK.AVG(Table2[[#This Row],[Sharpe Ratio Z-Score]],Table2[Sharpe Ratio Z-Score])</f>
        <v>236</v>
      </c>
      <c r="AV108">
        <f>(Table2[[#This Row],[Rank 1Y]]+Table2[[#This Row],[Rank 6M]]+Table2[[#This Row],[Rank Sharpe]])/3</f>
        <v>173.33333333333334</v>
      </c>
    </row>
    <row r="109" spans="1:48" x14ac:dyDescent="0.3">
      <c r="A109" t="s">
        <v>1039</v>
      </c>
      <c r="B109" t="s">
        <v>1040</v>
      </c>
      <c r="C109" t="s">
        <v>3108</v>
      </c>
      <c r="D109" t="s">
        <v>166</v>
      </c>
      <c r="E109">
        <v>12363.575910400001</v>
      </c>
      <c r="F109">
        <v>10515.95</v>
      </c>
      <c r="G109">
        <v>89.063053308921994</v>
      </c>
      <c r="H109">
        <f>(Table2[[#This Row],[1Y Return vs Nifty]]-AVERAGE(Table2[1Y Return vs Nifty]))/_xlfn.STDEV.P(Table2[1Y Return vs Nifty])</f>
        <v>1.2742340336195972</v>
      </c>
      <c r="I109">
        <v>-1.01999651308887</v>
      </c>
      <c r="J109">
        <f>(Table2[[#This Row],[1M Return vs Nifty]]-AVERAGE(Table2[1M Return vs Nifty]))/_xlfn.STDEV.P(Table2[1M Return vs Nifty])</f>
        <v>0.1407448127965113</v>
      </c>
      <c r="K109">
        <v>-7.4180987643709901</v>
      </c>
      <c r="L109">
        <f>(Table2[[#This Row],[6M Return vs Nifty]]-AVERAGE(Table2[6M Return vs Nifty]))/_xlfn.STDEV.P(Table2[6M Return vs Nifty])</f>
        <v>-0.29637052211372822</v>
      </c>
      <c r="M109">
        <v>-6.43666785316426</v>
      </c>
      <c r="N109">
        <f>(Table2[[#This Row],[1W Return vs Nifty]]-AVERAGE(Table2[1W Return vs Nifty]))/_xlfn.STDEV.P(Table2[1W Return vs Nifty])</f>
        <v>-0.14713628413937227</v>
      </c>
      <c r="O109">
        <v>12903.45</v>
      </c>
      <c r="P109">
        <v>13102.0892939964</v>
      </c>
      <c r="Q109">
        <v>11014.452875700301</v>
      </c>
      <c r="R109">
        <v>30.184972975463001</v>
      </c>
      <c r="S109" s="1">
        <f>(Table2[[#This Row],[Close Price]]-Table2[[#This Row],[20D EMA]])/Table2[[#This Row],[20D EMA]]</f>
        <v>-0.18502803513788946</v>
      </c>
      <c r="T109" s="1">
        <f>(Table2[[#This Row],[Close Price]]-Table2[[#This Row],[50D EMA]])/Table2[[#This Row],[50D EMA]]</f>
        <v>-0.19738373292734404</v>
      </c>
      <c r="U109" s="1">
        <f>(Table2[[#This Row],[Close Price]]-Table2[[#This Row],[200D EMA]])/Table2[[#This Row],[200D EMA]]</f>
        <v>-4.5258977574826227E-2</v>
      </c>
      <c r="V109">
        <v>1.44404658107587</v>
      </c>
      <c r="W109">
        <v>10073.700000000001</v>
      </c>
      <c r="X109">
        <v>12099.95</v>
      </c>
      <c r="Y109">
        <v>10073.700000000001</v>
      </c>
      <c r="Z109">
        <v>12099.95</v>
      </c>
      <c r="AA109">
        <v>10073.700000000001</v>
      </c>
      <c r="AB109">
        <v>14280</v>
      </c>
      <c r="AC109" s="1">
        <f>(Table2[[#This Row],[Close Price]]/Table2[[#This Row],[Day Low]])-1</f>
        <v>4.3901446340470773E-2</v>
      </c>
      <c r="AD109" s="1">
        <f>(Table2[[#This Row],[Day High]]/Table2[[#This Row],[Close Price]])-1</f>
        <v>0.15062833124919761</v>
      </c>
      <c r="AE109" s="1">
        <f>(Table2[[#This Row],[Close Price]]/Table2[[#This Row],[Current Week Low]])-1</f>
        <v>4.3901446340470773E-2</v>
      </c>
      <c r="AF109" s="1">
        <f>(Table2[[#This Row],[Current Week High]]/Table2[[#This Row],[Close Price]])-1</f>
        <v>0.15062833124919761</v>
      </c>
      <c r="AG109" s="1">
        <f>(Table2[[#This Row],[Close Price]]/Table2[[#This Row],[Current Month Low]])-1</f>
        <v>4.3901446340470773E-2</v>
      </c>
      <c r="AH109" s="1">
        <f>(Table2[[#This Row],[Current Month High]]/Table2[[#This Row],[Close Price]])-1</f>
        <v>0.35793722868594835</v>
      </c>
      <c r="AI109">
        <v>40.738592328795697</v>
      </c>
      <c r="AJ109">
        <v>119.971342509308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-0.19</v>
      </c>
      <c r="AM109" t="s">
        <v>3143</v>
      </c>
      <c r="AN109">
        <v>-21.88</v>
      </c>
      <c r="AO109" t="s">
        <v>3143</v>
      </c>
      <c r="AP109">
        <v>0.21910853589490101</v>
      </c>
      <c r="AQ109">
        <f>(Table2[[#This Row],[Sharpe Ratio]]-AVERAGE(Table2[Sharpe Ratio]))/_xlfn.STDEV.P(Table2[Sharpe Ratio])</f>
        <v>1.9172522077185845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76</v>
      </c>
      <c r="AT109">
        <f>_xlfn.RANK.AVG(Table2[[#This Row],[6M Return vs Nifty Z-Score]],Table2[6M Return vs Nifty Z-Score])</f>
        <v>426</v>
      </c>
      <c r="AU109">
        <f>_xlfn.RANK.AVG(Table2[[#This Row],[Sharpe Ratio Z-Score]],Table2[Sharpe Ratio Z-Score])</f>
        <v>18</v>
      </c>
      <c r="AV109">
        <f>(Table2[[#This Row],[Rank 1Y]]+Table2[[#This Row],[Rank 6M]]+Table2[[#This Row],[Rank Sharpe]])/3</f>
        <v>173.33333333333334</v>
      </c>
    </row>
    <row r="110" spans="1:48" x14ac:dyDescent="0.3">
      <c r="A110" t="s">
        <v>274</v>
      </c>
      <c r="B110" t="s">
        <v>275</v>
      </c>
      <c r="C110" t="s">
        <v>3108</v>
      </c>
      <c r="D110" t="s">
        <v>276</v>
      </c>
      <c r="E110">
        <v>93420.558000000005</v>
      </c>
      <c r="F110">
        <v>3419.1</v>
      </c>
      <c r="G110">
        <v>76.165807128227797</v>
      </c>
      <c r="H110">
        <f>(Table2[[#This Row],[1Y Return vs Nifty]]-AVERAGE(Table2[1Y Return vs Nifty]))/_xlfn.STDEV.P(Table2[1Y Return vs Nifty])</f>
        <v>1.0417763717133703</v>
      </c>
      <c r="I110">
        <v>-5.6173691561383503</v>
      </c>
      <c r="J110">
        <f>(Table2[[#This Row],[1M Return vs Nifty]]-AVERAGE(Table2[1M Return vs Nifty]))/_xlfn.STDEV.P(Table2[1M Return vs Nifty])</f>
        <v>-0.39916590146988357</v>
      </c>
      <c r="K110">
        <v>-5.1313592533910697</v>
      </c>
      <c r="L110">
        <f>(Table2[[#This Row],[6M Return vs Nifty]]-AVERAGE(Table2[6M Return vs Nifty]))/_xlfn.STDEV.P(Table2[6M Return vs Nifty])</f>
        <v>-0.21300495281379891</v>
      </c>
      <c r="M110">
        <v>-7.5577906325219502</v>
      </c>
      <c r="N110">
        <f>(Table2[[#This Row],[1W Return vs Nifty]]-AVERAGE(Table2[1W Return vs Nifty]))/_xlfn.STDEV.P(Table2[1W Return vs Nifty])</f>
        <v>-0.3743014833561053</v>
      </c>
      <c r="O110">
        <v>3601.69</v>
      </c>
      <c r="P110">
        <v>3682.8211921991501</v>
      </c>
      <c r="Q110">
        <v>3311.2416452720499</v>
      </c>
      <c r="R110">
        <v>25.354351123345999</v>
      </c>
      <c r="S110" s="1">
        <f>(Table2[[#This Row],[Close Price]]-Table2[[#This Row],[20D EMA]])/Table2[[#This Row],[20D EMA]]</f>
        <v>-5.0695645655234108E-2</v>
      </c>
      <c r="T110" s="1">
        <f>(Table2[[#This Row],[Close Price]]-Table2[[#This Row],[50D EMA]])/Table2[[#This Row],[50D EMA]]</f>
        <v>-7.1608470364446994E-2</v>
      </c>
      <c r="U110" s="1">
        <f>(Table2[[#This Row],[Close Price]]-Table2[[#This Row],[200D EMA]])/Table2[[#This Row],[200D EMA]]</f>
        <v>3.2573386748126737E-2</v>
      </c>
      <c r="V110">
        <v>0.69551941709285903</v>
      </c>
      <c r="W110">
        <v>3328.1</v>
      </c>
      <c r="X110">
        <v>3441.85</v>
      </c>
      <c r="Y110">
        <v>3328.1</v>
      </c>
      <c r="Z110">
        <v>3441.85</v>
      </c>
      <c r="AA110">
        <v>3311.2</v>
      </c>
      <c r="AB110">
        <v>3891.7</v>
      </c>
      <c r="AC110" s="1">
        <f>(Table2[[#This Row],[Close Price]]/Table2[[#This Row],[Day Low]])-1</f>
        <v>2.7342928397584121E-2</v>
      </c>
      <c r="AD110" s="1">
        <f>(Table2[[#This Row],[Day High]]/Table2[[#This Row],[Close Price]])-1</f>
        <v>6.6537977830423145E-3</v>
      </c>
      <c r="AE110" s="1">
        <f>(Table2[[#This Row],[Close Price]]/Table2[[#This Row],[Current Week Low]])-1</f>
        <v>2.7342928397584121E-2</v>
      </c>
      <c r="AF110" s="1">
        <f>(Table2[[#This Row],[Current Week High]]/Table2[[#This Row],[Close Price]])-1</f>
        <v>6.6537977830423145E-3</v>
      </c>
      <c r="AG110" s="1">
        <f>(Table2[[#This Row],[Close Price]]/Table2[[#This Row],[Current Month Low]])-1</f>
        <v>3.2586373520173906E-2</v>
      </c>
      <c r="AH110" s="1">
        <f>(Table2[[#This Row],[Current Month High]]/Table2[[#This Row],[Close Price]])-1</f>
        <v>0.13822350911058456</v>
      </c>
      <c r="AI110">
        <v>22.017489982743999</v>
      </c>
      <c r="AJ110">
        <v>106.08782134353901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-0.05</v>
      </c>
      <c r="AM110" t="s">
        <v>3143</v>
      </c>
      <c r="AN110">
        <v>-9.61</v>
      </c>
      <c r="AO110" t="s">
        <v>3143</v>
      </c>
      <c r="AP110">
        <v>0.20620799115416699</v>
      </c>
      <c r="AQ110">
        <f>(Table2[[#This Row],[Sharpe Ratio]]-AVERAGE(Table2[Sharpe Ratio]))/_xlfn.STDEV.P(Table2[Sharpe Ratio])</f>
        <v>1.7649404447252515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99</v>
      </c>
      <c r="AT110">
        <f>_xlfn.RANK.AVG(Table2[[#This Row],[6M Return vs Nifty Z-Score]],Table2[6M Return vs Nifty Z-Score])</f>
        <v>399</v>
      </c>
      <c r="AU110">
        <f>_xlfn.RANK.AVG(Table2[[#This Row],[Sharpe Ratio Z-Score]],Table2[Sharpe Ratio Z-Score])</f>
        <v>23</v>
      </c>
      <c r="AV110">
        <f>(Table2[[#This Row],[Rank 1Y]]+Table2[[#This Row],[Rank 6M]]+Table2[[#This Row],[Rank Sharpe]])/3</f>
        <v>173.66666666666666</v>
      </c>
    </row>
    <row r="111" spans="1:48" x14ac:dyDescent="0.3">
      <c r="A111" t="s">
        <v>1379</v>
      </c>
      <c r="B111" t="s">
        <v>1380</v>
      </c>
      <c r="C111" t="s">
        <v>3099</v>
      </c>
      <c r="D111" t="s">
        <v>125</v>
      </c>
      <c r="E111">
        <v>7595.87443118999</v>
      </c>
      <c r="F111">
        <v>1260.3499999999999</v>
      </c>
      <c r="G111">
        <v>53.054923428415997</v>
      </c>
      <c r="H111">
        <f>(Table2[[#This Row],[1Y Return vs Nifty]]-AVERAGE(Table2[1Y Return vs Nifty]))/_xlfn.STDEV.P(Table2[1Y Return vs Nifty])</f>
        <v>0.62522993116494197</v>
      </c>
      <c r="I111">
        <v>13.276465263072801</v>
      </c>
      <c r="J111">
        <f>(Table2[[#This Row],[1M Return vs Nifty]]-AVERAGE(Table2[1M Return vs Nifty]))/_xlfn.STDEV.P(Table2[1M Return vs Nifty])</f>
        <v>1.8197065782125292</v>
      </c>
      <c r="K111">
        <v>21.816305554866801</v>
      </c>
      <c r="L111">
        <f>(Table2[[#This Row],[6M Return vs Nifty]]-AVERAGE(Table2[6M Return vs Nifty]))/_xlfn.STDEV.P(Table2[6M Return vs Nifty])</f>
        <v>0.76940139791279016</v>
      </c>
      <c r="M111">
        <v>-4.1064117544771701</v>
      </c>
      <c r="N111">
        <f>(Table2[[#This Row],[1W Return vs Nifty]]-AVERAGE(Table2[1W Return vs Nifty]))/_xlfn.STDEV.P(Table2[1W Return vs Nifty])</f>
        <v>0.32502706909080215</v>
      </c>
      <c r="O111">
        <v>1251.1500000000001</v>
      </c>
      <c r="P111">
        <v>1220.68084656118</v>
      </c>
      <c r="Q111">
        <v>1060.1756628560499</v>
      </c>
      <c r="R111">
        <v>50.086698685668203</v>
      </c>
      <c r="S111" s="1">
        <f>(Table2[[#This Row],[Close Price]]-Table2[[#This Row],[20D EMA]])/Table2[[#This Row],[20D EMA]]</f>
        <v>7.3532350237779784E-3</v>
      </c>
      <c r="T111" s="1">
        <f>(Table2[[#This Row],[Close Price]]-Table2[[#This Row],[50D EMA]])/Table2[[#This Row],[50D EMA]]</f>
        <v>3.2497563593770762E-2</v>
      </c>
      <c r="U111" s="1">
        <f>(Table2[[#This Row],[Close Price]]-Table2[[#This Row],[200D EMA]])/Table2[[#This Row],[200D EMA]]</f>
        <v>0.18881242435304754</v>
      </c>
      <c r="V111">
        <v>1.44035631635211</v>
      </c>
      <c r="W111">
        <v>1232.5</v>
      </c>
      <c r="X111">
        <v>1266.9000000000001</v>
      </c>
      <c r="Y111">
        <v>1232.5</v>
      </c>
      <c r="Z111">
        <v>1266.9000000000001</v>
      </c>
      <c r="AA111">
        <v>1130.7</v>
      </c>
      <c r="AB111">
        <v>1337.9</v>
      </c>
      <c r="AC111" s="1">
        <f>(Table2[[#This Row],[Close Price]]/Table2[[#This Row],[Day Low]])-1</f>
        <v>2.2596348884381223E-2</v>
      </c>
      <c r="AD111" s="1">
        <f>(Table2[[#This Row],[Day High]]/Table2[[#This Row],[Close Price]])-1</f>
        <v>5.1969690958861836E-3</v>
      </c>
      <c r="AE111" s="1">
        <f>(Table2[[#This Row],[Close Price]]/Table2[[#This Row],[Current Week Low]])-1</f>
        <v>2.2596348884381223E-2</v>
      </c>
      <c r="AF111" s="1">
        <f>(Table2[[#This Row],[Current Week High]]/Table2[[#This Row],[Close Price]])-1</f>
        <v>5.1969690958861836E-3</v>
      </c>
      <c r="AG111" s="1">
        <f>(Table2[[#This Row],[Close Price]]/Table2[[#This Row],[Current Month Low]])-1</f>
        <v>0.11466348279826644</v>
      </c>
      <c r="AH111" s="1">
        <f>(Table2[[#This Row],[Current Month High]]/Table2[[#This Row],[Close Price]])-1</f>
        <v>6.1530527234498589E-2</v>
      </c>
      <c r="AI111">
        <v>6.8036656484310001</v>
      </c>
      <c r="AJ111">
        <v>87.468392086865904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0.13</v>
      </c>
      <c r="AM111" t="s">
        <v>3144</v>
      </c>
      <c r="AN111">
        <v>6.56</v>
      </c>
      <c r="AO111" t="s">
        <v>3144</v>
      </c>
      <c r="AP111">
        <v>8.8507235906628998E-2</v>
      </c>
      <c r="AQ111">
        <f>(Table2[[#This Row],[Sharpe Ratio]]-AVERAGE(Table2[Sharpe Ratio]))/_xlfn.STDEV.P(Table2[Sharpe Ratio])</f>
        <v>0.37529296101912557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3.9146579374001886</v>
      </c>
      <c r="AS111">
        <f>_xlfn.RANK.AVG(Table2[[#This Row],[1Y Return vs Nifty Z-Score]],Table2[1Y Return vs Nifty Z-Score])</f>
        <v>154</v>
      </c>
      <c r="AT111">
        <f>_xlfn.RANK.AVG(Table2[[#This Row],[6M Return vs Nifty Z-Score]],Table2[6M Return vs Nifty Z-Score])</f>
        <v>123</v>
      </c>
      <c r="AU111">
        <f>_xlfn.RANK.AVG(Table2[[#This Row],[Sharpe Ratio Z-Score]],Table2[Sharpe Ratio Z-Score])</f>
        <v>244</v>
      </c>
      <c r="AV111">
        <f>(Table2[[#This Row],[Rank 1Y]]+Table2[[#This Row],[Rank 6M]]+Table2[[#This Row],[Rank Sharpe]])/3</f>
        <v>173.66666666666666</v>
      </c>
    </row>
    <row r="112" spans="1:48" x14ac:dyDescent="0.3">
      <c r="A112" t="s">
        <v>55</v>
      </c>
      <c r="B112" t="s">
        <v>56</v>
      </c>
      <c r="C112" t="s">
        <v>3102</v>
      </c>
      <c r="D112" t="s">
        <v>57</v>
      </c>
      <c r="E112">
        <v>386800.01208526001</v>
      </c>
      <c r="F112">
        <v>403.9</v>
      </c>
      <c r="G112">
        <v>44.382374598405498</v>
      </c>
      <c r="H112">
        <f>(Table2[[#This Row],[1Y Return vs Nifty]]-AVERAGE(Table2[1Y Return vs Nifty]))/_xlfn.STDEV.P(Table2[1Y Return vs Nifty])</f>
        <v>0.46891745983989563</v>
      </c>
      <c r="I112">
        <v>-1.8159090973607099</v>
      </c>
      <c r="J112">
        <f>(Table2[[#This Row],[1M Return vs Nifty]]-AVERAGE(Table2[1M Return vs Nifty]))/_xlfn.STDEV.P(Table2[1M Return vs Nifty])</f>
        <v>4.7273657588439488E-2</v>
      </c>
      <c r="K112">
        <v>2.7069844456773899</v>
      </c>
      <c r="L112">
        <f>(Table2[[#This Row],[6M Return vs Nifty]]-AVERAGE(Table2[6M Return vs Nifty]))/_xlfn.STDEV.P(Table2[6M Return vs Nifty])</f>
        <v>7.2750368989924444E-2</v>
      </c>
      <c r="M112">
        <v>-4.7426535402449099</v>
      </c>
      <c r="N112">
        <f>(Table2[[#This Row],[1W Return vs Nifty]]-AVERAGE(Table2[1W Return vs Nifty]))/_xlfn.STDEV.P(Table2[1W Return vs Nifty])</f>
        <v>0.1961098847510607</v>
      </c>
      <c r="O112">
        <v>416.86</v>
      </c>
      <c r="P112">
        <v>413.37778915423701</v>
      </c>
      <c r="Q112">
        <v>367.18029916742603</v>
      </c>
      <c r="R112">
        <v>26.471798117395998</v>
      </c>
      <c r="S112" s="1">
        <f>(Table2[[#This Row],[Close Price]]-Table2[[#This Row],[20D EMA]])/Table2[[#This Row],[20D EMA]]</f>
        <v>-3.1089574437461104E-2</v>
      </c>
      <c r="T112" s="1">
        <f>(Table2[[#This Row],[Close Price]]-Table2[[#This Row],[50D EMA]])/Table2[[#This Row],[50D EMA]]</f>
        <v>-2.2927669078758206E-2</v>
      </c>
      <c r="U112" s="1">
        <f>(Table2[[#This Row],[Close Price]]-Table2[[#This Row],[200D EMA]])/Table2[[#This Row],[200D EMA]]</f>
        <v>0.10000455066852752</v>
      </c>
      <c r="V112">
        <v>0.68624795165253005</v>
      </c>
      <c r="W112">
        <v>397.8</v>
      </c>
      <c r="X112">
        <v>406.5</v>
      </c>
      <c r="Y112">
        <v>397.8</v>
      </c>
      <c r="Z112">
        <v>406.5</v>
      </c>
      <c r="AA112">
        <v>391.6</v>
      </c>
      <c r="AB112">
        <v>447.75</v>
      </c>
      <c r="AC112" s="1">
        <f>(Table2[[#This Row],[Close Price]]/Table2[[#This Row],[Day Low]])-1</f>
        <v>1.5334338863750574E-2</v>
      </c>
      <c r="AD112" s="1">
        <f>(Table2[[#This Row],[Day High]]/Table2[[#This Row],[Close Price]])-1</f>
        <v>6.4372369398366658E-3</v>
      </c>
      <c r="AE112" s="1">
        <f>(Table2[[#This Row],[Close Price]]/Table2[[#This Row],[Current Week Low]])-1</f>
        <v>1.5334338863750574E-2</v>
      </c>
      <c r="AF112" s="1">
        <f>(Table2[[#This Row],[Current Week High]]/Table2[[#This Row],[Close Price]])-1</f>
        <v>6.4372369398366658E-3</v>
      </c>
      <c r="AG112" s="1">
        <f>(Table2[[#This Row],[Close Price]]/Table2[[#This Row],[Current Month Low]])-1</f>
        <v>3.1409601634320605E-2</v>
      </c>
      <c r="AH112" s="1">
        <f>(Table2[[#This Row],[Current Month High]]/Table2[[#This Row],[Close Price]])-1</f>
        <v>0.10856647685070575</v>
      </c>
      <c r="AI112">
        <v>11.029957910373801</v>
      </c>
      <c r="AJ112">
        <v>75.113808801213906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0.08</v>
      </c>
      <c r="AM112" t="s">
        <v>3144</v>
      </c>
      <c r="AN112">
        <v>-4.45</v>
      </c>
      <c r="AO112" t="s">
        <v>3143</v>
      </c>
      <c r="AP112">
        <v>0.18629850284814101</v>
      </c>
      <c r="AQ112">
        <f>(Table2[[#This Row],[Sharpe Ratio]]-AVERAGE(Table2[Sharpe Ratio]))/_xlfn.STDEV.P(Table2[Sharpe Ratio])</f>
        <v>1.5298767846139942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2.3149281557833143</v>
      </c>
      <c r="AS112">
        <f>_xlfn.RANK.AVG(Table2[[#This Row],[1Y Return vs Nifty Z-Score]],Table2[1Y Return vs Nifty Z-Score])</f>
        <v>180</v>
      </c>
      <c r="AT112">
        <f>_xlfn.RANK.AVG(Table2[[#This Row],[6M Return vs Nifty Z-Score]],Table2[6M Return vs Nifty Z-Score])</f>
        <v>299</v>
      </c>
      <c r="AU112">
        <f>_xlfn.RANK.AVG(Table2[[#This Row],[Sharpe Ratio Z-Score]],Table2[Sharpe Ratio Z-Score])</f>
        <v>43</v>
      </c>
      <c r="AV112">
        <f>(Table2[[#This Row],[Rank 1Y]]+Table2[[#This Row],[Rank 6M]]+Table2[[#This Row],[Rank Sharpe]])/3</f>
        <v>174</v>
      </c>
    </row>
    <row r="113" spans="1:48" x14ac:dyDescent="0.3">
      <c r="A113" t="s">
        <v>177</v>
      </c>
      <c r="B113" t="s">
        <v>178</v>
      </c>
      <c r="C113" t="s">
        <v>3097</v>
      </c>
      <c r="D113" t="s">
        <v>149</v>
      </c>
      <c r="E113">
        <v>144577.4581056</v>
      </c>
      <c r="F113">
        <v>450.65</v>
      </c>
      <c r="G113">
        <v>60.812927277459004</v>
      </c>
      <c r="H113">
        <f>(Table2[[#This Row],[1Y Return vs Nifty]]-AVERAGE(Table2[1Y Return vs Nifty]))/_xlfn.STDEV.P(Table2[1Y Return vs Nifty])</f>
        <v>0.76505880707703822</v>
      </c>
      <c r="I113">
        <v>-3.6369796855608998</v>
      </c>
      <c r="J113">
        <f>(Table2[[#This Row],[1M Return vs Nifty]]-AVERAGE(Table2[1M Return vs Nifty]))/_xlfn.STDEV.P(Table2[1M Return vs Nifty])</f>
        <v>-0.16659099910654451</v>
      </c>
      <c r="K113">
        <v>-0.10054606122955</v>
      </c>
      <c r="L113">
        <f>(Table2[[#This Row],[6M Return vs Nifty]]-AVERAGE(Table2[6M Return vs Nifty]))/_xlfn.STDEV.P(Table2[6M Return vs Nifty])</f>
        <v>-2.9601200968701866E-2</v>
      </c>
      <c r="M113">
        <v>-5.6635052961887897</v>
      </c>
      <c r="N113">
        <f>(Table2[[#This Row],[1W Return vs Nifty]]-AVERAGE(Table2[1W Return vs Nifty]))/_xlfn.STDEV.P(Table2[1W Return vs Nifty])</f>
        <v>9.524190088861682E-3</v>
      </c>
      <c r="O113">
        <v>464.47</v>
      </c>
      <c r="P113">
        <v>482.71038463559802</v>
      </c>
      <c r="Q113">
        <v>449.11323440549501</v>
      </c>
      <c r="R113">
        <v>33.388534219884399</v>
      </c>
      <c r="S113" s="1">
        <f>(Table2[[#This Row],[Close Price]]-Table2[[#This Row],[20D EMA]])/Table2[[#This Row],[20D EMA]]</f>
        <v>-2.9754343660516394E-2</v>
      </c>
      <c r="T113" s="1">
        <f>(Table2[[#This Row],[Close Price]]-Table2[[#This Row],[50D EMA]])/Table2[[#This Row],[50D EMA]]</f>
        <v>-6.6417433011723342E-2</v>
      </c>
      <c r="U113" s="1">
        <f>(Table2[[#This Row],[Close Price]]-Table2[[#This Row],[200D EMA]])/Table2[[#This Row],[200D EMA]]</f>
        <v>3.4217775758472904E-3</v>
      </c>
      <c r="V113">
        <v>0.72188998110406299</v>
      </c>
      <c r="W113">
        <v>440.5</v>
      </c>
      <c r="X113">
        <v>458</v>
      </c>
      <c r="Y113">
        <v>440.5</v>
      </c>
      <c r="Z113">
        <v>458</v>
      </c>
      <c r="AA113">
        <v>426.55</v>
      </c>
      <c r="AB113">
        <v>505.05</v>
      </c>
      <c r="AC113" s="1">
        <f>(Table2[[#This Row],[Close Price]]/Table2[[#This Row],[Day Low]])-1</f>
        <v>2.3041997729852381E-2</v>
      </c>
      <c r="AD113" s="1">
        <f>(Table2[[#This Row],[Day High]]/Table2[[#This Row],[Close Price]])-1</f>
        <v>1.630977476977713E-2</v>
      </c>
      <c r="AE113" s="1">
        <f>(Table2[[#This Row],[Close Price]]/Table2[[#This Row],[Current Week Low]])-1</f>
        <v>2.3041997729852381E-2</v>
      </c>
      <c r="AF113" s="1">
        <f>(Table2[[#This Row],[Current Week High]]/Table2[[#This Row],[Close Price]])-1</f>
        <v>1.630977476977713E-2</v>
      </c>
      <c r="AG113" s="1">
        <f>(Table2[[#This Row],[Close Price]]/Table2[[#This Row],[Current Month Low]])-1</f>
        <v>5.6499824170671564E-2</v>
      </c>
      <c r="AH113" s="1">
        <f>(Table2[[#This Row],[Current Month High]]/Table2[[#This Row],[Close Price]])-1</f>
        <v>0.12071452346610467</v>
      </c>
      <c r="AI113">
        <v>28.702984577832002</v>
      </c>
      <c r="AJ113">
        <v>93.121919862866903</v>
      </c>
      <c r="AK113" t="str">
        <f>IF(AND(Table2[[#This Row],[20D EMA]]&gt;Table2[[#This Row],[50D EMA]],Table2[[#This Row],[50D EMA]]&gt;Table2[[#This Row],[200D EMA]]),"Uptrend","Downtrend/NoTrend")</f>
        <v>Downtrend/NoTrend</v>
      </c>
      <c r="AL113">
        <v>-0.12</v>
      </c>
      <c r="AM113" t="s">
        <v>3143</v>
      </c>
      <c r="AN113">
        <v>-4.51</v>
      </c>
      <c r="AO113" t="s">
        <v>3143</v>
      </c>
      <c r="AP113">
        <v>0.17715877854421</v>
      </c>
      <c r="AQ113">
        <f>(Table2[[#This Row],[Sharpe Ratio]]-AVERAGE(Table2[Sharpe Ratio]))/_xlfn.STDEV.P(Table2[Sharpe Ratio])</f>
        <v>1.4219675800042717</v>
      </c>
      <c r="AR1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3">
        <f>_xlfn.RANK.AVG(Table2[[#This Row],[1Y Return vs Nifty Z-Score]],Table2[1Y Return vs Nifty Z-Score])</f>
        <v>123</v>
      </c>
      <c r="AT113">
        <f>_xlfn.RANK.AVG(Table2[[#This Row],[6M Return vs Nifty Z-Score]],Table2[6M Return vs Nifty Z-Score])</f>
        <v>339</v>
      </c>
      <c r="AU113">
        <f>_xlfn.RANK.AVG(Table2[[#This Row],[Sharpe Ratio Z-Score]],Table2[Sharpe Ratio Z-Score])</f>
        <v>60</v>
      </c>
      <c r="AV113">
        <f>(Table2[[#This Row],[Rank 1Y]]+Table2[[#This Row],[Rank 6M]]+Table2[[#This Row],[Rank Sharpe]])/3</f>
        <v>174</v>
      </c>
    </row>
    <row r="114" spans="1:48" x14ac:dyDescent="0.3">
      <c r="A114" t="s">
        <v>290</v>
      </c>
      <c r="B114" t="s">
        <v>291</v>
      </c>
      <c r="C114" t="s">
        <v>3103</v>
      </c>
      <c r="D114" t="s">
        <v>292</v>
      </c>
      <c r="E114">
        <v>89509.605450899995</v>
      </c>
      <c r="F114">
        <v>4651.3999999999996</v>
      </c>
      <c r="G114">
        <v>24.178827992627198</v>
      </c>
      <c r="H114">
        <f>(Table2[[#This Row],[1Y Return vs Nifty]]-AVERAGE(Table2[1Y Return vs Nifty]))/_xlfn.STDEV.P(Table2[1Y Return vs Nifty])</f>
        <v>0.10477234386755548</v>
      </c>
      <c r="I114">
        <v>18.313238689936899</v>
      </c>
      <c r="J114">
        <f>(Table2[[#This Row],[1M Return vs Nifty]]-AVERAGE(Table2[1M Return vs Nifty]))/_xlfn.STDEV.P(Table2[1M Return vs Nifty])</f>
        <v>2.4112200685552185</v>
      </c>
      <c r="K114">
        <v>16.8955872916817</v>
      </c>
      <c r="L114">
        <f>(Table2[[#This Row],[6M Return vs Nifty]]-AVERAGE(Table2[6M Return vs Nifty]))/_xlfn.STDEV.P(Table2[6M Return vs Nifty])</f>
        <v>0.59001127612353688</v>
      </c>
      <c r="M114">
        <v>4.6451626417797804</v>
      </c>
      <c r="N114">
        <f>(Table2[[#This Row],[1W Return vs Nifty]]-AVERAGE(Table2[1W Return vs Nifty]))/_xlfn.STDEV.P(Table2[1W Return vs Nifty])</f>
        <v>2.098296846308922</v>
      </c>
      <c r="O114">
        <v>4406.2700000000004</v>
      </c>
      <c r="P114">
        <v>4250.3858868549796</v>
      </c>
      <c r="Q114">
        <v>3920.2819579076099</v>
      </c>
      <c r="R114">
        <v>65.829953005431605</v>
      </c>
      <c r="S114" s="1">
        <f>(Table2[[#This Row],[Close Price]]-Table2[[#This Row],[20D EMA]])/Table2[[#This Row],[20D EMA]]</f>
        <v>5.5632087911090145E-2</v>
      </c>
      <c r="T114" s="1">
        <f>(Table2[[#This Row],[Close Price]]-Table2[[#This Row],[50D EMA]])/Table2[[#This Row],[50D EMA]]</f>
        <v>9.4347695437541901E-2</v>
      </c>
      <c r="U114" s="1">
        <f>(Table2[[#This Row],[Close Price]]-Table2[[#This Row],[200D EMA]])/Table2[[#This Row],[200D EMA]]</f>
        <v>0.18649629030321399</v>
      </c>
      <c r="V114">
        <v>0.98708899219549695</v>
      </c>
      <c r="W114">
        <v>4595</v>
      </c>
      <c r="X114">
        <v>4737.6499999999996</v>
      </c>
      <c r="Y114">
        <v>4595</v>
      </c>
      <c r="Z114">
        <v>4737.6499999999996</v>
      </c>
      <c r="AA114">
        <v>3927</v>
      </c>
      <c r="AB114">
        <v>4810.8</v>
      </c>
      <c r="AC114" s="1">
        <f>(Table2[[#This Row],[Close Price]]/Table2[[#This Row],[Day Low]])-1</f>
        <v>1.2274211099020604E-2</v>
      </c>
      <c r="AD114" s="1">
        <f>(Table2[[#This Row],[Day High]]/Table2[[#This Row],[Close Price]])-1</f>
        <v>1.8542804316979744E-2</v>
      </c>
      <c r="AE114" s="1">
        <f>(Table2[[#This Row],[Close Price]]/Table2[[#This Row],[Current Week Low]])-1</f>
        <v>1.2274211099020604E-2</v>
      </c>
      <c r="AF114" s="1">
        <f>(Table2[[#This Row],[Current Week High]]/Table2[[#This Row],[Close Price]])-1</f>
        <v>1.8542804316979744E-2</v>
      </c>
      <c r="AG114" s="1">
        <f>(Table2[[#This Row],[Close Price]]/Table2[[#This Row],[Current Month Low]])-1</f>
        <v>0.18446651387827839</v>
      </c>
      <c r="AH114" s="1">
        <f>(Table2[[#This Row],[Current Month High]]/Table2[[#This Row],[Close Price]])-1</f>
        <v>3.4269252268134487E-2</v>
      </c>
      <c r="AI114">
        <v>3.4269252268134398</v>
      </c>
      <c r="AJ114">
        <v>54.891774891774801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0.21</v>
      </c>
      <c r="AM114" t="s">
        <v>3144</v>
      </c>
      <c r="AN114">
        <v>12.73</v>
      </c>
      <c r="AO114" t="s">
        <v>3144</v>
      </c>
      <c r="AP114">
        <v>0.14170609115204</v>
      </c>
      <c r="AQ114">
        <f>(Table2[[#This Row],[Sharpe Ratio]]-AVERAGE(Table2[Sharpe Ratio]))/_xlfn.STDEV.P(Table2[Sharpe Ratio])</f>
        <v>1.0033913548854487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6.2076918897406816</v>
      </c>
      <c r="AS114">
        <f>_xlfn.RANK.AVG(Table2[[#This Row],[1Y Return vs Nifty Z-Score]],Table2[1Y Return vs Nifty Z-Score])</f>
        <v>257</v>
      </c>
      <c r="AT114">
        <f>_xlfn.RANK.AVG(Table2[[#This Row],[6M Return vs Nifty Z-Score]],Table2[6M Return vs Nifty Z-Score])</f>
        <v>155</v>
      </c>
      <c r="AU114">
        <f>_xlfn.RANK.AVG(Table2[[#This Row],[Sharpe Ratio Z-Score]],Table2[Sharpe Ratio Z-Score])</f>
        <v>110</v>
      </c>
      <c r="AV114">
        <f>(Table2[[#This Row],[Rank 1Y]]+Table2[[#This Row],[Rank 6M]]+Table2[[#This Row],[Rank Sharpe]])/3</f>
        <v>174</v>
      </c>
    </row>
    <row r="115" spans="1:48" x14ac:dyDescent="0.3">
      <c r="A115" t="s">
        <v>524</v>
      </c>
      <c r="B115" t="s">
        <v>525</v>
      </c>
      <c r="C115" t="s">
        <v>3108</v>
      </c>
      <c r="D115" t="s">
        <v>100</v>
      </c>
      <c r="E115">
        <v>37889.732812499999</v>
      </c>
      <c r="F115">
        <v>1047.9000000000001</v>
      </c>
      <c r="G115">
        <v>89.781608317321997</v>
      </c>
      <c r="H115">
        <f>(Table2[[#This Row],[1Y Return vs Nifty]]-AVERAGE(Table2[1Y Return vs Nifty]))/_xlfn.STDEV.P(Table2[1Y Return vs Nifty])</f>
        <v>1.2871851407678583</v>
      </c>
      <c r="I115">
        <v>-1.8535631947195499</v>
      </c>
      <c r="J115">
        <f>(Table2[[#This Row],[1M Return vs Nifty]]-AVERAGE(Table2[1M Return vs Nifty]))/_xlfn.STDEV.P(Table2[1M Return vs Nifty])</f>
        <v>4.2851599126242985E-2</v>
      </c>
      <c r="K115">
        <v>-2.34159246752415</v>
      </c>
      <c r="L115">
        <f>(Table2[[#This Row],[6M Return vs Nifty]]-AVERAGE(Table2[6M Return vs Nifty]))/_xlfn.STDEV.P(Table2[6M Return vs Nifty])</f>
        <v>-0.11130097857400102</v>
      </c>
      <c r="M115">
        <v>-7.1862013219720202</v>
      </c>
      <c r="N115">
        <f>(Table2[[#This Row],[1W Return vs Nifty]]-AVERAGE(Table2[1W Return vs Nifty]))/_xlfn.STDEV.P(Table2[1W Return vs Nifty])</f>
        <v>-0.29900896293631285</v>
      </c>
      <c r="O115">
        <v>1122.93</v>
      </c>
      <c r="P115">
        <v>1195.73801270489</v>
      </c>
      <c r="Q115">
        <v>1136.5971991228</v>
      </c>
      <c r="R115">
        <v>23.8203670437318</v>
      </c>
      <c r="S115" s="1">
        <f>(Table2[[#This Row],[Close Price]]-Table2[[#This Row],[20D EMA]])/Table2[[#This Row],[20D EMA]]</f>
        <v>-6.6816275279848222E-2</v>
      </c>
      <c r="T115" s="1">
        <f>(Table2[[#This Row],[Close Price]]-Table2[[#This Row],[50D EMA]])/Table2[[#This Row],[50D EMA]]</f>
        <v>-0.12363746166308136</v>
      </c>
      <c r="U115" s="1">
        <f>(Table2[[#This Row],[Close Price]]-Table2[[#This Row],[200D EMA]])/Table2[[#This Row],[200D EMA]]</f>
        <v>-7.8037495773572566E-2</v>
      </c>
      <c r="V115">
        <v>0.62071566747322904</v>
      </c>
      <c r="W115">
        <v>1010</v>
      </c>
      <c r="X115">
        <v>1058.3</v>
      </c>
      <c r="Y115">
        <v>1010</v>
      </c>
      <c r="Z115">
        <v>1058.3</v>
      </c>
      <c r="AA115">
        <v>1000</v>
      </c>
      <c r="AB115">
        <v>1230</v>
      </c>
      <c r="AC115" s="1">
        <f>(Table2[[#This Row],[Close Price]]/Table2[[#This Row],[Day Low]])-1</f>
        <v>3.7524752475247558E-2</v>
      </c>
      <c r="AD115" s="1">
        <f>(Table2[[#This Row],[Day High]]/Table2[[#This Row],[Close Price]])-1</f>
        <v>9.9246111270157034E-3</v>
      </c>
      <c r="AE115" s="1">
        <f>(Table2[[#This Row],[Close Price]]/Table2[[#This Row],[Current Week Low]])-1</f>
        <v>3.7524752475247558E-2</v>
      </c>
      <c r="AF115" s="1">
        <f>(Table2[[#This Row],[Current Week High]]/Table2[[#This Row],[Close Price]])-1</f>
        <v>9.9246111270157034E-3</v>
      </c>
      <c r="AG115" s="1">
        <f>(Table2[[#This Row],[Close Price]]/Table2[[#This Row],[Current Month Low]])-1</f>
        <v>4.7900000000000054E-2</v>
      </c>
      <c r="AH115" s="1">
        <f>(Table2[[#This Row],[Current Month High]]/Table2[[#This Row],[Close Price]])-1</f>
        <v>0.17377612367592321</v>
      </c>
      <c r="AI115">
        <v>71.266342208225893</v>
      </c>
      <c r="AJ115">
        <v>119.558954481169</v>
      </c>
      <c r="AK115" t="str">
        <f>IF(AND(Table2[[#This Row],[20D EMA]]&gt;Table2[[#This Row],[50D EMA]],Table2[[#This Row],[50D EMA]]&gt;Table2[[#This Row],[200D EMA]]),"Uptrend","Downtrend/NoTrend")</f>
        <v>Downtrend/NoTrend</v>
      </c>
      <c r="AL115">
        <v>0</v>
      </c>
      <c r="AM115">
        <v>0</v>
      </c>
      <c r="AN115">
        <v>-13.94</v>
      </c>
      <c r="AO115" t="s">
        <v>3143</v>
      </c>
      <c r="AP115">
        <v>0.16329439736304199</v>
      </c>
      <c r="AQ115">
        <f>(Table2[[#This Row],[Sharpe Ratio]]-AVERAGE(Table2[Sharpe Ratio]))/_xlfn.STDEV.P(Table2[Sharpe Ratio])</f>
        <v>1.2582761713889841</v>
      </c>
      <c r="AR1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5">
        <f>_xlfn.RANK.AVG(Table2[[#This Row],[1Y Return vs Nifty Z-Score]],Table2[1Y Return vs Nifty Z-Score])</f>
        <v>75</v>
      </c>
      <c r="AT115">
        <f>_xlfn.RANK.AVG(Table2[[#This Row],[6M Return vs Nifty Z-Score]],Table2[6M Return vs Nifty Z-Score])</f>
        <v>370</v>
      </c>
      <c r="AU115">
        <f>_xlfn.RANK.AVG(Table2[[#This Row],[Sharpe Ratio Z-Score]],Table2[Sharpe Ratio Z-Score])</f>
        <v>83</v>
      </c>
      <c r="AV115">
        <f>(Table2[[#This Row],[Rank 1Y]]+Table2[[#This Row],[Rank 6M]]+Table2[[#This Row],[Rank Sharpe]])/3</f>
        <v>176</v>
      </c>
    </row>
    <row r="116" spans="1:48" x14ac:dyDescent="0.3">
      <c r="A116" t="s">
        <v>612</v>
      </c>
      <c r="B116" t="s">
        <v>613</v>
      </c>
      <c r="C116" t="s">
        <v>3099</v>
      </c>
      <c r="D116" t="s">
        <v>233</v>
      </c>
      <c r="E116">
        <v>30347.352829300002</v>
      </c>
      <c r="F116">
        <v>2297.8000000000002</v>
      </c>
      <c r="G116">
        <v>55.681396460993902</v>
      </c>
      <c r="H116">
        <f>(Table2[[#This Row],[1Y Return vs Nifty]]-AVERAGE(Table2[1Y Return vs Nifty]))/_xlfn.STDEV.P(Table2[1Y Return vs Nifty])</f>
        <v>0.67256901205546071</v>
      </c>
      <c r="I116">
        <v>15.8522302960708</v>
      </c>
      <c r="J116">
        <f>(Table2[[#This Row],[1M Return vs Nifty]]-AVERAGE(Table2[1M Return vs Nifty]))/_xlfn.STDEV.P(Table2[1M Return vs Nifty])</f>
        <v>2.1222017742134129</v>
      </c>
      <c r="K116">
        <v>21.101477166655901</v>
      </c>
      <c r="L116">
        <f>(Table2[[#This Row],[6M Return vs Nifty]]-AVERAGE(Table2[6M Return vs Nifty]))/_xlfn.STDEV.P(Table2[6M Return vs Nifty])</f>
        <v>0.74334155364595622</v>
      </c>
      <c r="M116">
        <v>4.01645373555262</v>
      </c>
      <c r="N116">
        <f>(Table2[[#This Row],[1W Return vs Nifty]]-AVERAGE(Table2[1W Return vs Nifty]))/_xlfn.STDEV.P(Table2[1W Return vs Nifty])</f>
        <v>1.970905996205732</v>
      </c>
      <c r="O116">
        <v>2181.59</v>
      </c>
      <c r="P116">
        <v>2063.7416686196798</v>
      </c>
      <c r="Q116">
        <v>1790.9806110090501</v>
      </c>
      <c r="R116">
        <v>64.901170906665001</v>
      </c>
      <c r="S116" s="1">
        <f>(Table2[[#This Row],[Close Price]]-Table2[[#This Row],[20D EMA]])/Table2[[#This Row],[20D EMA]]</f>
        <v>5.326848766266807E-2</v>
      </c>
      <c r="T116" s="1">
        <f>(Table2[[#This Row],[Close Price]]-Table2[[#This Row],[50D EMA]])/Table2[[#This Row],[50D EMA]]</f>
        <v>0.11341454937859</v>
      </c>
      <c r="U116" s="1">
        <f>(Table2[[#This Row],[Close Price]]-Table2[[#This Row],[200D EMA]])/Table2[[#This Row],[200D EMA]]</f>
        <v>0.28298429691285421</v>
      </c>
      <c r="V116">
        <v>1.38005615420118</v>
      </c>
      <c r="W116">
        <v>2237.85</v>
      </c>
      <c r="X116">
        <v>2313.9499999999998</v>
      </c>
      <c r="Y116">
        <v>2237.85</v>
      </c>
      <c r="Z116">
        <v>2313.9499999999998</v>
      </c>
      <c r="AA116">
        <v>1927.75</v>
      </c>
      <c r="AB116">
        <v>2524</v>
      </c>
      <c r="AC116" s="1">
        <f>(Table2[[#This Row],[Close Price]]/Table2[[#This Row],[Day Low]])-1</f>
        <v>2.6789105614764219E-2</v>
      </c>
      <c r="AD116" s="1">
        <f>(Table2[[#This Row],[Day High]]/Table2[[#This Row],[Close Price]])-1</f>
        <v>7.0284620071370263E-3</v>
      </c>
      <c r="AE116" s="1">
        <f>(Table2[[#This Row],[Close Price]]/Table2[[#This Row],[Current Week Low]])-1</f>
        <v>2.6789105614764219E-2</v>
      </c>
      <c r="AF116" s="1">
        <f>(Table2[[#This Row],[Current Week High]]/Table2[[#This Row],[Close Price]])-1</f>
        <v>7.0284620071370263E-3</v>
      </c>
      <c r="AG116" s="1">
        <f>(Table2[[#This Row],[Close Price]]/Table2[[#This Row],[Current Month Low]])-1</f>
        <v>0.19195953832187795</v>
      </c>
      <c r="AH116" s="1">
        <f>(Table2[[#This Row],[Current Month High]]/Table2[[#This Row],[Close Price]])-1</f>
        <v>9.844198798851056E-2</v>
      </c>
      <c r="AI116">
        <v>9.8441987988510498</v>
      </c>
      <c r="AJ116">
        <v>90.223105260979295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0.35</v>
      </c>
      <c r="AM116" t="s">
        <v>3144</v>
      </c>
      <c r="AN116">
        <v>8.67</v>
      </c>
      <c r="AO116" t="s">
        <v>3144</v>
      </c>
      <c r="AP116">
        <v>8.5162659810352995E-2</v>
      </c>
      <c r="AQ116">
        <f>(Table2[[#This Row],[Sharpe Ratio]]-AVERAGE(Table2[Sharpe Ratio]))/_xlfn.STDEV.P(Table2[Sharpe Ratio])</f>
        <v>0.33580483924387616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5.8448231753644384</v>
      </c>
      <c r="AS116">
        <f>_xlfn.RANK.AVG(Table2[[#This Row],[1Y Return vs Nifty Z-Score]],Table2[1Y Return vs Nifty Z-Score])</f>
        <v>141</v>
      </c>
      <c r="AT116">
        <f>_xlfn.RANK.AVG(Table2[[#This Row],[6M Return vs Nifty Z-Score]],Table2[6M Return vs Nifty Z-Score])</f>
        <v>131</v>
      </c>
      <c r="AU116">
        <f>_xlfn.RANK.AVG(Table2[[#This Row],[Sharpe Ratio Z-Score]],Table2[Sharpe Ratio Z-Score])</f>
        <v>257</v>
      </c>
      <c r="AV116">
        <f>(Table2[[#This Row],[Rank 1Y]]+Table2[[#This Row],[Rank 6M]]+Table2[[#This Row],[Rank Sharpe]])/3</f>
        <v>176.33333333333334</v>
      </c>
    </row>
    <row r="117" spans="1:48" x14ac:dyDescent="0.3">
      <c r="A117" t="s">
        <v>624</v>
      </c>
      <c r="B117" t="s">
        <v>625</v>
      </c>
      <c r="C117" t="s">
        <v>3110</v>
      </c>
      <c r="D117" t="s">
        <v>141</v>
      </c>
      <c r="E117">
        <v>28831.912722550001</v>
      </c>
      <c r="F117">
        <v>1164.8</v>
      </c>
      <c r="G117">
        <v>60.254762150077497</v>
      </c>
      <c r="H117">
        <f>(Table2[[#This Row],[1Y Return vs Nifty]]-AVERAGE(Table2[1Y Return vs Nifty]))/_xlfn.STDEV.P(Table2[1Y Return vs Nifty])</f>
        <v>0.75499853850102849</v>
      </c>
      <c r="I117">
        <v>-8.6713022025952</v>
      </c>
      <c r="J117">
        <f>(Table2[[#This Row],[1M Return vs Nifty]]-AVERAGE(Table2[1M Return vs Nifty]))/_xlfn.STDEV.P(Table2[1M Return vs Nifty])</f>
        <v>-0.75781665711986856</v>
      </c>
      <c r="K117">
        <v>6.3172262556242202</v>
      </c>
      <c r="L117">
        <f>(Table2[[#This Row],[6M Return vs Nifty]]-AVERAGE(Table2[6M Return vs Nifty]))/_xlfn.STDEV.P(Table2[6M Return vs Nifty])</f>
        <v>0.20436565020210426</v>
      </c>
      <c r="M117">
        <v>-6.5589757174691297</v>
      </c>
      <c r="N117">
        <f>(Table2[[#This Row],[1W Return vs Nifty]]-AVERAGE(Table2[1W Return vs Nifty]))/_xlfn.STDEV.P(Table2[1W Return vs Nifty])</f>
        <v>-0.17191866379676074</v>
      </c>
      <c r="O117">
        <v>1264.6600000000001</v>
      </c>
      <c r="P117">
        <v>1277.1755883186199</v>
      </c>
      <c r="Q117">
        <v>1138.56542112994</v>
      </c>
      <c r="R117">
        <v>17.8391718660145</v>
      </c>
      <c r="S117" s="1">
        <f>(Table2[[#This Row],[Close Price]]-Table2[[#This Row],[20D EMA]])/Table2[[#This Row],[20D EMA]]</f>
        <v>-7.8961934432970227E-2</v>
      </c>
      <c r="T117" s="1">
        <f>(Table2[[#This Row],[Close Price]]-Table2[[#This Row],[50D EMA]])/Table2[[#This Row],[50D EMA]]</f>
        <v>-8.7987579269785871E-2</v>
      </c>
      <c r="U117" s="1">
        <f>(Table2[[#This Row],[Close Price]]-Table2[[#This Row],[200D EMA]])/Table2[[#This Row],[200D EMA]]</f>
        <v>2.3041784321909359E-2</v>
      </c>
      <c r="V117">
        <v>0.53054939774820997</v>
      </c>
      <c r="W117">
        <v>1143</v>
      </c>
      <c r="X117">
        <v>1174.3</v>
      </c>
      <c r="Y117">
        <v>1143</v>
      </c>
      <c r="Z117">
        <v>1174.3</v>
      </c>
      <c r="AA117">
        <v>1143</v>
      </c>
      <c r="AB117">
        <v>1437</v>
      </c>
      <c r="AC117" s="1">
        <f>(Table2[[#This Row],[Close Price]]/Table2[[#This Row],[Day Low]])-1</f>
        <v>1.9072615923009684E-2</v>
      </c>
      <c r="AD117" s="1">
        <f>(Table2[[#This Row],[Day High]]/Table2[[#This Row],[Close Price]])-1</f>
        <v>8.1559065934067032E-3</v>
      </c>
      <c r="AE117" s="1">
        <f>(Table2[[#This Row],[Close Price]]/Table2[[#This Row],[Current Week Low]])-1</f>
        <v>1.9072615923009684E-2</v>
      </c>
      <c r="AF117" s="1">
        <f>(Table2[[#This Row],[Current Week High]]/Table2[[#This Row],[Close Price]])-1</f>
        <v>8.1559065934067032E-3</v>
      </c>
      <c r="AG117" s="1">
        <f>(Table2[[#This Row],[Close Price]]/Table2[[#This Row],[Current Month Low]])-1</f>
        <v>1.9072615923009684E-2</v>
      </c>
      <c r="AH117" s="1">
        <f>(Table2[[#This Row],[Current Month High]]/Table2[[#This Row],[Close Price]])-1</f>
        <v>0.23368818681318682</v>
      </c>
      <c r="AI117">
        <v>24.751030219780201</v>
      </c>
      <c r="AJ117">
        <v>92.975480450629505</v>
      </c>
      <c r="AK117" t="str">
        <f>IF(AND(Table2[[#This Row],[20D EMA]]&gt;Table2[[#This Row],[50D EMA]],Table2[[#This Row],[50D EMA]]&gt;Table2[[#This Row],[200D EMA]]),"Uptrend","Downtrend/NoTrend")</f>
        <v>Downtrend/NoTrend</v>
      </c>
      <c r="AL117">
        <v>0.02</v>
      </c>
      <c r="AM117" t="s">
        <v>3144</v>
      </c>
      <c r="AN117">
        <v>-10.64</v>
      </c>
      <c r="AO117" t="s">
        <v>3143</v>
      </c>
      <c r="AP117">
        <v>0.12179146520023899</v>
      </c>
      <c r="AQ117">
        <f>(Table2[[#This Row],[Sharpe Ratio]]-AVERAGE(Table2[Sharpe Ratio]))/_xlfn.STDEV.P(Table2[Sharpe Ratio])</f>
        <v>0.76826703656933637</v>
      </c>
      <c r="AR1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7">
        <f>_xlfn.RANK.AVG(Table2[[#This Row],[1Y Return vs Nifty Z-Score]],Table2[1Y Return vs Nifty Z-Score])</f>
        <v>127</v>
      </c>
      <c r="AT117">
        <f>_xlfn.RANK.AVG(Table2[[#This Row],[6M Return vs Nifty Z-Score]],Table2[6M Return vs Nifty Z-Score])</f>
        <v>254</v>
      </c>
      <c r="AU117">
        <f>_xlfn.RANK.AVG(Table2[[#This Row],[Sharpe Ratio Z-Score]],Table2[Sharpe Ratio Z-Score])</f>
        <v>157</v>
      </c>
      <c r="AV117">
        <f>(Table2[[#This Row],[Rank 1Y]]+Table2[[#This Row],[Rank 6M]]+Table2[[#This Row],[Rank Sharpe]])/3</f>
        <v>179.33333333333334</v>
      </c>
    </row>
    <row r="118" spans="1:48" x14ac:dyDescent="0.3">
      <c r="A118" t="s">
        <v>879</v>
      </c>
      <c r="B118" t="s">
        <v>880</v>
      </c>
      <c r="C118" t="s">
        <v>3097</v>
      </c>
      <c r="D118" t="s">
        <v>219</v>
      </c>
      <c r="E118">
        <v>16588.560431124999</v>
      </c>
      <c r="F118">
        <v>3927.75</v>
      </c>
      <c r="G118">
        <v>78.886284257392802</v>
      </c>
      <c r="H118">
        <f>(Table2[[#This Row],[1Y Return vs Nifty]]-AVERAGE(Table2[1Y Return vs Nifty]))/_xlfn.STDEV.P(Table2[1Y Return vs Nifty])</f>
        <v>1.090809765653054</v>
      </c>
      <c r="I118">
        <v>10.6031926316642</v>
      </c>
      <c r="J118">
        <f>(Table2[[#This Row],[1M Return vs Nifty]]-AVERAGE(Table2[1M Return vs Nifty]))/_xlfn.STDEV.P(Table2[1M Return vs Nifty])</f>
        <v>1.5057601901522284</v>
      </c>
      <c r="K118">
        <v>-8.8951778051286308</v>
      </c>
      <c r="L118">
        <f>(Table2[[#This Row],[6M Return vs Nifty]]-AVERAGE(Table2[6M Return vs Nifty]))/_xlfn.STDEV.P(Table2[6M Return vs Nifty])</f>
        <v>-0.35021904073270593</v>
      </c>
      <c r="M118">
        <v>-5.8177404824854602</v>
      </c>
      <c r="N118">
        <f>(Table2[[#This Row],[1W Return vs Nifty]]-AVERAGE(Table2[1W Return vs Nifty]))/_xlfn.STDEV.P(Table2[1W Return vs Nifty])</f>
        <v>-2.1727397575235445E-2</v>
      </c>
      <c r="O118">
        <v>4024.24</v>
      </c>
      <c r="P118">
        <v>3949.19455577801</v>
      </c>
      <c r="Q118">
        <v>3555.5662368651401</v>
      </c>
      <c r="R118">
        <v>43.622906306998601</v>
      </c>
      <c r="S118" s="1">
        <f>(Table2[[#This Row],[Close Price]]-Table2[[#This Row],[20D EMA]])/Table2[[#This Row],[20D EMA]]</f>
        <v>-2.3977198179034993E-2</v>
      </c>
      <c r="T118" s="1">
        <f>(Table2[[#This Row],[Close Price]]-Table2[[#This Row],[50D EMA]])/Table2[[#This Row],[50D EMA]]</f>
        <v>-5.4301087158734121E-3</v>
      </c>
      <c r="U118" s="1">
        <f>(Table2[[#This Row],[Close Price]]-Table2[[#This Row],[200D EMA]])/Table2[[#This Row],[200D EMA]]</f>
        <v>0.10467636892148172</v>
      </c>
      <c r="V118">
        <v>1.8211563254258201</v>
      </c>
      <c r="W118">
        <v>3901</v>
      </c>
      <c r="X118">
        <v>4000.5</v>
      </c>
      <c r="Y118">
        <v>3901</v>
      </c>
      <c r="Z118">
        <v>4000.5</v>
      </c>
      <c r="AA118">
        <v>3806</v>
      </c>
      <c r="AB118">
        <v>4382</v>
      </c>
      <c r="AC118" s="1">
        <f>(Table2[[#This Row],[Close Price]]/Table2[[#This Row],[Day Low]])-1</f>
        <v>6.8572160984363695E-3</v>
      </c>
      <c r="AD118" s="1">
        <f>(Table2[[#This Row],[Day High]]/Table2[[#This Row],[Close Price]])-1</f>
        <v>1.8522054611418648E-2</v>
      </c>
      <c r="AE118" s="1">
        <f>(Table2[[#This Row],[Close Price]]/Table2[[#This Row],[Current Week Low]])-1</f>
        <v>6.8572160984363695E-3</v>
      </c>
      <c r="AF118" s="1">
        <f>(Table2[[#This Row],[Current Week High]]/Table2[[#This Row],[Close Price]])-1</f>
        <v>1.8522054611418648E-2</v>
      </c>
      <c r="AG118" s="1">
        <f>(Table2[[#This Row],[Close Price]]/Table2[[#This Row],[Current Month Low]])-1</f>
        <v>3.1988964792432961E-2</v>
      </c>
      <c r="AH118" s="1">
        <f>(Table2[[#This Row],[Current Month High]]/Table2[[#This Row],[Close Price]])-1</f>
        <v>0.11565145439500979</v>
      </c>
      <c r="AI118">
        <v>11.565145439500901</v>
      </c>
      <c r="AJ118">
        <v>109.92223617754701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0.05</v>
      </c>
      <c r="AM118" t="s">
        <v>3144</v>
      </c>
      <c r="AN118">
        <v>-3.13</v>
      </c>
      <c r="AO118" t="s">
        <v>3143</v>
      </c>
      <c r="AP118">
        <v>0.26578776479379201</v>
      </c>
      <c r="AQ118">
        <f>(Table2[[#This Row],[Sharpe Ratio]]-AVERAGE(Table2[Sharpe Ratio]))/_xlfn.STDEV.P(Table2[Sharpe Ratio])</f>
        <v>2.468375884404109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4.6929994019014503</v>
      </c>
      <c r="AS118">
        <f>_xlfn.RANK.AVG(Table2[[#This Row],[1Y Return vs Nifty Z-Score]],Table2[1Y Return vs Nifty Z-Score])</f>
        <v>93</v>
      </c>
      <c r="AT118">
        <f>_xlfn.RANK.AVG(Table2[[#This Row],[6M Return vs Nifty Z-Score]],Table2[6M Return vs Nifty Z-Score])</f>
        <v>443</v>
      </c>
      <c r="AU118">
        <f>_xlfn.RANK.AVG(Table2[[#This Row],[Sharpe Ratio Z-Score]],Table2[Sharpe Ratio Z-Score])</f>
        <v>4</v>
      </c>
      <c r="AV118">
        <f>(Table2[[#This Row],[Rank 1Y]]+Table2[[#This Row],[Rank 6M]]+Table2[[#This Row],[Rank Sharpe]])/3</f>
        <v>180</v>
      </c>
    </row>
    <row r="119" spans="1:48" x14ac:dyDescent="0.3">
      <c r="A119" t="s">
        <v>955</v>
      </c>
      <c r="B119" t="s">
        <v>956</v>
      </c>
      <c r="C119" t="s">
        <v>3103</v>
      </c>
      <c r="D119" t="s">
        <v>516</v>
      </c>
      <c r="E119">
        <v>14534.716993509999</v>
      </c>
      <c r="F119">
        <v>533.4</v>
      </c>
      <c r="G119">
        <v>55.736683934463102</v>
      </c>
      <c r="H119">
        <f>(Table2[[#This Row],[1Y Return vs Nifty]]-AVERAGE(Table2[1Y Return vs Nifty]))/_xlfn.STDEV.P(Table2[1Y Return vs Nifty])</f>
        <v>0.67356550360375644</v>
      </c>
      <c r="I119">
        <v>-6.9638507715703302</v>
      </c>
      <c r="J119">
        <f>(Table2[[#This Row],[1M Return vs Nifty]]-AVERAGE(Table2[1M Return vs Nifty]))/_xlfn.STDEV.P(Table2[1M Return vs Nifty])</f>
        <v>-0.55729531737301485</v>
      </c>
      <c r="K119">
        <v>-4.0846676186307196</v>
      </c>
      <c r="L119">
        <f>(Table2[[#This Row],[6M Return vs Nifty]]-AVERAGE(Table2[6M Return vs Nifty]))/_xlfn.STDEV.P(Table2[6M Return vs Nifty])</f>
        <v>-0.17484667392182393</v>
      </c>
      <c r="M119">
        <v>-10.451917913832601</v>
      </c>
      <c r="N119">
        <f>(Table2[[#This Row],[1W Return vs Nifty]]-AVERAGE(Table2[1W Return vs Nifty]))/_xlfn.STDEV.P(Table2[1W Return vs Nifty])</f>
        <v>-0.96071807618831684</v>
      </c>
      <c r="O119">
        <v>581.74</v>
      </c>
      <c r="P119">
        <v>596.06139431979602</v>
      </c>
      <c r="Q119">
        <v>526.85223442224003</v>
      </c>
      <c r="R119">
        <v>11.8919156280856</v>
      </c>
      <c r="S119" s="1">
        <f>(Table2[[#This Row],[Close Price]]-Table2[[#This Row],[20D EMA]])/Table2[[#This Row],[20D EMA]]</f>
        <v>-8.3095540963317005E-2</v>
      </c>
      <c r="T119" s="1">
        <f>(Table2[[#This Row],[Close Price]]-Table2[[#This Row],[50D EMA]])/Table2[[#This Row],[50D EMA]]</f>
        <v>-0.10512573858487009</v>
      </c>
      <c r="U119" s="1">
        <f>(Table2[[#This Row],[Close Price]]-Table2[[#This Row],[200D EMA]])/Table2[[#This Row],[200D EMA]]</f>
        <v>1.2428087326877143E-2</v>
      </c>
      <c r="V119">
        <v>0.47234241512807901</v>
      </c>
      <c r="W119">
        <v>517.5</v>
      </c>
      <c r="X119">
        <v>539.6</v>
      </c>
      <c r="Y119">
        <v>517.5</v>
      </c>
      <c r="Z119">
        <v>539.6</v>
      </c>
      <c r="AA119">
        <v>515</v>
      </c>
      <c r="AB119">
        <v>650</v>
      </c>
      <c r="AC119" s="1">
        <f>(Table2[[#This Row],[Close Price]]/Table2[[#This Row],[Day Low]])-1</f>
        <v>3.0724637681159406E-2</v>
      </c>
      <c r="AD119" s="1">
        <f>(Table2[[#This Row],[Day High]]/Table2[[#This Row],[Close Price]])-1</f>
        <v>1.1623547056617944E-2</v>
      </c>
      <c r="AE119" s="1">
        <f>(Table2[[#This Row],[Close Price]]/Table2[[#This Row],[Current Week Low]])-1</f>
        <v>3.0724637681159406E-2</v>
      </c>
      <c r="AF119" s="1">
        <f>(Table2[[#This Row],[Current Week High]]/Table2[[#This Row],[Close Price]])-1</f>
        <v>1.1623547056617944E-2</v>
      </c>
      <c r="AG119" s="1">
        <f>(Table2[[#This Row],[Close Price]]/Table2[[#This Row],[Current Month Low]])-1</f>
        <v>3.5728155339805889E-2</v>
      </c>
      <c r="AH119" s="1">
        <f>(Table2[[#This Row],[Current Month High]]/Table2[[#This Row],[Close Price]])-1</f>
        <v>0.21859767529058871</v>
      </c>
      <c r="AI119">
        <v>35.733033370828601</v>
      </c>
      <c r="AJ119">
        <v>95.348837209302303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-7.0000000000000007E-2</v>
      </c>
      <c r="AM119" t="s">
        <v>3143</v>
      </c>
      <c r="AN119">
        <v>-12.15</v>
      </c>
      <c r="AO119" t="s">
        <v>3143</v>
      </c>
      <c r="AP119">
        <v>0.22211126991222299</v>
      </c>
      <c r="AQ119">
        <f>(Table2[[#This Row],[Sharpe Ratio]]-AVERAGE(Table2[Sharpe Ratio]))/_xlfn.STDEV.P(Table2[Sharpe Ratio])</f>
        <v>1.9527043317311665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140</v>
      </c>
      <c r="AT119">
        <f>_xlfn.RANK.AVG(Table2[[#This Row],[6M Return vs Nifty Z-Score]],Table2[6M Return vs Nifty Z-Score])</f>
        <v>386</v>
      </c>
      <c r="AU119">
        <f>_xlfn.RANK.AVG(Table2[[#This Row],[Sharpe Ratio Z-Score]],Table2[Sharpe Ratio Z-Score])</f>
        <v>16</v>
      </c>
      <c r="AV119">
        <f>(Table2[[#This Row],[Rank 1Y]]+Table2[[#This Row],[Rank 6M]]+Table2[[#This Row],[Rank Sharpe]])/3</f>
        <v>180.66666666666666</v>
      </c>
    </row>
    <row r="120" spans="1:48" x14ac:dyDescent="0.3">
      <c r="A120" t="s">
        <v>1494</v>
      </c>
      <c r="B120" t="s">
        <v>1495</v>
      </c>
      <c r="C120" t="s">
        <v>3111</v>
      </c>
      <c r="D120" t="s">
        <v>163</v>
      </c>
      <c r="E120">
        <v>6525.3605850000004</v>
      </c>
      <c r="F120">
        <v>965.25</v>
      </c>
      <c r="G120">
        <v>75.513111388194801</v>
      </c>
      <c r="H120">
        <f>(Table2[[#This Row],[1Y Return vs Nifty]]-AVERAGE(Table2[1Y Return vs Nifty]))/_xlfn.STDEV.P(Table2[1Y Return vs Nifty])</f>
        <v>1.030012300256679</v>
      </c>
      <c r="I120">
        <v>-7.2501354705208199</v>
      </c>
      <c r="J120">
        <f>(Table2[[#This Row],[1M Return vs Nifty]]-AVERAGE(Table2[1M Return vs Nifty]))/_xlfn.STDEV.P(Table2[1M Return vs Nifty])</f>
        <v>-0.59091629794059675</v>
      </c>
      <c r="K120">
        <v>27.304359678501299</v>
      </c>
      <c r="L120">
        <f>(Table2[[#This Row],[6M Return vs Nifty]]-AVERAGE(Table2[6M Return vs Nifty]))/_xlfn.STDEV.P(Table2[6M Return vs Nifty])</f>
        <v>0.96947436388413466</v>
      </c>
      <c r="M120">
        <v>-7.3416747963461697</v>
      </c>
      <c r="N120">
        <f>(Table2[[#This Row],[1W Return vs Nifty]]-AVERAGE(Table2[1W Return vs Nifty]))/_xlfn.STDEV.P(Table2[1W Return vs Nifty])</f>
        <v>-0.33051145617737937</v>
      </c>
      <c r="O120">
        <v>1020.01</v>
      </c>
      <c r="P120">
        <v>1011.61166640531</v>
      </c>
      <c r="Q120">
        <v>837.93768569011104</v>
      </c>
      <c r="R120">
        <v>33.249330372649801</v>
      </c>
      <c r="S120" s="1">
        <f>(Table2[[#This Row],[Close Price]]-Table2[[#This Row],[20D EMA]])/Table2[[#This Row],[20D EMA]]</f>
        <v>-5.368574817893941E-2</v>
      </c>
      <c r="T120" s="1">
        <f>(Table2[[#This Row],[Close Price]]-Table2[[#This Row],[50D EMA]])/Table2[[#This Row],[50D EMA]]</f>
        <v>-4.5829509430286471E-2</v>
      </c>
      <c r="U120" s="1">
        <f>(Table2[[#This Row],[Close Price]]-Table2[[#This Row],[200D EMA]])/Table2[[#This Row],[200D EMA]]</f>
        <v>0.15193530077960002</v>
      </c>
      <c r="V120">
        <v>1.70675649328428</v>
      </c>
      <c r="W120">
        <v>907.4</v>
      </c>
      <c r="X120">
        <v>1036.9000000000001</v>
      </c>
      <c r="Y120">
        <v>907.4</v>
      </c>
      <c r="Z120">
        <v>1036.9000000000001</v>
      </c>
      <c r="AA120">
        <v>907.4</v>
      </c>
      <c r="AB120">
        <v>1234.45</v>
      </c>
      <c r="AC120" s="1">
        <f>(Table2[[#This Row],[Close Price]]/Table2[[#This Row],[Day Low]])-1</f>
        <v>6.3753581661891046E-2</v>
      </c>
      <c r="AD120" s="1">
        <f>(Table2[[#This Row],[Day High]]/Table2[[#This Row],[Close Price]])-1</f>
        <v>7.4229474229474235E-2</v>
      </c>
      <c r="AE120" s="1">
        <f>(Table2[[#This Row],[Close Price]]/Table2[[#This Row],[Current Week Low]])-1</f>
        <v>6.3753581661891046E-2</v>
      </c>
      <c r="AF120" s="1">
        <f>(Table2[[#This Row],[Current Week High]]/Table2[[#This Row],[Close Price]])-1</f>
        <v>7.4229474229474235E-2</v>
      </c>
      <c r="AG120" s="1">
        <f>(Table2[[#This Row],[Close Price]]/Table2[[#This Row],[Current Month Low]])-1</f>
        <v>6.3753581661891046E-2</v>
      </c>
      <c r="AH120" s="1">
        <f>(Table2[[#This Row],[Current Month High]]/Table2[[#This Row],[Close Price]])-1</f>
        <v>0.27889147889147892</v>
      </c>
      <c r="AI120">
        <v>27.8891478891478</v>
      </c>
      <c r="AJ120">
        <v>115.169415960766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0.06</v>
      </c>
      <c r="AM120" t="s">
        <v>3144</v>
      </c>
      <c r="AN120">
        <v>-4.8600000000000003</v>
      </c>
      <c r="AO120" t="s">
        <v>3143</v>
      </c>
      <c r="AP120">
        <v>5.1611980436723999E-2</v>
      </c>
      <c r="AQ120">
        <f>(Table2[[#This Row],[Sharpe Ratio]]-AVERAGE(Table2[Sharpe Ratio]))/_xlfn.STDEV.P(Table2[Sharpe Ratio])</f>
        <v>-6.031510977548072E-2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1.0177438002473567</v>
      </c>
      <c r="AS120">
        <f>_xlfn.RANK.AVG(Table2[[#This Row],[1Y Return vs Nifty Z-Score]],Table2[1Y Return vs Nifty Z-Score])</f>
        <v>102</v>
      </c>
      <c r="AT120">
        <f>_xlfn.RANK.AVG(Table2[[#This Row],[6M Return vs Nifty Z-Score]],Table2[6M Return vs Nifty Z-Score])</f>
        <v>88</v>
      </c>
      <c r="AU120">
        <f>_xlfn.RANK.AVG(Table2[[#This Row],[Sharpe Ratio Z-Score]],Table2[Sharpe Ratio Z-Score])</f>
        <v>353</v>
      </c>
      <c r="AV120">
        <f>(Table2[[#This Row],[Rank 1Y]]+Table2[[#This Row],[Rank 6M]]+Table2[[#This Row],[Rank Sharpe]])/3</f>
        <v>181</v>
      </c>
    </row>
    <row r="121" spans="1:48" x14ac:dyDescent="0.3">
      <c r="A121" t="s">
        <v>190</v>
      </c>
      <c r="B121" t="s">
        <v>191</v>
      </c>
      <c r="C121" t="s">
        <v>3103</v>
      </c>
      <c r="D121" t="s">
        <v>192</v>
      </c>
      <c r="E121">
        <v>133457.408535789</v>
      </c>
      <c r="F121">
        <v>190.45</v>
      </c>
      <c r="G121">
        <v>78.443299644019902</v>
      </c>
      <c r="H121">
        <f>(Table2[[#This Row],[1Y Return vs Nifty]]-AVERAGE(Table2[1Y Return vs Nifty]))/_xlfn.STDEV.P(Table2[1Y Return vs Nifty])</f>
        <v>1.0828254900920244</v>
      </c>
      <c r="I121">
        <v>-3.6484901275081101</v>
      </c>
      <c r="J121">
        <f>(Table2[[#This Row],[1M Return vs Nifty]]-AVERAGE(Table2[1M Return vs Nifty]))/_xlfn.STDEV.P(Table2[1M Return vs Nifty])</f>
        <v>-0.16794277356899442</v>
      </c>
      <c r="K121">
        <v>37.043742349991497</v>
      </c>
      <c r="L121">
        <f>(Table2[[#This Row],[6M Return vs Nifty]]-AVERAGE(Table2[6M Return vs Nifty]))/_xlfn.STDEV.P(Table2[6M Return vs Nifty])</f>
        <v>1.3245341234851382</v>
      </c>
      <c r="M121">
        <v>-5.8163310882321397</v>
      </c>
      <c r="N121">
        <f>(Table2[[#This Row],[1W Return vs Nifty]]-AVERAGE(Table2[1W Return vs Nifty]))/_xlfn.STDEV.P(Table2[1W Return vs Nifty])</f>
        <v>-2.1441821961016027E-2</v>
      </c>
      <c r="O121">
        <v>200.03</v>
      </c>
      <c r="P121">
        <v>197.966822439738</v>
      </c>
      <c r="Q121">
        <v>164.628574831099</v>
      </c>
      <c r="R121">
        <v>29.189981433210701</v>
      </c>
      <c r="S121" s="1">
        <f>(Table2[[#This Row],[Close Price]]-Table2[[#This Row],[20D EMA]])/Table2[[#This Row],[20D EMA]]</f>
        <v>-4.7892816077588427E-2</v>
      </c>
      <c r="T121" s="1">
        <f>(Table2[[#This Row],[Close Price]]-Table2[[#This Row],[50D EMA]])/Table2[[#This Row],[50D EMA]]</f>
        <v>-3.7970112098082306E-2</v>
      </c>
      <c r="U121" s="1">
        <f>(Table2[[#This Row],[Close Price]]-Table2[[#This Row],[200D EMA]])/Table2[[#This Row],[200D EMA]]</f>
        <v>0.15684655713865303</v>
      </c>
      <c r="V121">
        <v>0.61513837255233195</v>
      </c>
      <c r="W121">
        <v>187.01</v>
      </c>
      <c r="X121">
        <v>192.46</v>
      </c>
      <c r="Y121">
        <v>187.01</v>
      </c>
      <c r="Z121">
        <v>192.46</v>
      </c>
      <c r="AA121">
        <v>187.01</v>
      </c>
      <c r="AB121">
        <v>215.87</v>
      </c>
      <c r="AC121" s="1">
        <f>(Table2[[#This Row],[Close Price]]/Table2[[#This Row],[Day Low]])-1</f>
        <v>1.8394738249291498E-2</v>
      </c>
      <c r="AD121" s="1">
        <f>(Table2[[#This Row],[Day High]]/Table2[[#This Row],[Close Price]])-1</f>
        <v>1.0553951168285725E-2</v>
      </c>
      <c r="AE121" s="1">
        <f>(Table2[[#This Row],[Close Price]]/Table2[[#This Row],[Current Week Low]])-1</f>
        <v>1.8394738249291498E-2</v>
      </c>
      <c r="AF121" s="1">
        <f>(Table2[[#This Row],[Current Week High]]/Table2[[#This Row],[Close Price]])-1</f>
        <v>1.0553951168285725E-2</v>
      </c>
      <c r="AG121" s="1">
        <f>(Table2[[#This Row],[Close Price]]/Table2[[#This Row],[Current Month Low]])-1</f>
        <v>1.8394738249291498E-2</v>
      </c>
      <c r="AH121" s="1">
        <f>(Table2[[#This Row],[Current Month High]]/Table2[[#This Row],[Close Price]])-1</f>
        <v>0.13347335258598059</v>
      </c>
      <c r="AI121">
        <v>13.9354161197164</v>
      </c>
      <c r="AJ121">
        <v>119.412442396313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0.09</v>
      </c>
      <c r="AM121" t="s">
        <v>3144</v>
      </c>
      <c r="AN121">
        <v>-9.32</v>
      </c>
      <c r="AO121" t="s">
        <v>3143</v>
      </c>
      <c r="AP121">
        <v>4.3237020711557002E-2</v>
      </c>
      <c r="AQ121">
        <f>(Table2[[#This Row],[Sharpe Ratio]]-AVERAGE(Table2[Sharpe Ratio]))/_xlfn.STDEV.P(Table2[Sharpe Ratio])</f>
        <v>-0.15919503355967332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2.058779984487479</v>
      </c>
      <c r="AS121">
        <f>_xlfn.RANK.AVG(Table2[[#This Row],[1Y Return vs Nifty Z-Score]],Table2[1Y Return vs Nifty Z-Score])</f>
        <v>94</v>
      </c>
      <c r="AT121">
        <f>_xlfn.RANK.AVG(Table2[[#This Row],[6M Return vs Nifty Z-Score]],Table2[6M Return vs Nifty Z-Score])</f>
        <v>68</v>
      </c>
      <c r="AU121">
        <f>_xlfn.RANK.AVG(Table2[[#This Row],[Sharpe Ratio Z-Score]],Table2[Sharpe Ratio Z-Score])</f>
        <v>382</v>
      </c>
      <c r="AV121">
        <f>(Table2[[#This Row],[Rank 1Y]]+Table2[[#This Row],[Rank 6M]]+Table2[[#This Row],[Rank Sharpe]])/3</f>
        <v>181.33333333333334</v>
      </c>
    </row>
    <row r="122" spans="1:48" x14ac:dyDescent="0.3">
      <c r="A122" t="s">
        <v>455</v>
      </c>
      <c r="B122" t="s">
        <v>456</v>
      </c>
      <c r="C122" t="s">
        <v>3111</v>
      </c>
      <c r="D122" t="s">
        <v>432</v>
      </c>
      <c r="E122">
        <v>47061.718763415003</v>
      </c>
      <c r="F122">
        <v>1601.4</v>
      </c>
      <c r="G122">
        <v>26.079400232172699</v>
      </c>
      <c r="H122">
        <f>(Table2[[#This Row],[1Y Return vs Nifty]]-AVERAGE(Table2[1Y Return vs Nifty]))/_xlfn.STDEV.P(Table2[1Y Return vs Nifty])</f>
        <v>0.13902791849944549</v>
      </c>
      <c r="I122">
        <v>2.9544212225612201</v>
      </c>
      <c r="J122">
        <f>(Table2[[#This Row],[1M Return vs Nifty]]-AVERAGE(Table2[1M Return vs Nifty]))/_xlfn.STDEV.P(Table2[1M Return vs Nifty])</f>
        <v>0.60749634351961546</v>
      </c>
      <c r="K122">
        <v>24.451935094237001</v>
      </c>
      <c r="L122">
        <f>(Table2[[#This Row],[6M Return vs Nifty]]-AVERAGE(Table2[6M Return vs Nifty]))/_xlfn.STDEV.P(Table2[6M Return vs Nifty])</f>
        <v>0.86548613163882426</v>
      </c>
      <c r="M122">
        <v>0.72149608223472905</v>
      </c>
      <c r="N122">
        <f>(Table2[[#This Row],[1W Return vs Nifty]]-AVERAGE(Table2[1W Return vs Nifty]))/_xlfn.STDEV.P(Table2[1W Return vs Nifty])</f>
        <v>1.3032719729674513</v>
      </c>
      <c r="O122">
        <v>1622.4</v>
      </c>
      <c r="P122">
        <v>1636.68193918782</v>
      </c>
      <c r="Q122">
        <v>1453.2314944268301</v>
      </c>
      <c r="R122">
        <v>45.1249721806034</v>
      </c>
      <c r="S122" s="1">
        <f>(Table2[[#This Row],[Close Price]]-Table2[[#This Row],[20D EMA]])/Table2[[#This Row],[20D EMA]]</f>
        <v>-1.2943786982248519E-2</v>
      </c>
      <c r="T122" s="1">
        <f>(Table2[[#This Row],[Close Price]]-Table2[[#This Row],[50D EMA]])/Table2[[#This Row],[50D EMA]]</f>
        <v>-2.1556991827824595E-2</v>
      </c>
      <c r="U122" s="1">
        <f>(Table2[[#This Row],[Close Price]]-Table2[[#This Row],[200D EMA]])/Table2[[#This Row],[200D EMA]]</f>
        <v>0.10195795105005569</v>
      </c>
      <c r="V122">
        <v>0.724758947278757</v>
      </c>
      <c r="W122">
        <v>1585.15</v>
      </c>
      <c r="X122">
        <v>1639.1</v>
      </c>
      <c r="Y122">
        <v>1585.15</v>
      </c>
      <c r="Z122">
        <v>1639.1</v>
      </c>
      <c r="AA122">
        <v>1545.65</v>
      </c>
      <c r="AB122">
        <v>1739.4</v>
      </c>
      <c r="AC122" s="1">
        <f>(Table2[[#This Row],[Close Price]]/Table2[[#This Row],[Day Low]])-1</f>
        <v>1.0251395766962101E-2</v>
      </c>
      <c r="AD122" s="1">
        <f>(Table2[[#This Row],[Day High]]/Table2[[#This Row],[Close Price]])-1</f>
        <v>2.354190083676766E-2</v>
      </c>
      <c r="AE122" s="1">
        <f>(Table2[[#This Row],[Close Price]]/Table2[[#This Row],[Current Week Low]])-1</f>
        <v>1.0251395766962101E-2</v>
      </c>
      <c r="AF122" s="1">
        <f>(Table2[[#This Row],[Current Week High]]/Table2[[#This Row],[Close Price]])-1</f>
        <v>2.354190083676766E-2</v>
      </c>
      <c r="AG122" s="1">
        <f>(Table2[[#This Row],[Close Price]]/Table2[[#This Row],[Current Month Low]])-1</f>
        <v>3.6068967748196457E-2</v>
      </c>
      <c r="AH122" s="1">
        <f>(Table2[[#This Row],[Current Month High]]/Table2[[#This Row],[Close Price]])-1</f>
        <v>8.6174597227425931E-2</v>
      </c>
      <c r="AI122">
        <v>11.714749594105101</v>
      </c>
      <c r="AJ122">
        <v>57.146361807565803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0.01</v>
      </c>
      <c r="AM122" t="s">
        <v>3144</v>
      </c>
      <c r="AN122">
        <v>-1.64</v>
      </c>
      <c r="AO122" t="s">
        <v>3143</v>
      </c>
      <c r="AP122">
        <v>0.10592521444479901</v>
      </c>
      <c r="AQ122">
        <f>(Table2[[#This Row],[Sharpe Ratio]]-AVERAGE(Table2[Sharpe Ratio]))/_xlfn.STDEV.P(Table2[Sharpe Ratio])</f>
        <v>0.58094032492864101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2">
        <f>_xlfn.RANK.AVG(Table2[[#This Row],[1Y Return vs Nifty Z-Score]],Table2[1Y Return vs Nifty Z-Score])</f>
        <v>247</v>
      </c>
      <c r="AT122">
        <f>_xlfn.RANK.AVG(Table2[[#This Row],[6M Return vs Nifty Z-Score]],Table2[6M Return vs Nifty Z-Score])</f>
        <v>104</v>
      </c>
      <c r="AU122">
        <f>_xlfn.RANK.AVG(Table2[[#This Row],[Sharpe Ratio Z-Score]],Table2[Sharpe Ratio Z-Score])</f>
        <v>193</v>
      </c>
      <c r="AV122">
        <f>(Table2[[#This Row],[Rank 1Y]]+Table2[[#This Row],[Rank 6M]]+Table2[[#This Row],[Rank Sharpe]])/3</f>
        <v>181.33333333333334</v>
      </c>
    </row>
    <row r="123" spans="1:48" x14ac:dyDescent="0.3">
      <c r="A123" t="s">
        <v>1095</v>
      </c>
      <c r="B123" t="s">
        <v>1096</v>
      </c>
      <c r="C123" t="s">
        <v>3106</v>
      </c>
      <c r="D123" t="s">
        <v>309</v>
      </c>
      <c r="E123">
        <v>10994.291139999999</v>
      </c>
      <c r="F123">
        <v>1631.45</v>
      </c>
      <c r="G123">
        <v>65.036984340330605</v>
      </c>
      <c r="H123">
        <f>(Table2[[#This Row],[1Y Return vs Nifty]]-AVERAGE(Table2[1Y Return vs Nifty]))/_xlfn.STDEV.P(Table2[1Y Return vs Nifty])</f>
        <v>0.84119245722503921</v>
      </c>
      <c r="I123">
        <v>4.6705733925763004</v>
      </c>
      <c r="J123">
        <f>(Table2[[#This Row],[1M Return vs Nifty]]-AVERAGE(Table2[1M Return vs Nifty]))/_xlfn.STDEV.P(Table2[1M Return vs Nifty])</f>
        <v>0.80903948910375578</v>
      </c>
      <c r="K123">
        <v>62.882599937984303</v>
      </c>
      <c r="L123">
        <f>(Table2[[#This Row],[6M Return vs Nifty]]-AVERAGE(Table2[6M Return vs Nifty]))/_xlfn.STDEV.P(Table2[6M Return vs Nifty])</f>
        <v>2.2665177042733804</v>
      </c>
      <c r="M123">
        <v>-7.5083691156708703</v>
      </c>
      <c r="N123">
        <f>(Table2[[#This Row],[1W Return vs Nifty]]-AVERAGE(Table2[1W Return vs Nifty]))/_xlfn.STDEV.P(Table2[1W Return vs Nifty])</f>
        <v>-0.36428755006728142</v>
      </c>
      <c r="O123">
        <v>1679.31</v>
      </c>
      <c r="P123">
        <v>1600.25335450326</v>
      </c>
      <c r="Q123">
        <v>1282.89327809114</v>
      </c>
      <c r="R123">
        <v>34.631806082157503</v>
      </c>
      <c r="S123" s="1">
        <f>(Table2[[#This Row],[Close Price]]-Table2[[#This Row],[20D EMA]])/Table2[[#This Row],[20D EMA]]</f>
        <v>-2.8499800513306001E-2</v>
      </c>
      <c r="T123" s="1">
        <f>(Table2[[#This Row],[Close Price]]-Table2[[#This Row],[50D EMA]])/Table2[[#This Row],[50D EMA]]</f>
        <v>1.949481649824376E-2</v>
      </c>
      <c r="U123" s="1">
        <f>(Table2[[#This Row],[Close Price]]-Table2[[#This Row],[200D EMA]])/Table2[[#This Row],[200D EMA]]</f>
        <v>0.27169580499126883</v>
      </c>
      <c r="V123">
        <v>0.39310689070808802</v>
      </c>
      <c r="W123">
        <v>1577</v>
      </c>
      <c r="X123">
        <v>1656.1</v>
      </c>
      <c r="Y123">
        <v>1577</v>
      </c>
      <c r="Z123">
        <v>1656.1</v>
      </c>
      <c r="AA123">
        <v>1550.9</v>
      </c>
      <c r="AB123">
        <v>1880.95</v>
      </c>
      <c r="AC123" s="1">
        <f>(Table2[[#This Row],[Close Price]]/Table2[[#This Row],[Day Low]])-1</f>
        <v>3.4527584020291657E-2</v>
      </c>
      <c r="AD123" s="1">
        <f>(Table2[[#This Row],[Day High]]/Table2[[#This Row],[Close Price]])-1</f>
        <v>1.5109258634956602E-2</v>
      </c>
      <c r="AE123" s="1">
        <f>(Table2[[#This Row],[Close Price]]/Table2[[#This Row],[Current Week Low]])-1</f>
        <v>3.4527584020291657E-2</v>
      </c>
      <c r="AF123" s="1">
        <f>(Table2[[#This Row],[Current Week High]]/Table2[[#This Row],[Close Price]])-1</f>
        <v>1.5109258634956602E-2</v>
      </c>
      <c r="AG123" s="1">
        <f>(Table2[[#This Row],[Close Price]]/Table2[[#This Row],[Current Month Low]])-1</f>
        <v>5.1937584628280353E-2</v>
      </c>
      <c r="AH123" s="1">
        <f>(Table2[[#This Row],[Current Month High]]/Table2[[#This Row],[Close Price]])-1</f>
        <v>0.15293144135584913</v>
      </c>
      <c r="AI123">
        <v>15.2931441355849</v>
      </c>
      <c r="AJ123">
        <v>98.957317073170699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-0.02</v>
      </c>
      <c r="AM123" t="s">
        <v>3143</v>
      </c>
      <c r="AN123">
        <v>-10.78</v>
      </c>
      <c r="AO123" t="s">
        <v>3143</v>
      </c>
      <c r="AP123">
        <v>3.6456518769603E-2</v>
      </c>
      <c r="AQ123">
        <f>(Table2[[#This Row],[Sharpe Ratio]]-AVERAGE(Table2[Sharpe Ratio]))/_xlfn.STDEV.P(Table2[Sharpe Ratio])</f>
        <v>-0.23924980841718618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3.3132122921177078</v>
      </c>
      <c r="AS123">
        <f>_xlfn.RANK.AVG(Table2[[#This Row],[1Y Return vs Nifty Z-Score]],Table2[1Y Return vs Nifty Z-Score])</f>
        <v>117</v>
      </c>
      <c r="AT123">
        <f>_xlfn.RANK.AVG(Table2[[#This Row],[6M Return vs Nifty Z-Score]],Table2[6M Return vs Nifty Z-Score])</f>
        <v>21</v>
      </c>
      <c r="AU123">
        <f>_xlfn.RANK.AVG(Table2[[#This Row],[Sharpe Ratio Z-Score]],Table2[Sharpe Ratio Z-Score])</f>
        <v>406</v>
      </c>
      <c r="AV123">
        <f>(Table2[[#This Row],[Rank 1Y]]+Table2[[#This Row],[Rank 6M]]+Table2[[#This Row],[Rank Sharpe]])/3</f>
        <v>181.33333333333334</v>
      </c>
    </row>
    <row r="124" spans="1:48" x14ac:dyDescent="0.3">
      <c r="A124" t="s">
        <v>1367</v>
      </c>
      <c r="B124" t="s">
        <v>1368</v>
      </c>
      <c r="C124" t="s">
        <v>3101</v>
      </c>
      <c r="D124" t="s">
        <v>51</v>
      </c>
      <c r="E124">
        <v>7652.138551</v>
      </c>
      <c r="F124">
        <v>803.3</v>
      </c>
      <c r="G124">
        <v>103.18305915955099</v>
      </c>
      <c r="H124">
        <f>(Table2[[#This Row],[1Y Return vs Nifty]]-AVERAGE(Table2[1Y Return vs Nifty]))/_xlfn.STDEV.P(Table2[1Y Return vs Nifty])</f>
        <v>1.528730497450203</v>
      </c>
      <c r="I124">
        <v>4.2508688197435296</v>
      </c>
      <c r="J124">
        <f>(Table2[[#This Row],[1M Return vs Nifty]]-AVERAGE(Table2[1M Return vs Nifty]))/_xlfn.STDEV.P(Table2[1M Return vs Nifty])</f>
        <v>0.75974981578532197</v>
      </c>
      <c r="K124">
        <v>41.169496544553098</v>
      </c>
      <c r="L124">
        <f>(Table2[[#This Row],[6M Return vs Nifty]]-AVERAGE(Table2[6M Return vs Nifty]))/_xlfn.STDEV.P(Table2[6M Return vs Nifty])</f>
        <v>1.4749429678549155</v>
      </c>
      <c r="M124">
        <v>-7.1858724540705801</v>
      </c>
      <c r="N124">
        <f>(Table2[[#This Row],[1W Return vs Nifty]]-AVERAGE(Table2[1W Return vs Nifty]))/_xlfn.STDEV.P(Table2[1W Return vs Nifty])</f>
        <v>-0.29894232675361981</v>
      </c>
      <c r="O124">
        <v>825.47</v>
      </c>
      <c r="P124">
        <v>798.79951638490695</v>
      </c>
      <c r="Q124">
        <v>624.27434794402302</v>
      </c>
      <c r="R124">
        <v>33.511421344093201</v>
      </c>
      <c r="S124" s="1">
        <f>(Table2[[#This Row],[Close Price]]-Table2[[#This Row],[20D EMA]])/Table2[[#This Row],[20D EMA]]</f>
        <v>-2.6857426678134969E-2</v>
      </c>
      <c r="T124" s="1">
        <f>(Table2[[#This Row],[Close Price]]-Table2[[#This Row],[50D EMA]])/Table2[[#This Row],[50D EMA]]</f>
        <v>5.634059013281143E-3</v>
      </c>
      <c r="U124" s="1">
        <f>(Table2[[#This Row],[Close Price]]-Table2[[#This Row],[200D EMA]])/Table2[[#This Row],[200D EMA]]</f>
        <v>0.28677400031825379</v>
      </c>
      <c r="V124">
        <v>0.57059593794697105</v>
      </c>
      <c r="W124">
        <v>765.1</v>
      </c>
      <c r="X124">
        <v>819</v>
      </c>
      <c r="Y124">
        <v>765.1</v>
      </c>
      <c r="Z124">
        <v>819</v>
      </c>
      <c r="AA124">
        <v>747.1</v>
      </c>
      <c r="AB124">
        <v>919.9</v>
      </c>
      <c r="AC124" s="1">
        <f>(Table2[[#This Row],[Close Price]]/Table2[[#This Row],[Day Low]])-1</f>
        <v>4.9928113972029786E-2</v>
      </c>
      <c r="AD124" s="1">
        <f>(Table2[[#This Row],[Day High]]/Table2[[#This Row],[Close Price]])-1</f>
        <v>1.9544379434831338E-2</v>
      </c>
      <c r="AE124" s="1">
        <f>(Table2[[#This Row],[Close Price]]/Table2[[#This Row],[Current Week Low]])-1</f>
        <v>4.9928113972029786E-2</v>
      </c>
      <c r="AF124" s="1">
        <f>(Table2[[#This Row],[Current Week High]]/Table2[[#This Row],[Close Price]])-1</f>
        <v>1.9544379434831338E-2</v>
      </c>
      <c r="AG124" s="1">
        <f>(Table2[[#This Row],[Close Price]]/Table2[[#This Row],[Current Month Low]])-1</f>
        <v>7.5224200240931571E-2</v>
      </c>
      <c r="AH124" s="1">
        <f>(Table2[[#This Row],[Current Month High]]/Table2[[#This Row],[Close Price]])-1</f>
        <v>0.14515125108925675</v>
      </c>
      <c r="AI124">
        <v>19.4447902402589</v>
      </c>
      <c r="AJ124">
        <v>156.52243333865499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0.1</v>
      </c>
      <c r="AM124" t="s">
        <v>3144</v>
      </c>
      <c r="AN124">
        <v>-6.7</v>
      </c>
      <c r="AO124" t="s">
        <v>3143</v>
      </c>
      <c r="AP124">
        <v>2.3333694447557E-2</v>
      </c>
      <c r="AQ124">
        <f>(Table2[[#This Row],[Sharpe Ratio]]-AVERAGE(Table2[Sharpe Ratio]))/_xlfn.STDEV.P(Table2[Sharpe Ratio])</f>
        <v>-0.39418594081409553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3.0702950135227249</v>
      </c>
      <c r="AS124">
        <f>_xlfn.RANK.AVG(Table2[[#This Row],[1Y Return vs Nifty Z-Score]],Table2[1Y Return vs Nifty Z-Score])</f>
        <v>54</v>
      </c>
      <c r="AT124">
        <f>_xlfn.RANK.AVG(Table2[[#This Row],[6M Return vs Nifty Z-Score]],Table2[6M Return vs Nifty Z-Score])</f>
        <v>54</v>
      </c>
      <c r="AU124">
        <f>_xlfn.RANK.AVG(Table2[[#This Row],[Sharpe Ratio Z-Score]],Table2[Sharpe Ratio Z-Score])</f>
        <v>437</v>
      </c>
      <c r="AV124">
        <f>(Table2[[#This Row],[Rank 1Y]]+Table2[[#This Row],[Rank 6M]]+Table2[[#This Row],[Rank Sharpe]])/3</f>
        <v>181.66666666666666</v>
      </c>
    </row>
    <row r="125" spans="1:48" x14ac:dyDescent="0.3">
      <c r="A125" t="s">
        <v>937</v>
      </c>
      <c r="B125" t="s">
        <v>938</v>
      </c>
      <c r="C125" t="s">
        <v>3108</v>
      </c>
      <c r="D125" t="s">
        <v>276</v>
      </c>
      <c r="E125">
        <v>14745.0520728299</v>
      </c>
      <c r="F125">
        <v>1061.3</v>
      </c>
      <c r="G125">
        <v>72.500058981905596</v>
      </c>
      <c r="H125">
        <f>(Table2[[#This Row],[1Y Return vs Nifty]]-AVERAGE(Table2[1Y Return vs Nifty]))/_xlfn.STDEV.P(Table2[1Y Return vs Nifty])</f>
        <v>0.97570558177166211</v>
      </c>
      <c r="I125">
        <v>-10.3247985777086</v>
      </c>
      <c r="J125">
        <f>(Table2[[#This Row],[1M Return vs Nifty]]-AVERAGE(Table2[1M Return vs Nifty]))/_xlfn.STDEV.P(Table2[1M Return vs Nifty])</f>
        <v>-0.95200157059953971</v>
      </c>
      <c r="K125">
        <v>-3.3247349204269701</v>
      </c>
      <c r="L125">
        <f>(Table2[[#This Row],[6M Return vs Nifty]]-AVERAGE(Table2[6M Return vs Nifty]))/_xlfn.STDEV.P(Table2[6M Return vs Nifty])</f>
        <v>-0.14714250310953969</v>
      </c>
      <c r="M125">
        <v>-12.7791606102037</v>
      </c>
      <c r="N125">
        <f>(Table2[[#This Row],[1W Return vs Nifty]]-AVERAGE(Table2[1W Return vs Nifty]))/_xlfn.STDEV.P(Table2[1W Return vs Nifty])</f>
        <v>-1.4322708449668717</v>
      </c>
      <c r="O125">
        <v>1149.72</v>
      </c>
      <c r="P125">
        <v>1200.07637371909</v>
      </c>
      <c r="Q125">
        <v>1078.87575892021</v>
      </c>
      <c r="R125">
        <v>18.747074868712801</v>
      </c>
      <c r="S125" s="1">
        <f>(Table2[[#This Row],[Close Price]]-Table2[[#This Row],[20D EMA]])/Table2[[#This Row],[20D EMA]]</f>
        <v>-7.6905681383293387E-2</v>
      </c>
      <c r="T125" s="1">
        <f>(Table2[[#This Row],[Close Price]]-Table2[[#This Row],[50D EMA]])/Table2[[#This Row],[50D EMA]]</f>
        <v>-0.11563961824280894</v>
      </c>
      <c r="U125" s="1">
        <f>(Table2[[#This Row],[Close Price]]-Table2[[#This Row],[200D EMA]])/Table2[[#This Row],[200D EMA]]</f>
        <v>-1.6290808997136745E-2</v>
      </c>
      <c r="V125">
        <v>0.84819356804496504</v>
      </c>
      <c r="W125">
        <v>1001</v>
      </c>
      <c r="X125">
        <v>1068.3499999999999</v>
      </c>
      <c r="Y125">
        <v>1001</v>
      </c>
      <c r="Z125">
        <v>1068.3499999999999</v>
      </c>
      <c r="AA125">
        <v>1001</v>
      </c>
      <c r="AB125">
        <v>1248.8499999999999</v>
      </c>
      <c r="AC125" s="1">
        <f>(Table2[[#This Row],[Close Price]]/Table2[[#This Row],[Day Low]])-1</f>
        <v>6.0239760239760187E-2</v>
      </c>
      <c r="AD125" s="1">
        <f>(Table2[[#This Row],[Day High]]/Table2[[#This Row],[Close Price]])-1</f>
        <v>6.642796570244025E-3</v>
      </c>
      <c r="AE125" s="1">
        <f>(Table2[[#This Row],[Close Price]]/Table2[[#This Row],[Current Week Low]])-1</f>
        <v>6.0239760239760187E-2</v>
      </c>
      <c r="AF125" s="1">
        <f>(Table2[[#This Row],[Current Week High]]/Table2[[#This Row],[Close Price]])-1</f>
        <v>6.642796570244025E-3</v>
      </c>
      <c r="AG125" s="1">
        <f>(Table2[[#This Row],[Close Price]]/Table2[[#This Row],[Current Month Low]])-1</f>
        <v>6.0239760239760187E-2</v>
      </c>
      <c r="AH125" s="1">
        <f>(Table2[[#This Row],[Current Month High]]/Table2[[#This Row],[Close Price]])-1</f>
        <v>0.17671723358145663</v>
      </c>
      <c r="AI125">
        <v>36.624893997927003</v>
      </c>
      <c r="AJ125">
        <v>109.867510381649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-0.05</v>
      </c>
      <c r="AM125" t="s">
        <v>3143</v>
      </c>
      <c r="AN125">
        <v>-8.44</v>
      </c>
      <c r="AO125" t="s">
        <v>3143</v>
      </c>
      <c r="AP125">
        <v>0.17023279625490201</v>
      </c>
      <c r="AQ125">
        <f>(Table2[[#This Row],[Sharpe Ratio]]-AVERAGE(Table2[Sharpe Ratio]))/_xlfn.STDEV.P(Table2[Sharpe Ratio])</f>
        <v>1.3401951747186109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104</v>
      </c>
      <c r="AT125">
        <f>_xlfn.RANK.AVG(Table2[[#This Row],[6M Return vs Nifty Z-Score]],Table2[6M Return vs Nifty Z-Score])</f>
        <v>375</v>
      </c>
      <c r="AU125">
        <f>_xlfn.RANK.AVG(Table2[[#This Row],[Sharpe Ratio Z-Score]],Table2[Sharpe Ratio Z-Score])</f>
        <v>67</v>
      </c>
      <c r="AV125">
        <f>(Table2[[#This Row],[Rank 1Y]]+Table2[[#This Row],[Rank 6M]]+Table2[[#This Row],[Rank Sharpe]])/3</f>
        <v>182</v>
      </c>
    </row>
    <row r="126" spans="1:48" x14ac:dyDescent="0.3">
      <c r="A126" t="s">
        <v>836</v>
      </c>
      <c r="B126" t="s">
        <v>837</v>
      </c>
      <c r="C126" t="s">
        <v>3107</v>
      </c>
      <c r="D126" t="s">
        <v>437</v>
      </c>
      <c r="E126">
        <v>17801.63730509</v>
      </c>
      <c r="F126">
        <v>1245.75</v>
      </c>
      <c r="G126">
        <v>28.3651441370579</v>
      </c>
      <c r="H126">
        <f>(Table2[[#This Row],[1Y Return vs Nifty]]-AVERAGE(Table2[1Y Return vs Nifty]))/_xlfn.STDEV.P(Table2[1Y Return vs Nifty])</f>
        <v>0.18022575844153951</v>
      </c>
      <c r="I126">
        <v>9.4383623938415901</v>
      </c>
      <c r="J126">
        <f>(Table2[[#This Row],[1M Return vs Nifty]]-AVERAGE(Table2[1M Return vs Nifty]))/_xlfn.STDEV.P(Table2[1M Return vs Nifty])</f>
        <v>1.3689637251859381</v>
      </c>
      <c r="K126">
        <v>6.3560529639862597</v>
      </c>
      <c r="L126">
        <f>(Table2[[#This Row],[6M Return vs Nifty]]-AVERAGE(Table2[6M Return vs Nifty]))/_xlfn.STDEV.P(Table2[6M Return vs Nifty])</f>
        <v>0.20578111997078669</v>
      </c>
      <c r="M126">
        <v>-0.15901914102314299</v>
      </c>
      <c r="N126">
        <f>(Table2[[#This Row],[1W Return vs Nifty]]-AVERAGE(Table2[1W Return vs Nifty]))/_xlfn.STDEV.P(Table2[1W Return vs Nifty])</f>
        <v>1.1248593853476216</v>
      </c>
      <c r="O126">
        <v>1256.42</v>
      </c>
      <c r="P126">
        <v>1263.7416850587499</v>
      </c>
      <c r="Q126">
        <v>1147.4597030750299</v>
      </c>
      <c r="R126">
        <v>46.7580865655164</v>
      </c>
      <c r="S126" s="1">
        <f>(Table2[[#This Row],[Close Price]]-Table2[[#This Row],[20D EMA]])/Table2[[#This Row],[20D EMA]]</f>
        <v>-8.4923831202942269E-3</v>
      </c>
      <c r="T126" s="1">
        <f>(Table2[[#This Row],[Close Price]]-Table2[[#This Row],[50D EMA]])/Table2[[#This Row],[50D EMA]]</f>
        <v>-1.4236837536868538E-2</v>
      </c>
      <c r="U126" s="1">
        <f>(Table2[[#This Row],[Close Price]]-Table2[[#This Row],[200D EMA]])/Table2[[#This Row],[200D EMA]]</f>
        <v>8.5659040279642065E-2</v>
      </c>
      <c r="V126">
        <v>0.71265915809986502</v>
      </c>
      <c r="W126">
        <v>1205.55</v>
      </c>
      <c r="X126">
        <v>1255</v>
      </c>
      <c r="Y126">
        <v>1205.55</v>
      </c>
      <c r="Z126">
        <v>1255</v>
      </c>
      <c r="AA126">
        <v>1163.55</v>
      </c>
      <c r="AB126">
        <v>1365</v>
      </c>
      <c r="AC126" s="1">
        <f>(Table2[[#This Row],[Close Price]]/Table2[[#This Row],[Day Low]])-1</f>
        <v>3.3345775786985277E-2</v>
      </c>
      <c r="AD126" s="1">
        <f>(Table2[[#This Row],[Day High]]/Table2[[#This Row],[Close Price]])-1</f>
        <v>7.4252458358419204E-3</v>
      </c>
      <c r="AE126" s="1">
        <f>(Table2[[#This Row],[Close Price]]/Table2[[#This Row],[Current Week Low]])-1</f>
        <v>3.3345775786985277E-2</v>
      </c>
      <c r="AF126" s="1">
        <f>(Table2[[#This Row],[Current Week High]]/Table2[[#This Row],[Close Price]])-1</f>
        <v>7.4252458358419204E-3</v>
      </c>
      <c r="AG126" s="1">
        <f>(Table2[[#This Row],[Close Price]]/Table2[[#This Row],[Current Month Low]])-1</f>
        <v>7.0645868248033983E-2</v>
      </c>
      <c r="AH126" s="1">
        <f>(Table2[[#This Row],[Current Month High]]/Table2[[#This Row],[Close Price]])-1</f>
        <v>9.5725466586393804E-2</v>
      </c>
      <c r="AI126">
        <v>23.9173188842062</v>
      </c>
      <c r="AJ126">
        <v>71.237113402061794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-0.05</v>
      </c>
      <c r="AM126" t="s">
        <v>3143</v>
      </c>
      <c r="AN126">
        <v>-2.11</v>
      </c>
      <c r="AO126" t="s">
        <v>3143</v>
      </c>
      <c r="AP126">
        <v>0.174130930526709</v>
      </c>
      <c r="AQ126">
        <f>(Table2[[#This Row],[Sharpe Ratio]]-AVERAGE(Table2[Sharpe Ratio]))/_xlfn.STDEV.P(Table2[Sharpe Ratio])</f>
        <v>1.3862189446644584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232</v>
      </c>
      <c r="AT126">
        <f>_xlfn.RANK.AVG(Table2[[#This Row],[6M Return vs Nifty Z-Score]],Table2[6M Return vs Nifty Z-Score])</f>
        <v>253</v>
      </c>
      <c r="AU126">
        <f>_xlfn.RANK.AVG(Table2[[#This Row],[Sharpe Ratio Z-Score]],Table2[Sharpe Ratio Z-Score])</f>
        <v>63</v>
      </c>
      <c r="AV126">
        <f>(Table2[[#This Row],[Rank 1Y]]+Table2[[#This Row],[Rank 6M]]+Table2[[#This Row],[Rank Sharpe]])/3</f>
        <v>182.66666666666666</v>
      </c>
    </row>
    <row r="127" spans="1:48" x14ac:dyDescent="0.3">
      <c r="A127" t="s">
        <v>666</v>
      </c>
      <c r="B127" t="s">
        <v>667</v>
      </c>
      <c r="C127" t="s">
        <v>3095</v>
      </c>
      <c r="D127" t="s">
        <v>437</v>
      </c>
      <c r="E127">
        <v>26235.494999999999</v>
      </c>
      <c r="F127">
        <v>739.8</v>
      </c>
      <c r="G127">
        <v>122.02282833842401</v>
      </c>
      <c r="H127">
        <f>(Table2[[#This Row],[1Y Return vs Nifty]]-AVERAGE(Table2[1Y Return vs Nifty]))/_xlfn.STDEV.P(Table2[1Y Return vs Nifty])</f>
        <v>1.8682951326301831</v>
      </c>
      <c r="I127">
        <v>9.5797491978249507</v>
      </c>
      <c r="J127">
        <f>(Table2[[#This Row],[1M Return vs Nifty]]-AVERAGE(Table2[1M Return vs Nifty]))/_xlfn.STDEV.P(Table2[1M Return vs Nifty])</f>
        <v>1.3855680460129454</v>
      </c>
      <c r="K127">
        <v>-2.2900327973291499</v>
      </c>
      <c r="L127">
        <f>(Table2[[#This Row],[6M Return vs Nifty]]-AVERAGE(Table2[6M Return vs Nifty]))/_xlfn.STDEV.P(Table2[6M Return vs Nifty])</f>
        <v>-0.10942131487024981</v>
      </c>
      <c r="M127">
        <v>4.7734259210158001</v>
      </c>
      <c r="N127">
        <f>(Table2[[#This Row],[1W Return vs Nifty]]-AVERAGE(Table2[1W Return vs Nifty]))/_xlfn.STDEV.P(Table2[1W Return vs Nifty])</f>
        <v>2.1242859296781269</v>
      </c>
      <c r="O127">
        <v>735.21</v>
      </c>
      <c r="P127">
        <v>752.13352922274805</v>
      </c>
      <c r="Q127">
        <v>660.53303138496096</v>
      </c>
      <c r="R127">
        <v>60.319577184552401</v>
      </c>
      <c r="S127" s="1">
        <f>(Table2[[#This Row],[Close Price]]-Table2[[#This Row],[20D EMA]])/Table2[[#This Row],[20D EMA]]</f>
        <v>6.2431142122657719E-3</v>
      </c>
      <c r="T127" s="1">
        <f>(Table2[[#This Row],[Close Price]]-Table2[[#This Row],[50D EMA]])/Table2[[#This Row],[50D EMA]]</f>
        <v>-1.6398057982461599E-2</v>
      </c>
      <c r="U127" s="1">
        <f>(Table2[[#This Row],[Close Price]]-Table2[[#This Row],[200D EMA]])/Table2[[#This Row],[200D EMA]]</f>
        <v>0.12000454912729705</v>
      </c>
      <c r="V127">
        <v>1.1493345808417701</v>
      </c>
      <c r="W127">
        <v>723.65</v>
      </c>
      <c r="X127">
        <v>749.9</v>
      </c>
      <c r="Y127">
        <v>723.65</v>
      </c>
      <c r="Z127">
        <v>749.9</v>
      </c>
      <c r="AA127">
        <v>647.79999999999995</v>
      </c>
      <c r="AB127">
        <v>782</v>
      </c>
      <c r="AC127" s="1">
        <f>(Table2[[#This Row],[Close Price]]/Table2[[#This Row],[Day Low]])-1</f>
        <v>2.2317418641608411E-2</v>
      </c>
      <c r="AD127" s="1">
        <f>(Table2[[#This Row],[Day High]]/Table2[[#This Row],[Close Price]])-1</f>
        <v>1.3652338469856806E-2</v>
      </c>
      <c r="AE127" s="1">
        <f>(Table2[[#This Row],[Close Price]]/Table2[[#This Row],[Current Week Low]])-1</f>
        <v>2.2317418641608411E-2</v>
      </c>
      <c r="AF127" s="1">
        <f>(Table2[[#This Row],[Current Week High]]/Table2[[#This Row],[Close Price]])-1</f>
        <v>1.3652338469856806E-2</v>
      </c>
      <c r="AG127" s="1">
        <f>(Table2[[#This Row],[Close Price]]/Table2[[#This Row],[Current Month Low]])-1</f>
        <v>0.14201914171040442</v>
      </c>
      <c r="AH127" s="1">
        <f>(Table2[[#This Row],[Current Month High]]/Table2[[#This Row],[Close Price]])-1</f>
        <v>5.7042443903757789E-2</v>
      </c>
      <c r="AI127">
        <v>31.116517977831801</v>
      </c>
      <c r="AJ127">
        <v>164.21428571428501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0.05</v>
      </c>
      <c r="AM127" t="s">
        <v>3144</v>
      </c>
      <c r="AN127">
        <v>6.94</v>
      </c>
      <c r="AO127" t="s">
        <v>3144</v>
      </c>
      <c r="AP127">
        <v>0.12676432468573201</v>
      </c>
      <c r="AQ127">
        <f>(Table2[[#This Row],[Sharpe Ratio]]-AVERAGE(Table2[Sharpe Ratio]))/_xlfn.STDEV.P(Table2[Sharpe Ratio])</f>
        <v>0.82697967317311927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37</v>
      </c>
      <c r="AT127">
        <f>_xlfn.RANK.AVG(Table2[[#This Row],[6M Return vs Nifty Z-Score]],Table2[6M Return vs Nifty Z-Score])</f>
        <v>368</v>
      </c>
      <c r="AU127">
        <f>_xlfn.RANK.AVG(Table2[[#This Row],[Sharpe Ratio Z-Score]],Table2[Sharpe Ratio Z-Score])</f>
        <v>147</v>
      </c>
      <c r="AV127">
        <f>(Table2[[#This Row],[Rank 1Y]]+Table2[[#This Row],[Rank 6M]]+Table2[[#This Row],[Rank Sharpe]])/3</f>
        <v>184</v>
      </c>
    </row>
    <row r="128" spans="1:48" x14ac:dyDescent="0.3">
      <c r="A128" t="s">
        <v>783</v>
      </c>
      <c r="B128" t="s">
        <v>784</v>
      </c>
      <c r="C128" t="s">
        <v>3108</v>
      </c>
      <c r="D128" t="s">
        <v>785</v>
      </c>
      <c r="E128">
        <v>19452.623095424999</v>
      </c>
      <c r="F128">
        <v>468.05</v>
      </c>
      <c r="G128">
        <v>19.890121267928699</v>
      </c>
      <c r="H128">
        <f>(Table2[[#This Row],[1Y Return vs Nifty]]-AVERAGE(Table2[1Y Return vs Nifty]))/_xlfn.STDEV.P(Table2[1Y Return vs Nifty])</f>
        <v>2.7473459760245622E-2</v>
      </c>
      <c r="I128">
        <v>-4.3358525907959704</v>
      </c>
      <c r="J128">
        <f>(Table2[[#This Row],[1M Return vs Nifty]]-AVERAGE(Table2[1M Return vs Nifty]))/_xlfn.STDEV.P(Table2[1M Return vs Nifty])</f>
        <v>-0.24866591422515269</v>
      </c>
      <c r="K128">
        <v>6.2141660301250097</v>
      </c>
      <c r="L128">
        <f>(Table2[[#This Row],[6M Return vs Nifty]]-AVERAGE(Table2[6M Return vs Nifty]))/_xlfn.STDEV.P(Table2[6M Return vs Nifty])</f>
        <v>0.20060847789206748</v>
      </c>
      <c r="M128">
        <v>-10.7141975504136</v>
      </c>
      <c r="N128">
        <f>(Table2[[#This Row],[1W Return vs Nifty]]-AVERAGE(Table2[1W Return vs Nifty]))/_xlfn.STDEV.P(Table2[1W Return vs Nifty])</f>
        <v>-1.013861948555757</v>
      </c>
      <c r="O128">
        <v>497.79</v>
      </c>
      <c r="P128">
        <v>522.79266150827596</v>
      </c>
      <c r="Q128">
        <v>488.90840702250898</v>
      </c>
      <c r="R128">
        <v>28.961411632907399</v>
      </c>
      <c r="S128" s="1">
        <f>(Table2[[#This Row],[Close Price]]-Table2[[#This Row],[20D EMA]])/Table2[[#This Row],[20D EMA]]</f>
        <v>-5.9744068784025411E-2</v>
      </c>
      <c r="T128" s="1">
        <f>(Table2[[#This Row],[Close Price]]-Table2[[#This Row],[50D EMA]])/Table2[[#This Row],[50D EMA]]</f>
        <v>-0.10471199299229136</v>
      </c>
      <c r="U128" s="1">
        <f>(Table2[[#This Row],[Close Price]]-Table2[[#This Row],[200D EMA]])/Table2[[#This Row],[200D EMA]]</f>
        <v>-4.2663220191974861E-2</v>
      </c>
      <c r="V128">
        <v>1.02602458093461</v>
      </c>
      <c r="W128">
        <v>450.05</v>
      </c>
      <c r="X128">
        <v>474.6</v>
      </c>
      <c r="Y128">
        <v>450.05</v>
      </c>
      <c r="Z128">
        <v>474.6</v>
      </c>
      <c r="AA128">
        <v>450.05</v>
      </c>
      <c r="AB128">
        <v>537.29999999999995</v>
      </c>
      <c r="AC128" s="1">
        <f>(Table2[[#This Row],[Close Price]]/Table2[[#This Row],[Day Low]])-1</f>
        <v>3.9995556049327918E-2</v>
      </c>
      <c r="AD128" s="1">
        <f>(Table2[[#This Row],[Day High]]/Table2[[#This Row],[Close Price]])-1</f>
        <v>1.3994231385535683E-2</v>
      </c>
      <c r="AE128" s="1">
        <f>(Table2[[#This Row],[Close Price]]/Table2[[#This Row],[Current Week Low]])-1</f>
        <v>3.9995556049327918E-2</v>
      </c>
      <c r="AF128" s="1">
        <f>(Table2[[#This Row],[Current Week High]]/Table2[[#This Row],[Close Price]])-1</f>
        <v>1.3994231385535683E-2</v>
      </c>
      <c r="AG128" s="1">
        <f>(Table2[[#This Row],[Close Price]]/Table2[[#This Row],[Current Month Low]])-1</f>
        <v>3.9995556049327918E-2</v>
      </c>
      <c r="AH128" s="1">
        <f>(Table2[[#This Row],[Current Month High]]/Table2[[#This Row],[Close Price]])-1</f>
        <v>0.14795427838906083</v>
      </c>
      <c r="AI128">
        <v>59.833351137698898</v>
      </c>
      <c r="AJ128">
        <v>55.7570715474209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-0.12</v>
      </c>
      <c r="AM128" t="s">
        <v>3143</v>
      </c>
      <c r="AN128">
        <v>-6.63</v>
      </c>
      <c r="AO128" t="s">
        <v>3143</v>
      </c>
      <c r="AP128">
        <v>0.23707008903146201</v>
      </c>
      <c r="AQ128">
        <f>(Table2[[#This Row],[Sharpe Ratio]]-AVERAGE(Table2[Sharpe Ratio]))/_xlfn.STDEV.P(Table2[Sharpe Ratio])</f>
        <v>2.1293173475486706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285</v>
      </c>
      <c r="AT128">
        <f>_xlfn.RANK.AVG(Table2[[#This Row],[6M Return vs Nifty Z-Score]],Table2[6M Return vs Nifty Z-Score])</f>
        <v>255</v>
      </c>
      <c r="AU128">
        <f>_xlfn.RANK.AVG(Table2[[#This Row],[Sharpe Ratio Z-Score]],Table2[Sharpe Ratio Z-Score])</f>
        <v>12</v>
      </c>
      <c r="AV128">
        <f>(Table2[[#This Row],[Rank 1Y]]+Table2[[#This Row],[Rank 6M]]+Table2[[#This Row],[Rank Sharpe]])/3</f>
        <v>184</v>
      </c>
    </row>
    <row r="129" spans="1:48" x14ac:dyDescent="0.3">
      <c r="A129" t="s">
        <v>1346</v>
      </c>
      <c r="B129" t="s">
        <v>1347</v>
      </c>
      <c r="C129" t="s">
        <v>3108</v>
      </c>
      <c r="D129" t="s">
        <v>785</v>
      </c>
      <c r="E129">
        <v>7896.6696259359996</v>
      </c>
      <c r="F129">
        <v>205.79</v>
      </c>
      <c r="G129">
        <v>40.621242023266298</v>
      </c>
      <c r="H129">
        <f>(Table2[[#This Row],[1Y Return vs Nifty]]-AVERAGE(Table2[1Y Return vs Nifty]))/_xlfn.STDEV.P(Table2[1Y Return vs Nifty])</f>
        <v>0.40112747798741732</v>
      </c>
      <c r="I129">
        <v>-0.52062142779565201</v>
      </c>
      <c r="J129">
        <f>(Table2[[#This Row],[1M Return vs Nifty]]-AVERAGE(Table2[1M Return vs Nifty]))/_xlfn.STDEV.P(Table2[1M Return vs Nifty])</f>
        <v>0.1993909091478967</v>
      </c>
      <c r="K129">
        <v>3.342975080185</v>
      </c>
      <c r="L129">
        <f>(Table2[[#This Row],[6M Return vs Nifty]]-AVERAGE(Table2[6M Return vs Nifty]))/_xlfn.STDEV.P(Table2[6M Return vs Nifty])</f>
        <v>9.5936097430165554E-2</v>
      </c>
      <c r="M129">
        <v>-0.476164141180631</v>
      </c>
      <c r="N129">
        <f>(Table2[[#This Row],[1W Return vs Nifty]]-AVERAGE(Table2[1W Return vs Nifty]))/_xlfn.STDEV.P(Table2[1W Return vs Nifty])</f>
        <v>1.0605985314359367</v>
      </c>
      <c r="O129">
        <v>203.31</v>
      </c>
      <c r="P129">
        <v>214.805306548961</v>
      </c>
      <c r="Q129">
        <v>202.78944744016999</v>
      </c>
      <c r="R129">
        <v>46.4231682906033</v>
      </c>
      <c r="S129" s="1">
        <f>(Table2[[#This Row],[Close Price]]-Table2[[#This Row],[20D EMA]])/Table2[[#This Row],[20D EMA]]</f>
        <v>1.2198121095863408E-2</v>
      </c>
      <c r="T129" s="1">
        <f>(Table2[[#This Row],[Close Price]]-Table2[[#This Row],[50D EMA]])/Table2[[#This Row],[50D EMA]]</f>
        <v>-4.1969664035772458E-2</v>
      </c>
      <c r="U129" s="1">
        <f>(Table2[[#This Row],[Close Price]]-Table2[[#This Row],[200D EMA]])/Table2[[#This Row],[200D EMA]]</f>
        <v>1.4796393982558026E-2</v>
      </c>
      <c r="V129">
        <v>1.2440508406694899</v>
      </c>
      <c r="W129">
        <v>201.66</v>
      </c>
      <c r="X129">
        <v>209</v>
      </c>
      <c r="Y129">
        <v>201.66</v>
      </c>
      <c r="Z129">
        <v>209</v>
      </c>
      <c r="AA129">
        <v>182</v>
      </c>
      <c r="AB129">
        <v>215.8</v>
      </c>
      <c r="AC129" s="1">
        <f>(Table2[[#This Row],[Close Price]]/Table2[[#This Row],[Day Low]])-1</f>
        <v>2.0480015868293178E-2</v>
      </c>
      <c r="AD129" s="1">
        <f>(Table2[[#This Row],[Day High]]/Table2[[#This Row],[Close Price]])-1</f>
        <v>1.5598425579474329E-2</v>
      </c>
      <c r="AE129" s="1">
        <f>(Table2[[#This Row],[Close Price]]/Table2[[#This Row],[Current Week Low]])-1</f>
        <v>2.0480015868293178E-2</v>
      </c>
      <c r="AF129" s="1">
        <f>(Table2[[#This Row],[Current Week High]]/Table2[[#This Row],[Close Price]])-1</f>
        <v>1.5598425579474329E-2</v>
      </c>
      <c r="AG129" s="1">
        <f>(Table2[[#This Row],[Close Price]]/Table2[[#This Row],[Current Month Low]])-1</f>
        <v>0.13071428571428556</v>
      </c>
      <c r="AH129" s="1">
        <f>(Table2[[#This Row],[Current Month High]]/Table2[[#This Row],[Close Price]])-1</f>
        <v>4.8641819330385472E-2</v>
      </c>
      <c r="AI129">
        <v>44.074056076582899</v>
      </c>
      <c r="AJ129">
        <v>71.135135135135101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-0.12</v>
      </c>
      <c r="AM129" t="s">
        <v>3143</v>
      </c>
      <c r="AN129">
        <v>9</v>
      </c>
      <c r="AO129" t="s">
        <v>3144</v>
      </c>
      <c r="AP129">
        <v>0.16708575402060899</v>
      </c>
      <c r="AQ129">
        <f>(Table2[[#This Row],[Sharpe Ratio]]-AVERAGE(Table2[Sharpe Ratio]))/_xlfn.STDEV.P(Table2[Sharpe Ratio])</f>
        <v>1.3030392591698559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192</v>
      </c>
      <c r="AT129">
        <f>_xlfn.RANK.AVG(Table2[[#This Row],[6M Return vs Nifty Z-Score]],Table2[6M Return vs Nifty Z-Score])</f>
        <v>289</v>
      </c>
      <c r="AU129">
        <f>_xlfn.RANK.AVG(Table2[[#This Row],[Sharpe Ratio Z-Score]],Table2[Sharpe Ratio Z-Score])</f>
        <v>72</v>
      </c>
      <c r="AV129">
        <f>(Table2[[#This Row],[Rank 1Y]]+Table2[[#This Row],[Rank 6M]]+Table2[[#This Row],[Rank Sharpe]])/3</f>
        <v>184.33333333333334</v>
      </c>
    </row>
    <row r="130" spans="1:48" x14ac:dyDescent="0.3">
      <c r="A130" t="s">
        <v>1821</v>
      </c>
      <c r="B130" t="s">
        <v>1822</v>
      </c>
      <c r="C130" t="s">
        <v>3103</v>
      </c>
      <c r="D130" t="s">
        <v>192</v>
      </c>
      <c r="E130">
        <v>3969.7943178</v>
      </c>
      <c r="F130">
        <v>1491.2</v>
      </c>
      <c r="G130">
        <v>41.234583258479702</v>
      </c>
      <c r="H130">
        <f>(Table2[[#This Row],[1Y Return vs Nifty]]-AVERAGE(Table2[1Y Return vs Nifty]))/_xlfn.STDEV.P(Table2[1Y Return vs Nifty])</f>
        <v>0.41218223087736416</v>
      </c>
      <c r="I130">
        <v>-5.5294659227941398</v>
      </c>
      <c r="J130">
        <f>(Table2[[#This Row],[1M Return vs Nifty]]-AVERAGE(Table2[1M Return vs Nifty]))/_xlfn.STDEV.P(Table2[1M Return vs Nifty])</f>
        <v>-0.38884263616465531</v>
      </c>
      <c r="K130">
        <v>16.655989839426599</v>
      </c>
      <c r="L130">
        <f>(Table2[[#This Row],[6M Return vs Nifty]]-AVERAGE(Table2[6M Return vs Nifty]))/_xlfn.STDEV.P(Table2[6M Return vs Nifty])</f>
        <v>0.58127649111013591</v>
      </c>
      <c r="M130">
        <v>-5.4951237873144496</v>
      </c>
      <c r="N130">
        <f>(Table2[[#This Row],[1W Return vs Nifty]]-AVERAGE(Table2[1W Return vs Nifty]))/_xlfn.STDEV.P(Table2[1W Return vs Nifty])</f>
        <v>4.364214729401978E-2</v>
      </c>
      <c r="O130">
        <v>1598.76</v>
      </c>
      <c r="P130">
        <v>1578.8481781481901</v>
      </c>
      <c r="Q130">
        <v>1348.48881590734</v>
      </c>
      <c r="R130">
        <v>26.350404833297201</v>
      </c>
      <c r="S130" s="1">
        <f>(Table2[[#This Row],[Close Price]]-Table2[[#This Row],[20D EMA]])/Table2[[#This Row],[20D EMA]]</f>
        <v>-6.7277139783332052E-2</v>
      </c>
      <c r="T130" s="1">
        <f>(Table2[[#This Row],[Close Price]]-Table2[[#This Row],[50D EMA]])/Table2[[#This Row],[50D EMA]]</f>
        <v>-5.5514000244780599E-2</v>
      </c>
      <c r="U130" s="1">
        <f>(Table2[[#This Row],[Close Price]]-Table2[[#This Row],[200D EMA]])/Table2[[#This Row],[200D EMA]]</f>
        <v>0.10583045436430691</v>
      </c>
      <c r="V130">
        <v>0.56485136082024101</v>
      </c>
      <c r="W130">
        <v>1476.15</v>
      </c>
      <c r="X130">
        <v>1516.7</v>
      </c>
      <c r="Y130">
        <v>1476.15</v>
      </c>
      <c r="Z130">
        <v>1516.7</v>
      </c>
      <c r="AA130">
        <v>1470</v>
      </c>
      <c r="AB130">
        <v>1767</v>
      </c>
      <c r="AC130" s="1">
        <f>(Table2[[#This Row],[Close Price]]/Table2[[#This Row],[Day Low]])-1</f>
        <v>1.0195440842732717E-2</v>
      </c>
      <c r="AD130" s="1">
        <f>(Table2[[#This Row],[Day High]]/Table2[[#This Row],[Close Price]])-1</f>
        <v>1.710032188841204E-2</v>
      </c>
      <c r="AE130" s="1">
        <f>(Table2[[#This Row],[Close Price]]/Table2[[#This Row],[Current Week Low]])-1</f>
        <v>1.0195440842732717E-2</v>
      </c>
      <c r="AF130" s="1">
        <f>(Table2[[#This Row],[Current Week High]]/Table2[[#This Row],[Close Price]])-1</f>
        <v>1.710032188841204E-2</v>
      </c>
      <c r="AG130" s="1">
        <f>(Table2[[#This Row],[Close Price]]/Table2[[#This Row],[Current Month Low]])-1</f>
        <v>1.4421768707483018E-2</v>
      </c>
      <c r="AH130" s="1">
        <f>(Table2[[#This Row],[Current Month High]]/Table2[[#This Row],[Close Price]])-1</f>
        <v>0.18495171673819732</v>
      </c>
      <c r="AI130">
        <v>20.037553648068599</v>
      </c>
      <c r="AJ130">
        <v>74.307422559906499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0.2</v>
      </c>
      <c r="AM130" t="s">
        <v>3144</v>
      </c>
      <c r="AN130">
        <v>-8.26</v>
      </c>
      <c r="AO130" t="s">
        <v>3143</v>
      </c>
      <c r="AP130">
        <v>0.10021763014460799</v>
      </c>
      <c r="AQ130">
        <f>(Table2[[#This Row],[Sharpe Ratio]]-AVERAGE(Table2[Sharpe Ratio]))/_xlfn.STDEV.P(Table2[Sharpe Ratio])</f>
        <v>0.51355307542357098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1.1618113085404356</v>
      </c>
      <c r="AS130">
        <f>_xlfn.RANK.AVG(Table2[[#This Row],[1Y Return vs Nifty Z-Score]],Table2[1Y Return vs Nifty Z-Score])</f>
        <v>191</v>
      </c>
      <c r="AT130">
        <f>_xlfn.RANK.AVG(Table2[[#This Row],[6M Return vs Nifty Z-Score]],Table2[6M Return vs Nifty Z-Score])</f>
        <v>157</v>
      </c>
      <c r="AU130">
        <f>_xlfn.RANK.AVG(Table2[[#This Row],[Sharpe Ratio Z-Score]],Table2[Sharpe Ratio Z-Score])</f>
        <v>207</v>
      </c>
      <c r="AV130">
        <f>(Table2[[#This Row],[Rank 1Y]]+Table2[[#This Row],[Rank 6M]]+Table2[[#This Row],[Rank Sharpe]])/3</f>
        <v>185</v>
      </c>
    </row>
    <row r="131" spans="1:48" x14ac:dyDescent="0.3">
      <c r="A131" t="s">
        <v>535</v>
      </c>
      <c r="B131" t="s">
        <v>536</v>
      </c>
      <c r="C131" t="s">
        <v>3101</v>
      </c>
      <c r="D131" t="s">
        <v>51</v>
      </c>
      <c r="E131">
        <v>37090.149556069999</v>
      </c>
      <c r="F131">
        <v>2922.6</v>
      </c>
      <c r="G131">
        <v>38.813349925915198</v>
      </c>
      <c r="H131">
        <f>(Table2[[#This Row],[1Y Return vs Nifty]]-AVERAGE(Table2[1Y Return vs Nifty]))/_xlfn.STDEV.P(Table2[1Y Return vs Nifty])</f>
        <v>0.36854235368715677</v>
      </c>
      <c r="I131">
        <v>-2.9661537839949998</v>
      </c>
      <c r="J131">
        <f>(Table2[[#This Row],[1M Return vs Nifty]]-AVERAGE(Table2[1M Return vs Nifty]))/_xlfn.STDEV.P(Table2[1M Return vs Nifty])</f>
        <v>-8.7809895249233105E-2</v>
      </c>
      <c r="K131">
        <v>23.528711947246698</v>
      </c>
      <c r="L131">
        <f>(Table2[[#This Row],[6M Return vs Nifty]]-AVERAGE(Table2[6M Return vs Nifty]))/_xlfn.STDEV.P(Table2[6M Return vs Nifty])</f>
        <v>0.8318290303948187</v>
      </c>
      <c r="M131">
        <v>-5.8588861238522396</v>
      </c>
      <c r="N131">
        <f>(Table2[[#This Row],[1W Return vs Nifty]]-AVERAGE(Table2[1W Return vs Nifty]))/_xlfn.STDEV.P(Table2[1W Return vs Nifty])</f>
        <v>-3.0064448601296725E-2</v>
      </c>
      <c r="O131">
        <v>3139.57</v>
      </c>
      <c r="P131">
        <v>3102.3898851584299</v>
      </c>
      <c r="Q131">
        <v>2600.81199695134</v>
      </c>
      <c r="R131">
        <v>25.4964492231408</v>
      </c>
      <c r="S131" s="1">
        <f>(Table2[[#This Row],[Close Price]]-Table2[[#This Row],[20D EMA]])/Table2[[#This Row],[20D EMA]]</f>
        <v>-6.9108189975060352E-2</v>
      </c>
      <c r="T131" s="1">
        <f>(Table2[[#This Row],[Close Price]]-Table2[[#This Row],[50D EMA]])/Table2[[#This Row],[50D EMA]]</f>
        <v>-5.795206012581771E-2</v>
      </c>
      <c r="U131" s="1">
        <f>(Table2[[#This Row],[Close Price]]-Table2[[#This Row],[200D EMA]])/Table2[[#This Row],[200D EMA]]</f>
        <v>0.1237259761281701</v>
      </c>
      <c r="V131">
        <v>0.486572281265581</v>
      </c>
      <c r="W131">
        <v>2900.9</v>
      </c>
      <c r="X131">
        <v>2983.95</v>
      </c>
      <c r="Y131">
        <v>2900.9</v>
      </c>
      <c r="Z131">
        <v>2983.95</v>
      </c>
      <c r="AA131">
        <v>2900.9</v>
      </c>
      <c r="AB131">
        <v>3428</v>
      </c>
      <c r="AC131" s="1">
        <f>(Table2[[#This Row],[Close Price]]/Table2[[#This Row],[Day Low]])-1</f>
        <v>7.4804371057257679E-3</v>
      </c>
      <c r="AD131" s="1">
        <f>(Table2[[#This Row],[Day High]]/Table2[[#This Row],[Close Price]])-1</f>
        <v>2.0991582837199818E-2</v>
      </c>
      <c r="AE131" s="1">
        <f>(Table2[[#This Row],[Close Price]]/Table2[[#This Row],[Current Week Low]])-1</f>
        <v>7.4804371057257679E-3</v>
      </c>
      <c r="AF131" s="1">
        <f>(Table2[[#This Row],[Current Week High]]/Table2[[#This Row],[Close Price]])-1</f>
        <v>2.0991582837199818E-2</v>
      </c>
      <c r="AG131" s="1">
        <f>(Table2[[#This Row],[Close Price]]/Table2[[#This Row],[Current Month Low]])-1</f>
        <v>7.4804371057257679E-3</v>
      </c>
      <c r="AH131" s="1">
        <f>(Table2[[#This Row],[Current Month High]]/Table2[[#This Row],[Close Price]])-1</f>
        <v>0.17292821460343544</v>
      </c>
      <c r="AI131">
        <v>19.243139670156701</v>
      </c>
      <c r="AJ131">
        <v>68.8485758853775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-0.05</v>
      </c>
      <c r="AM131" t="s">
        <v>3143</v>
      </c>
      <c r="AN131">
        <v>-12.63</v>
      </c>
      <c r="AO131" t="s">
        <v>3143</v>
      </c>
      <c r="AP131">
        <v>8.5853785328540003E-2</v>
      </c>
      <c r="AQ131">
        <f>(Table2[[#This Row],[Sharpe Ratio]]-AVERAGE(Table2[Sharpe Ratio]))/_xlfn.STDEV.P(Table2[Sharpe Ratio])</f>
        <v>0.34396469204391805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1.4264617322753639</v>
      </c>
      <c r="AS131">
        <f>_xlfn.RANK.AVG(Table2[[#This Row],[1Y Return vs Nifty Z-Score]],Table2[1Y Return vs Nifty Z-Score])</f>
        <v>197</v>
      </c>
      <c r="AT131">
        <f>_xlfn.RANK.AVG(Table2[[#This Row],[6M Return vs Nifty Z-Score]],Table2[6M Return vs Nifty Z-Score])</f>
        <v>107</v>
      </c>
      <c r="AU131">
        <f>_xlfn.RANK.AVG(Table2[[#This Row],[Sharpe Ratio Z-Score]],Table2[Sharpe Ratio Z-Score])</f>
        <v>253</v>
      </c>
      <c r="AV131">
        <f>(Table2[[#This Row],[Rank 1Y]]+Table2[[#This Row],[Rank 6M]]+Table2[[#This Row],[Rank Sharpe]])/3</f>
        <v>185.66666666666666</v>
      </c>
    </row>
    <row r="132" spans="1:48" x14ac:dyDescent="0.3">
      <c r="A132" t="s">
        <v>1097</v>
      </c>
      <c r="B132" t="s">
        <v>1098</v>
      </c>
      <c r="C132" t="s">
        <v>3104</v>
      </c>
      <c r="D132" t="s">
        <v>74</v>
      </c>
      <c r="E132">
        <v>10993.603205474999</v>
      </c>
      <c r="F132">
        <v>358.75</v>
      </c>
      <c r="G132">
        <v>43.091004327360999</v>
      </c>
      <c r="H132">
        <f>(Table2[[#This Row],[1Y Return vs Nifty]]-AVERAGE(Table2[1Y Return vs Nifty]))/_xlfn.STDEV.P(Table2[1Y Return vs Nifty])</f>
        <v>0.44564203269393904</v>
      </c>
      <c r="I132">
        <v>5.7751741695000902</v>
      </c>
      <c r="J132">
        <f>(Table2[[#This Row],[1M Return vs Nifty]]-AVERAGE(Table2[1M Return vs Nifty]))/_xlfn.STDEV.P(Table2[1M Return vs Nifty])</f>
        <v>0.93876266813510567</v>
      </c>
      <c r="K132">
        <v>49.723464145509404</v>
      </c>
      <c r="L132">
        <f>(Table2[[#This Row],[6M Return vs Nifty]]-AVERAGE(Table2[6M Return vs Nifty]))/_xlfn.STDEV.P(Table2[6M Return vs Nifty])</f>
        <v>1.7867871352394598</v>
      </c>
      <c r="M132">
        <v>-9.7375451705179694E-2</v>
      </c>
      <c r="N132">
        <f>(Table2[[#This Row],[1W Return vs Nifty]]-AVERAGE(Table2[1W Return vs Nifty]))/_xlfn.STDEV.P(Table2[1W Return vs Nifty])</f>
        <v>1.1373498112155114</v>
      </c>
      <c r="O132">
        <v>361.13</v>
      </c>
      <c r="P132">
        <v>356.36722236151002</v>
      </c>
      <c r="Q132">
        <v>299.62544450105298</v>
      </c>
      <c r="R132">
        <v>16.934976159898302</v>
      </c>
      <c r="S132" s="1">
        <f>(Table2[[#This Row],[Close Price]]-Table2[[#This Row],[20D EMA]])/Table2[[#This Row],[20D EMA]]</f>
        <v>-6.5904245008722492E-3</v>
      </c>
      <c r="T132" s="1">
        <f>(Table2[[#This Row],[Close Price]]-Table2[[#This Row],[50D EMA]])/Table2[[#This Row],[50D EMA]]</f>
        <v>6.6862985397484719E-3</v>
      </c>
      <c r="U132" s="1">
        <f>(Table2[[#This Row],[Close Price]]-Table2[[#This Row],[200D EMA]])/Table2[[#This Row],[200D EMA]]</f>
        <v>0.19732821956227165</v>
      </c>
      <c r="V132">
        <v>0.36334951464769999</v>
      </c>
      <c r="W132">
        <v>351.9</v>
      </c>
      <c r="X132">
        <v>363.95</v>
      </c>
      <c r="Y132">
        <v>351.9</v>
      </c>
      <c r="Z132">
        <v>363.95</v>
      </c>
      <c r="AA132">
        <v>348.5</v>
      </c>
      <c r="AB132">
        <v>367.9</v>
      </c>
      <c r="AC132" s="1">
        <f>(Table2[[#This Row],[Close Price]]/Table2[[#This Row],[Day Low]])-1</f>
        <v>1.946575731741973E-2</v>
      </c>
      <c r="AD132" s="1">
        <f>(Table2[[#This Row],[Day High]]/Table2[[#This Row],[Close Price]])-1</f>
        <v>1.4494773519163839E-2</v>
      </c>
      <c r="AE132" s="1">
        <f>(Table2[[#This Row],[Close Price]]/Table2[[#This Row],[Current Week Low]])-1</f>
        <v>1.946575731741973E-2</v>
      </c>
      <c r="AF132" s="1">
        <f>(Table2[[#This Row],[Current Week High]]/Table2[[#This Row],[Close Price]])-1</f>
        <v>1.4494773519163839E-2</v>
      </c>
      <c r="AG132" s="1">
        <f>(Table2[[#This Row],[Close Price]]/Table2[[#This Row],[Current Month Low]])-1</f>
        <v>2.9411764705882248E-2</v>
      </c>
      <c r="AH132" s="1">
        <f>(Table2[[#This Row],[Current Month High]]/Table2[[#This Row],[Close Price]])-1</f>
        <v>2.5505226480836196E-2</v>
      </c>
      <c r="AI132">
        <v>7.3170731707317103</v>
      </c>
      <c r="AJ132">
        <v>107.910750507099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0.01</v>
      </c>
      <c r="AM132" t="s">
        <v>3144</v>
      </c>
      <c r="AN132">
        <v>-1.02</v>
      </c>
      <c r="AO132" t="s">
        <v>3143</v>
      </c>
      <c r="AP132">
        <v>5.8714515304194997E-2</v>
      </c>
      <c r="AQ132">
        <f>(Table2[[#This Row],[Sharpe Ratio]]-AVERAGE(Table2[Sharpe Ratio]))/_xlfn.STDEV.P(Table2[Sharpe Ratio])</f>
        <v>2.3541783799741704E-2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4.332083431083757</v>
      </c>
      <c r="AS132">
        <f>_xlfn.RANK.AVG(Table2[[#This Row],[1Y Return vs Nifty Z-Score]],Table2[1Y Return vs Nifty Z-Score])</f>
        <v>182</v>
      </c>
      <c r="AT132">
        <f>_xlfn.RANK.AVG(Table2[[#This Row],[6M Return vs Nifty Z-Score]],Table2[6M Return vs Nifty Z-Score])</f>
        <v>42</v>
      </c>
      <c r="AU132">
        <f>_xlfn.RANK.AVG(Table2[[#This Row],[Sharpe Ratio Z-Score]],Table2[Sharpe Ratio Z-Score])</f>
        <v>337</v>
      </c>
      <c r="AV132">
        <f>(Table2[[#This Row],[Rank 1Y]]+Table2[[#This Row],[Rank 6M]]+Table2[[#This Row],[Rank Sharpe]])/3</f>
        <v>187</v>
      </c>
    </row>
    <row r="133" spans="1:48" x14ac:dyDescent="0.3">
      <c r="A133" t="s">
        <v>1539</v>
      </c>
      <c r="B133" t="s">
        <v>1540</v>
      </c>
      <c r="C133" t="s">
        <v>3100</v>
      </c>
      <c r="D133" t="s">
        <v>48</v>
      </c>
      <c r="E133">
        <v>6057.7262996429999</v>
      </c>
      <c r="F133">
        <v>229.12</v>
      </c>
      <c r="G133">
        <v>46.7846057517364</v>
      </c>
      <c r="H133">
        <f>(Table2[[#This Row],[1Y Return vs Nifty]]-AVERAGE(Table2[1Y Return vs Nifty]))/_xlfn.STDEV.P(Table2[1Y Return vs Nifty])</f>
        <v>0.51221484514510063</v>
      </c>
      <c r="I133">
        <v>0.28188921795706501</v>
      </c>
      <c r="J133">
        <f>(Table2[[#This Row],[1M Return vs Nifty]]-AVERAGE(Table2[1M Return vs Nifty]))/_xlfn.STDEV.P(Table2[1M Return vs Nifty])</f>
        <v>0.29363693390940782</v>
      </c>
      <c r="K133">
        <v>22.4403385701121</v>
      </c>
      <c r="L133">
        <f>(Table2[[#This Row],[6M Return vs Nifty]]-AVERAGE(Table2[6M Return vs Nifty]))/_xlfn.STDEV.P(Table2[6M Return vs Nifty])</f>
        <v>0.7921511983723899</v>
      </c>
      <c r="M133">
        <v>-11.6234864997986</v>
      </c>
      <c r="N133">
        <f>(Table2[[#This Row],[1W Return vs Nifty]]-AVERAGE(Table2[1W Return vs Nifty]))/_xlfn.STDEV.P(Table2[1W Return vs Nifty])</f>
        <v>-1.1981047533009774</v>
      </c>
      <c r="O133">
        <v>237.71</v>
      </c>
      <c r="P133">
        <v>238.66826394984</v>
      </c>
      <c r="Q133">
        <v>206.49663342434101</v>
      </c>
      <c r="R133">
        <v>25.1051288433856</v>
      </c>
      <c r="S133" s="1">
        <f>(Table2[[#This Row],[Close Price]]-Table2[[#This Row],[20D EMA]])/Table2[[#This Row],[20D EMA]]</f>
        <v>-3.613646880652898E-2</v>
      </c>
      <c r="T133" s="1">
        <f>(Table2[[#This Row],[Close Price]]-Table2[[#This Row],[50D EMA]])/Table2[[#This Row],[50D EMA]]</f>
        <v>-4.0006424783173997E-2</v>
      </c>
      <c r="U133" s="1">
        <f>(Table2[[#This Row],[Close Price]]-Table2[[#This Row],[200D EMA]])/Table2[[#This Row],[200D EMA]]</f>
        <v>0.10955804073168118</v>
      </c>
      <c r="V133">
        <v>1.18436013348146</v>
      </c>
      <c r="W133">
        <v>212.41</v>
      </c>
      <c r="X133">
        <v>231.96</v>
      </c>
      <c r="Y133">
        <v>212.41</v>
      </c>
      <c r="Z133">
        <v>231.96</v>
      </c>
      <c r="AA133">
        <v>211.01</v>
      </c>
      <c r="AB133">
        <v>272.25</v>
      </c>
      <c r="AC133" s="1">
        <f>(Table2[[#This Row],[Close Price]]/Table2[[#This Row],[Day Low]])-1</f>
        <v>7.8668612588861153E-2</v>
      </c>
      <c r="AD133" s="1">
        <f>(Table2[[#This Row],[Day High]]/Table2[[#This Row],[Close Price]])-1</f>
        <v>1.2395251396648099E-2</v>
      </c>
      <c r="AE133" s="1">
        <f>(Table2[[#This Row],[Close Price]]/Table2[[#This Row],[Current Week Low]])-1</f>
        <v>7.8668612588861153E-2</v>
      </c>
      <c r="AF133" s="1">
        <f>(Table2[[#This Row],[Current Week High]]/Table2[[#This Row],[Close Price]])-1</f>
        <v>1.2395251396648099E-2</v>
      </c>
      <c r="AG133" s="1">
        <f>(Table2[[#This Row],[Close Price]]/Table2[[#This Row],[Current Month Low]])-1</f>
        <v>8.5825316335718771E-2</v>
      </c>
      <c r="AH133" s="1">
        <f>(Table2[[#This Row],[Current Month High]]/Table2[[#This Row],[Close Price]])-1</f>
        <v>0.18824196927374293</v>
      </c>
      <c r="AI133">
        <v>24.2754888268156</v>
      </c>
      <c r="AJ133">
        <v>80.694006309148193</v>
      </c>
      <c r="AK133" t="str">
        <f>IF(AND(Table2[[#This Row],[20D EMA]]&gt;Table2[[#This Row],[50D EMA]],Table2[[#This Row],[50D EMA]]&gt;Table2[[#This Row],[200D EMA]]),"Uptrend","Downtrend/NoTrend")</f>
        <v>Downtrend/NoTrend</v>
      </c>
      <c r="AL133">
        <v>0</v>
      </c>
      <c r="AM133" t="s">
        <v>3142</v>
      </c>
      <c r="AN133">
        <v>-6.11</v>
      </c>
      <c r="AO133" t="s">
        <v>3143</v>
      </c>
      <c r="AP133">
        <v>7.6743743561248995E-2</v>
      </c>
      <c r="AQ133">
        <f>(Table2[[#This Row],[Sharpe Ratio]]-AVERAGE(Table2[Sharpe Ratio]))/_xlfn.STDEV.P(Table2[Sharpe Ratio])</f>
        <v>0.23640593771180882</v>
      </c>
      <c r="AR1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3">
        <f>_xlfn.RANK.AVG(Table2[[#This Row],[1Y Return vs Nifty Z-Score]],Table2[1Y Return vs Nifty Z-Score])</f>
        <v>171</v>
      </c>
      <c r="AT133">
        <f>_xlfn.RANK.AVG(Table2[[#This Row],[6M Return vs Nifty Z-Score]],Table2[6M Return vs Nifty Z-Score])</f>
        <v>118</v>
      </c>
      <c r="AU133">
        <f>_xlfn.RANK.AVG(Table2[[#This Row],[Sharpe Ratio Z-Score]],Table2[Sharpe Ratio Z-Score])</f>
        <v>279</v>
      </c>
      <c r="AV133">
        <f>(Table2[[#This Row],[Rank 1Y]]+Table2[[#This Row],[Rank 6M]]+Table2[[#This Row],[Rank Sharpe]])/3</f>
        <v>189.33333333333334</v>
      </c>
    </row>
    <row r="134" spans="1:48" x14ac:dyDescent="0.3">
      <c r="A134" t="s">
        <v>1490</v>
      </c>
      <c r="B134" t="s">
        <v>1491</v>
      </c>
      <c r="C134" t="s">
        <v>3106</v>
      </c>
      <c r="D134" t="s">
        <v>83</v>
      </c>
      <c r="E134">
        <v>6531.6269968300003</v>
      </c>
      <c r="F134">
        <v>2724.7</v>
      </c>
      <c r="G134">
        <v>36.005270795367998</v>
      </c>
      <c r="H134">
        <f>(Table2[[#This Row],[1Y Return vs Nifty]]-AVERAGE(Table2[1Y Return vs Nifty]))/_xlfn.STDEV.P(Table2[1Y Return vs Nifty])</f>
        <v>0.31793003691896293</v>
      </c>
      <c r="I134">
        <v>-12.1207010756444</v>
      </c>
      <c r="J134">
        <f>(Table2[[#This Row],[1M Return vs Nifty]]-AVERAGE(Table2[1M Return vs Nifty]))/_xlfn.STDEV.P(Table2[1M Return vs Nifty])</f>
        <v>-1.1629105126621866</v>
      </c>
      <c r="K134">
        <v>5.0849462688493698</v>
      </c>
      <c r="L134">
        <f>(Table2[[#This Row],[6M Return vs Nifty]]-AVERAGE(Table2[6M Return vs Nifty]))/_xlfn.STDEV.P(Table2[6M Return vs Nifty])</f>
        <v>0.1594415466296896</v>
      </c>
      <c r="M134">
        <v>-8.7820655916819597</v>
      </c>
      <c r="N134">
        <f>(Table2[[#This Row],[1W Return vs Nifty]]-AVERAGE(Table2[1W Return vs Nifty]))/_xlfn.STDEV.P(Table2[1W Return vs Nifty])</f>
        <v>-0.62236768102356921</v>
      </c>
      <c r="O134">
        <v>3004.31</v>
      </c>
      <c r="P134">
        <v>3097.3491712233099</v>
      </c>
      <c r="Q134">
        <v>2738.1749282056899</v>
      </c>
      <c r="R134">
        <v>13.6977265382969</v>
      </c>
      <c r="S134" s="1">
        <f>(Table2[[#This Row],[Close Price]]-Table2[[#This Row],[20D EMA]])/Table2[[#This Row],[20D EMA]]</f>
        <v>-9.3069623307847765E-2</v>
      </c>
      <c r="T134" s="1">
        <f>(Table2[[#This Row],[Close Price]]-Table2[[#This Row],[50D EMA]])/Table2[[#This Row],[50D EMA]]</f>
        <v>-0.12031228983980868</v>
      </c>
      <c r="U134" s="1">
        <f>(Table2[[#This Row],[Close Price]]-Table2[[#This Row],[200D EMA]])/Table2[[#This Row],[200D EMA]]</f>
        <v>-4.921134901530959E-3</v>
      </c>
      <c r="V134">
        <v>0.93453617843626702</v>
      </c>
      <c r="W134">
        <v>2608.8000000000002</v>
      </c>
      <c r="X134">
        <v>2740.35</v>
      </c>
      <c r="Y134">
        <v>2608.8000000000002</v>
      </c>
      <c r="Z134">
        <v>2740.35</v>
      </c>
      <c r="AA134">
        <v>2593.6</v>
      </c>
      <c r="AB134">
        <v>3508.45</v>
      </c>
      <c r="AC134" s="1">
        <f>(Table2[[#This Row],[Close Price]]/Table2[[#This Row],[Day Low]])-1</f>
        <v>4.4426556271082385E-2</v>
      </c>
      <c r="AD134" s="1">
        <f>(Table2[[#This Row],[Day High]]/Table2[[#This Row],[Close Price]])-1</f>
        <v>5.7437516056813021E-3</v>
      </c>
      <c r="AE134" s="1">
        <f>(Table2[[#This Row],[Close Price]]/Table2[[#This Row],[Current Week Low]])-1</f>
        <v>4.4426556271082385E-2</v>
      </c>
      <c r="AF134" s="1">
        <f>(Table2[[#This Row],[Current Week High]]/Table2[[#This Row],[Close Price]])-1</f>
        <v>5.7437516056813021E-3</v>
      </c>
      <c r="AG134" s="1">
        <f>(Table2[[#This Row],[Close Price]]/Table2[[#This Row],[Current Month Low]])-1</f>
        <v>5.0547501542257844E-2</v>
      </c>
      <c r="AH134" s="1">
        <f>(Table2[[#This Row],[Current Month High]]/Table2[[#This Row],[Close Price]])-1</f>
        <v>0.28764634638675823</v>
      </c>
      <c r="AI134">
        <v>29.370205894226899</v>
      </c>
      <c r="AJ134">
        <v>65.133333333333297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-0.11</v>
      </c>
      <c r="AM134" t="s">
        <v>3143</v>
      </c>
      <c r="AN134">
        <v>-12.07</v>
      </c>
      <c r="AO134" t="s">
        <v>3143</v>
      </c>
      <c r="AP134">
        <v>0.155585519093934</v>
      </c>
      <c r="AQ134">
        <f>(Table2[[#This Row],[Sharpe Ratio]]-AVERAGE(Table2[Sharpe Ratio]))/_xlfn.STDEV.P(Table2[Sharpe Ratio])</f>
        <v>1.1672604148092334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206</v>
      </c>
      <c r="AT134">
        <f>_xlfn.RANK.AVG(Table2[[#This Row],[6M Return vs Nifty Z-Score]],Table2[6M Return vs Nifty Z-Score])</f>
        <v>268</v>
      </c>
      <c r="AU134">
        <f>_xlfn.RANK.AVG(Table2[[#This Row],[Sharpe Ratio Z-Score]],Table2[Sharpe Ratio Z-Score])</f>
        <v>95</v>
      </c>
      <c r="AV134">
        <f>(Table2[[#This Row],[Rank 1Y]]+Table2[[#This Row],[Rank 6M]]+Table2[[#This Row],[Rank Sharpe]])/3</f>
        <v>189.66666666666666</v>
      </c>
    </row>
    <row r="135" spans="1:48" x14ac:dyDescent="0.3">
      <c r="A135" t="s">
        <v>405</v>
      </c>
      <c r="B135" t="s">
        <v>406</v>
      </c>
      <c r="C135" t="s">
        <v>3103</v>
      </c>
      <c r="D135" t="s">
        <v>192</v>
      </c>
      <c r="E135">
        <v>53592.453292300001</v>
      </c>
      <c r="F135">
        <v>934.6</v>
      </c>
      <c r="G135">
        <v>31.528330776392099</v>
      </c>
      <c r="H135">
        <f>(Table2[[#This Row],[1Y Return vs Nifty]]-AVERAGE(Table2[1Y Return vs Nifty]))/_xlfn.STDEV.P(Table2[1Y Return vs Nifty])</f>
        <v>0.23723846953123859</v>
      </c>
      <c r="I135">
        <v>-8.8783381245423794</v>
      </c>
      <c r="J135">
        <f>(Table2[[#This Row],[1M Return vs Nifty]]-AVERAGE(Table2[1M Return vs Nifty]))/_xlfn.STDEV.P(Table2[1M Return vs Nifty])</f>
        <v>-0.78213074283278083</v>
      </c>
      <c r="K135">
        <v>19.801255621306002</v>
      </c>
      <c r="L135">
        <f>(Table2[[#This Row],[6M Return vs Nifty]]-AVERAGE(Table2[6M Return vs Nifty]))/_xlfn.STDEV.P(Table2[6M Return vs Nifty])</f>
        <v>0.6959405668594556</v>
      </c>
      <c r="M135">
        <v>-1.8904750219964299</v>
      </c>
      <c r="N135">
        <f>(Table2[[#This Row],[1W Return vs Nifty]]-AVERAGE(Table2[1W Return vs Nifty]))/_xlfn.STDEV.P(Table2[1W Return vs Nifty])</f>
        <v>0.77402669567412841</v>
      </c>
      <c r="O135">
        <v>985.91</v>
      </c>
      <c r="P135">
        <v>1023.52480862766</v>
      </c>
      <c r="Q135">
        <v>908.48804301988605</v>
      </c>
      <c r="R135">
        <v>31.315990056062098</v>
      </c>
      <c r="S135" s="1">
        <f>(Table2[[#This Row],[Close Price]]-Table2[[#This Row],[20D EMA]])/Table2[[#This Row],[20D EMA]]</f>
        <v>-5.2043289955472555E-2</v>
      </c>
      <c r="T135" s="1">
        <f>(Table2[[#This Row],[Close Price]]-Table2[[#This Row],[50D EMA]])/Table2[[#This Row],[50D EMA]]</f>
        <v>-8.6880950884708125E-2</v>
      </c>
      <c r="U135" s="1">
        <f>(Table2[[#This Row],[Close Price]]-Table2[[#This Row],[200D EMA]])/Table2[[#This Row],[200D EMA]]</f>
        <v>2.8742213153753533E-2</v>
      </c>
      <c r="V135">
        <v>0.75412313312193602</v>
      </c>
      <c r="W135">
        <v>908</v>
      </c>
      <c r="X135">
        <v>942</v>
      </c>
      <c r="Y135">
        <v>908</v>
      </c>
      <c r="Z135">
        <v>942</v>
      </c>
      <c r="AA135">
        <v>903.75</v>
      </c>
      <c r="AB135">
        <v>1117.75</v>
      </c>
      <c r="AC135" s="1">
        <f>(Table2[[#This Row],[Close Price]]/Table2[[#This Row],[Day Low]])-1</f>
        <v>2.9295154185022154E-2</v>
      </c>
      <c r="AD135" s="1">
        <f>(Table2[[#This Row],[Day High]]/Table2[[#This Row],[Close Price]])-1</f>
        <v>7.9178258078322905E-3</v>
      </c>
      <c r="AE135" s="1">
        <f>(Table2[[#This Row],[Close Price]]/Table2[[#This Row],[Current Week Low]])-1</f>
        <v>2.9295154185022154E-2</v>
      </c>
      <c r="AF135" s="1">
        <f>(Table2[[#This Row],[Current Week High]]/Table2[[#This Row],[Close Price]])-1</f>
        <v>7.9178258078322905E-3</v>
      </c>
      <c r="AG135" s="1">
        <f>(Table2[[#This Row],[Close Price]]/Table2[[#This Row],[Current Month Low]])-1</f>
        <v>3.4135546334716382E-2</v>
      </c>
      <c r="AH135" s="1">
        <f>(Table2[[#This Row],[Current Month High]]/Table2[[#This Row],[Close Price]])-1</f>
        <v>0.19596618874384752</v>
      </c>
      <c r="AI135">
        <v>34.282045794992499</v>
      </c>
      <c r="AJ135">
        <v>62.2569444444444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-0.01</v>
      </c>
      <c r="AM135" t="s">
        <v>3143</v>
      </c>
      <c r="AN135">
        <v>-6.81</v>
      </c>
      <c r="AO135" t="s">
        <v>3143</v>
      </c>
      <c r="AP135">
        <v>0.100075944393636</v>
      </c>
      <c r="AQ135">
        <f>(Table2[[#This Row],[Sharpe Ratio]]-AVERAGE(Table2[Sharpe Ratio]))/_xlfn.STDEV.P(Table2[Sharpe Ratio])</f>
        <v>0.51188024633338236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225</v>
      </c>
      <c r="AT135">
        <f>_xlfn.RANK.AVG(Table2[[#This Row],[6M Return vs Nifty Z-Score]],Table2[6M Return vs Nifty Z-Score])</f>
        <v>137</v>
      </c>
      <c r="AU135">
        <f>_xlfn.RANK.AVG(Table2[[#This Row],[Sharpe Ratio Z-Score]],Table2[Sharpe Ratio Z-Score])</f>
        <v>208</v>
      </c>
      <c r="AV135">
        <f>(Table2[[#This Row],[Rank 1Y]]+Table2[[#This Row],[Rank 6M]]+Table2[[#This Row],[Rank Sharpe]])/3</f>
        <v>190</v>
      </c>
    </row>
    <row r="136" spans="1:48" x14ac:dyDescent="0.3">
      <c r="A136" t="s">
        <v>970</v>
      </c>
      <c r="B136" t="s">
        <v>971</v>
      </c>
      <c r="C136" t="s">
        <v>3096</v>
      </c>
      <c r="D136" t="s">
        <v>21</v>
      </c>
      <c r="E136">
        <v>14159.059330779901</v>
      </c>
      <c r="F136">
        <v>2549.9</v>
      </c>
      <c r="G136">
        <v>210.80415972230799</v>
      </c>
      <c r="H136">
        <f>(Table2[[#This Row],[1Y Return vs Nifty]]-AVERAGE(Table2[1Y Return vs Nifty]))/_xlfn.STDEV.P(Table2[1Y Return vs Nifty])</f>
        <v>3.4684739944799574</v>
      </c>
      <c r="I136">
        <v>5.61294860800521</v>
      </c>
      <c r="J136">
        <f>(Table2[[#This Row],[1M Return vs Nifty]]-AVERAGE(Table2[1M Return vs Nifty]))/_xlfn.STDEV.P(Table2[1M Return vs Nifty])</f>
        <v>0.9197110650610355</v>
      </c>
      <c r="K136">
        <v>43.273755143988502</v>
      </c>
      <c r="L136">
        <f>(Table2[[#This Row],[6M Return vs Nifty]]-AVERAGE(Table2[6M Return vs Nifty]))/_xlfn.STDEV.P(Table2[6M Return vs Nifty])</f>
        <v>1.55165599758738</v>
      </c>
      <c r="M136">
        <v>-13.0599636252712</v>
      </c>
      <c r="N136">
        <f>(Table2[[#This Row],[1W Return vs Nifty]]-AVERAGE(Table2[1W Return vs Nifty]))/_xlfn.STDEV.P(Table2[1W Return vs Nifty])</f>
        <v>-1.489167978833881</v>
      </c>
      <c r="O136">
        <v>2586.98</v>
      </c>
      <c r="P136">
        <v>2561.2105098715201</v>
      </c>
      <c r="Q136">
        <v>2095.4376292637398</v>
      </c>
      <c r="R136">
        <v>39.015518905294797</v>
      </c>
      <c r="S136" s="1">
        <f>(Table2[[#This Row],[Close Price]]-Table2[[#This Row],[20D EMA]])/Table2[[#This Row],[20D EMA]]</f>
        <v>-1.4333315294281335E-2</v>
      </c>
      <c r="T136" s="1">
        <f>(Table2[[#This Row],[Close Price]]-Table2[[#This Row],[50D EMA]])/Table2[[#This Row],[50D EMA]]</f>
        <v>-4.4160797513232925E-3</v>
      </c>
      <c r="U136" s="1">
        <f>(Table2[[#This Row],[Close Price]]-Table2[[#This Row],[200D EMA]])/Table2[[#This Row],[200D EMA]]</f>
        <v>0.21688184100041275</v>
      </c>
      <c r="V136">
        <v>1.38179250058336</v>
      </c>
      <c r="W136">
        <v>2499.0500000000002</v>
      </c>
      <c r="X136">
        <v>2586</v>
      </c>
      <c r="Y136">
        <v>2499.0500000000002</v>
      </c>
      <c r="Z136">
        <v>2586</v>
      </c>
      <c r="AA136">
        <v>2356</v>
      </c>
      <c r="AB136">
        <v>2949.8</v>
      </c>
      <c r="AC136" s="1">
        <f>(Table2[[#This Row],[Close Price]]/Table2[[#This Row],[Day Low]])-1</f>
        <v>2.0347732138212393E-2</v>
      </c>
      <c r="AD136" s="1">
        <f>(Table2[[#This Row],[Day High]]/Table2[[#This Row],[Close Price]])-1</f>
        <v>1.4157417937958217E-2</v>
      </c>
      <c r="AE136" s="1">
        <f>(Table2[[#This Row],[Close Price]]/Table2[[#This Row],[Current Week Low]])-1</f>
        <v>2.0347732138212393E-2</v>
      </c>
      <c r="AF136" s="1">
        <f>(Table2[[#This Row],[Current Week High]]/Table2[[#This Row],[Close Price]])-1</f>
        <v>1.4157417937958217E-2</v>
      </c>
      <c r="AG136" s="1">
        <f>(Table2[[#This Row],[Close Price]]/Table2[[#This Row],[Current Month Low]])-1</f>
        <v>8.2300509337860817E-2</v>
      </c>
      <c r="AH136" s="1">
        <f>(Table2[[#This Row],[Current Month High]]/Table2[[#This Row],[Close Price]])-1</f>
        <v>0.15682967959527838</v>
      </c>
      <c r="AI136">
        <v>15.682967959527801</v>
      </c>
      <c r="AJ136">
        <v>243.328396391544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0.12</v>
      </c>
      <c r="AM136" t="s">
        <v>3144</v>
      </c>
      <c r="AN136">
        <v>4.17</v>
      </c>
      <c r="AO136" t="s">
        <v>3144</v>
      </c>
      <c r="AQ136">
        <f>(Table2[[#This Row],[Sharpe Ratio]]-AVERAGE(Table2[Sharpe Ratio]))/_xlfn.STDEV.P(Table2[Sharpe Ratio])</f>
        <v>-0.66967788397470196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3.7809951943197904</v>
      </c>
      <c r="AS136">
        <f>_xlfn.RANK.AVG(Table2[[#This Row],[1Y Return vs Nifty Z-Score]],Table2[1Y Return vs Nifty Z-Score])</f>
        <v>9</v>
      </c>
      <c r="AT136">
        <f>_xlfn.RANK.AVG(Table2[[#This Row],[6M Return vs Nifty Z-Score]],Table2[6M Return vs Nifty Z-Score])</f>
        <v>49</v>
      </c>
      <c r="AU136">
        <f>_xlfn.RANK.AVG(Table2[[#This Row],[Sharpe Ratio Z-Score]],Table2[Sharpe Ratio Z-Score])</f>
        <v>520.5</v>
      </c>
      <c r="AV136">
        <f>(Table2[[#This Row],[Rank 1Y]]+Table2[[#This Row],[Rank 6M]]+Table2[[#This Row],[Rank Sharpe]])/3</f>
        <v>192.83333333333334</v>
      </c>
    </row>
    <row r="137" spans="1:48" x14ac:dyDescent="0.3">
      <c r="A137" t="s">
        <v>337</v>
      </c>
      <c r="B137" t="s">
        <v>338</v>
      </c>
      <c r="C137" t="s">
        <v>3097</v>
      </c>
      <c r="D137" t="s">
        <v>122</v>
      </c>
      <c r="E137">
        <v>74387.228250650005</v>
      </c>
      <c r="F137">
        <v>1661.85</v>
      </c>
      <c r="G137">
        <v>107.506523728044</v>
      </c>
      <c r="H137">
        <f>(Table2[[#This Row],[1Y Return vs Nifty]]-AVERAGE(Table2[1Y Return vs Nifty]))/_xlfn.STDEV.P(Table2[1Y Return vs Nifty])</f>
        <v>1.6066558507268358</v>
      </c>
      <c r="I137">
        <v>4.2961430088114403</v>
      </c>
      <c r="J137">
        <f>(Table2[[#This Row],[1M Return vs Nifty]]-AVERAGE(Table2[1M Return vs Nifty]))/_xlfn.STDEV.P(Table2[1M Return vs Nifty])</f>
        <v>0.76506676997967971</v>
      </c>
      <c r="K137">
        <v>25.611412220927001</v>
      </c>
      <c r="L137">
        <f>(Table2[[#This Row],[6M Return vs Nifty]]-AVERAGE(Table2[6M Return vs Nifty]))/_xlfn.STDEV.P(Table2[6M Return vs Nifty])</f>
        <v>0.90775612797755767</v>
      </c>
      <c r="M137">
        <v>-0.67918441906961602</v>
      </c>
      <c r="N137">
        <f>(Table2[[#This Row],[1W Return vs Nifty]]-AVERAGE(Table2[1W Return vs Nifty]))/_xlfn.STDEV.P(Table2[1W Return vs Nifty])</f>
        <v>1.0194619648431948</v>
      </c>
      <c r="O137">
        <v>1674.6</v>
      </c>
      <c r="P137">
        <v>1665.2708634437199</v>
      </c>
      <c r="Q137">
        <v>1382.2514997610299</v>
      </c>
      <c r="R137">
        <v>40.166189631881203</v>
      </c>
      <c r="S137" s="1">
        <f>(Table2[[#This Row],[Close Price]]-Table2[[#This Row],[20D EMA]])/Table2[[#This Row],[20D EMA]]</f>
        <v>-7.6137585094948048E-3</v>
      </c>
      <c r="T137" s="1">
        <f>(Table2[[#This Row],[Close Price]]-Table2[[#This Row],[50D EMA]])/Table2[[#This Row],[50D EMA]]</f>
        <v>-2.0542384538247351E-3</v>
      </c>
      <c r="U137" s="1">
        <f>(Table2[[#This Row],[Close Price]]-Table2[[#This Row],[200D EMA]])/Table2[[#This Row],[200D EMA]]</f>
        <v>0.2022775886206731</v>
      </c>
      <c r="V137">
        <v>0.53490356224754299</v>
      </c>
      <c r="W137">
        <v>1626.95</v>
      </c>
      <c r="X137">
        <v>1674.9</v>
      </c>
      <c r="Y137">
        <v>1626.95</v>
      </c>
      <c r="Z137">
        <v>1674.9</v>
      </c>
      <c r="AA137">
        <v>1595.4</v>
      </c>
      <c r="AB137">
        <v>1779</v>
      </c>
      <c r="AC137" s="1">
        <f>(Table2[[#This Row],[Close Price]]/Table2[[#This Row],[Day Low]])-1</f>
        <v>2.1451181658932228E-2</v>
      </c>
      <c r="AD137" s="1">
        <f>(Table2[[#This Row],[Day High]]/Table2[[#This Row],[Close Price]])-1</f>
        <v>7.8526942864880489E-3</v>
      </c>
      <c r="AE137" s="1">
        <f>(Table2[[#This Row],[Close Price]]/Table2[[#This Row],[Current Week Low]])-1</f>
        <v>2.1451181658932228E-2</v>
      </c>
      <c r="AF137" s="1">
        <f>(Table2[[#This Row],[Current Week High]]/Table2[[#This Row],[Close Price]])-1</f>
        <v>7.8526942864880489E-3</v>
      </c>
      <c r="AG137" s="1">
        <f>(Table2[[#This Row],[Close Price]]/Table2[[#This Row],[Current Month Low]])-1</f>
        <v>4.1650996615268721E-2</v>
      </c>
      <c r="AH137" s="1">
        <f>(Table2[[#This Row],[Current Month High]]/Table2[[#This Row],[Close Price]])-1</f>
        <v>7.0493726870656248E-2</v>
      </c>
      <c r="AI137">
        <v>18.3319794205253</v>
      </c>
      <c r="AJ137">
        <v>150.16558783682001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0.03</v>
      </c>
      <c r="AM137" t="s">
        <v>3144</v>
      </c>
      <c r="AN137">
        <v>1.84</v>
      </c>
      <c r="AO137" t="s">
        <v>3144</v>
      </c>
      <c r="AP137">
        <v>2.2943876593557001E-2</v>
      </c>
      <c r="AQ137">
        <f>(Table2[[#This Row],[Sharpe Ratio]]-AVERAGE(Table2[Sharpe Ratio]))/_xlfn.STDEV.P(Table2[Sharpe Ratio])</f>
        <v>-0.39878837007443069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3.9001523434528376</v>
      </c>
      <c r="AS137">
        <f>_xlfn.RANK.AVG(Table2[[#This Row],[1Y Return vs Nifty Z-Score]],Table2[1Y Return vs Nifty Z-Score])</f>
        <v>46</v>
      </c>
      <c r="AT137">
        <f>_xlfn.RANK.AVG(Table2[[#This Row],[6M Return vs Nifty Z-Score]],Table2[6M Return vs Nifty Z-Score])</f>
        <v>96</v>
      </c>
      <c r="AU137">
        <f>_xlfn.RANK.AVG(Table2[[#This Row],[Sharpe Ratio Z-Score]],Table2[Sharpe Ratio Z-Score])</f>
        <v>438</v>
      </c>
      <c r="AV137">
        <f>(Table2[[#This Row],[Rank 1Y]]+Table2[[#This Row],[Rank 6M]]+Table2[[#This Row],[Rank Sharpe]])/3</f>
        <v>193.33333333333334</v>
      </c>
    </row>
    <row r="138" spans="1:48" x14ac:dyDescent="0.3">
      <c r="A138" t="s">
        <v>920</v>
      </c>
      <c r="B138" t="s">
        <v>921</v>
      </c>
      <c r="C138" t="s">
        <v>3108</v>
      </c>
      <c r="D138" t="s">
        <v>785</v>
      </c>
      <c r="E138">
        <v>15439.00076352</v>
      </c>
      <c r="F138">
        <v>1143.9000000000001</v>
      </c>
      <c r="G138">
        <v>26.5478015988826</v>
      </c>
      <c r="H138">
        <f>(Table2[[#This Row],[1Y Return vs Nifty]]-AVERAGE(Table2[1Y Return vs Nifty]))/_xlfn.STDEV.P(Table2[1Y Return vs Nifty])</f>
        <v>0.14747030108357045</v>
      </c>
      <c r="I138">
        <v>0.65349327506588295</v>
      </c>
      <c r="J138">
        <f>(Table2[[#This Row],[1M Return vs Nifty]]-AVERAGE(Table2[1M Return vs Nifty]))/_xlfn.STDEV.P(Table2[1M Return vs Nifty])</f>
        <v>0.33727773213820456</v>
      </c>
      <c r="K138">
        <v>1.2401123705922701</v>
      </c>
      <c r="L138">
        <f>(Table2[[#This Row],[6M Return vs Nifty]]-AVERAGE(Table2[6M Return vs Nifty]))/_xlfn.STDEV.P(Table2[6M Return vs Nifty])</f>
        <v>1.9273956376037744E-2</v>
      </c>
      <c r="M138">
        <v>-2.4438191666718301</v>
      </c>
      <c r="N138">
        <f>(Table2[[#This Row],[1W Return vs Nifty]]-AVERAGE(Table2[1W Return vs Nifty]))/_xlfn.STDEV.P(Table2[1W Return vs Nifty])</f>
        <v>0.66190647550286763</v>
      </c>
      <c r="O138">
        <v>1167.57</v>
      </c>
      <c r="P138">
        <v>1253.65112077969</v>
      </c>
      <c r="Q138">
        <v>1209.35839696925</v>
      </c>
      <c r="R138">
        <v>48.091973250143703</v>
      </c>
      <c r="S138" s="1">
        <f>(Table2[[#This Row],[Close Price]]-Table2[[#This Row],[20D EMA]])/Table2[[#This Row],[20D EMA]]</f>
        <v>-2.0272874431511469E-2</v>
      </c>
      <c r="T138" s="1">
        <f>(Table2[[#This Row],[Close Price]]-Table2[[#This Row],[50D EMA]])/Table2[[#This Row],[50D EMA]]</f>
        <v>-8.7545186184998444E-2</v>
      </c>
      <c r="U138" s="1">
        <f>(Table2[[#This Row],[Close Price]]-Table2[[#This Row],[200D EMA]])/Table2[[#This Row],[200D EMA]]</f>
        <v>-5.4126549361458026E-2</v>
      </c>
      <c r="V138">
        <v>2.2766733604798102</v>
      </c>
      <c r="W138">
        <v>1118</v>
      </c>
      <c r="X138">
        <v>1178.3499999999999</v>
      </c>
      <c r="Y138">
        <v>1118</v>
      </c>
      <c r="Z138">
        <v>1178.3499999999999</v>
      </c>
      <c r="AA138">
        <v>1048.7</v>
      </c>
      <c r="AB138">
        <v>1243.95</v>
      </c>
      <c r="AC138" s="1">
        <f>(Table2[[#This Row],[Close Price]]/Table2[[#This Row],[Day Low]])-1</f>
        <v>2.3166368515205704E-2</v>
      </c>
      <c r="AD138" s="1">
        <f>(Table2[[#This Row],[Day High]]/Table2[[#This Row],[Close Price]])-1</f>
        <v>3.0116268904624377E-2</v>
      </c>
      <c r="AE138" s="1">
        <f>(Table2[[#This Row],[Close Price]]/Table2[[#This Row],[Current Week Low]])-1</f>
        <v>2.3166368515205704E-2</v>
      </c>
      <c r="AF138" s="1">
        <f>(Table2[[#This Row],[Current Week High]]/Table2[[#This Row],[Close Price]])-1</f>
        <v>3.0116268904624377E-2</v>
      </c>
      <c r="AG138" s="1">
        <f>(Table2[[#This Row],[Close Price]]/Table2[[#This Row],[Current Month Low]])-1</f>
        <v>9.0779059788309358E-2</v>
      </c>
      <c r="AH138" s="1">
        <f>(Table2[[#This Row],[Current Month High]]/Table2[[#This Row],[Close Price]])-1</f>
        <v>8.7463939155520531E-2</v>
      </c>
      <c r="AI138">
        <v>65.831803479325103</v>
      </c>
      <c r="AJ138">
        <v>57.3560767590618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-0.12</v>
      </c>
      <c r="AM138" t="s">
        <v>3143</v>
      </c>
      <c r="AN138">
        <v>5.73</v>
      </c>
      <c r="AO138" t="s">
        <v>3144</v>
      </c>
      <c r="AP138">
        <v>0.22890153115612799</v>
      </c>
      <c r="AQ138">
        <f>(Table2[[#This Row],[Sharpe Ratio]]-AVERAGE(Table2[Sharpe Ratio]))/_xlfn.STDEV.P(Table2[Sharpe Ratio])</f>
        <v>2.0328743309079322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243</v>
      </c>
      <c r="AT138">
        <f>_xlfn.RANK.AVG(Table2[[#This Row],[6M Return vs Nifty Z-Score]],Table2[6M Return vs Nifty Z-Score])</f>
        <v>323</v>
      </c>
      <c r="AU138">
        <f>_xlfn.RANK.AVG(Table2[[#This Row],[Sharpe Ratio Z-Score]],Table2[Sharpe Ratio Z-Score])</f>
        <v>15</v>
      </c>
      <c r="AV138">
        <f>(Table2[[#This Row],[Rank 1Y]]+Table2[[#This Row],[Rank 6M]]+Table2[[#This Row],[Rank Sharpe]])/3</f>
        <v>193.66666666666666</v>
      </c>
    </row>
    <row r="139" spans="1:48" x14ac:dyDescent="0.3">
      <c r="A139" t="s">
        <v>725</v>
      </c>
      <c r="B139" t="s">
        <v>726</v>
      </c>
      <c r="C139" t="s">
        <v>3103</v>
      </c>
      <c r="D139" t="s">
        <v>516</v>
      </c>
      <c r="E139">
        <v>22728.089701519999</v>
      </c>
      <c r="F139">
        <v>1321.45</v>
      </c>
      <c r="G139">
        <v>81.555600565503497</v>
      </c>
      <c r="H139">
        <f>(Table2[[#This Row],[1Y Return vs Nifty]]-AVERAGE(Table2[1Y Return vs Nifty]))/_xlfn.STDEV.P(Table2[1Y Return vs Nifty])</f>
        <v>1.1389210460906098</v>
      </c>
      <c r="I139">
        <v>-3.0193006168734802</v>
      </c>
      <c r="J139">
        <f>(Table2[[#This Row],[1M Return vs Nifty]]-AVERAGE(Table2[1M Return vs Nifty]))/_xlfn.STDEV.P(Table2[1M Return vs Nifty])</f>
        <v>-9.4051404634772864E-2</v>
      </c>
      <c r="K139">
        <v>11.467924315164</v>
      </c>
      <c r="L139">
        <f>(Table2[[#This Row],[6M Return vs Nifty]]-AVERAGE(Table2[6M Return vs Nifty]))/_xlfn.STDEV.P(Table2[6M Return vs Nifty])</f>
        <v>0.39213993492663379</v>
      </c>
      <c r="M139">
        <v>-6.4116089944986001</v>
      </c>
      <c r="N139">
        <f>(Table2[[#This Row],[1W Return vs Nifty]]-AVERAGE(Table2[1W Return vs Nifty]))/_xlfn.STDEV.P(Table2[1W Return vs Nifty])</f>
        <v>-0.14205878439916547</v>
      </c>
      <c r="O139">
        <v>1338.68</v>
      </c>
      <c r="P139">
        <v>1389.93670773807</v>
      </c>
      <c r="Q139">
        <v>1235.58104150903</v>
      </c>
      <c r="R139">
        <v>22.694833139148798</v>
      </c>
      <c r="S139" s="1">
        <f>(Table2[[#This Row],[Close Price]]-Table2[[#This Row],[20D EMA]])/Table2[[#This Row],[20D EMA]]</f>
        <v>-1.2870887740161964E-2</v>
      </c>
      <c r="T139" s="1">
        <f>(Table2[[#This Row],[Close Price]]-Table2[[#This Row],[50D EMA]])/Table2[[#This Row],[50D EMA]]</f>
        <v>-4.9273256369725377E-2</v>
      </c>
      <c r="U139" s="1">
        <f>(Table2[[#This Row],[Close Price]]-Table2[[#This Row],[200D EMA]])/Table2[[#This Row],[200D EMA]]</f>
        <v>6.9496824252092165E-2</v>
      </c>
      <c r="V139">
        <v>0.98079104426457497</v>
      </c>
      <c r="W139">
        <v>1260</v>
      </c>
      <c r="X139">
        <v>1363.45</v>
      </c>
      <c r="Y139">
        <v>1260</v>
      </c>
      <c r="Z139">
        <v>1363.45</v>
      </c>
      <c r="AA139">
        <v>1218.8499999999999</v>
      </c>
      <c r="AB139">
        <v>1444</v>
      </c>
      <c r="AC139" s="1">
        <f>(Table2[[#This Row],[Close Price]]/Table2[[#This Row],[Day Low]])-1</f>
        <v>4.8769841269841407E-2</v>
      </c>
      <c r="AD139" s="1">
        <f>(Table2[[#This Row],[Day High]]/Table2[[#This Row],[Close Price]])-1</f>
        <v>3.1783268379431684E-2</v>
      </c>
      <c r="AE139" s="1">
        <f>(Table2[[#This Row],[Close Price]]/Table2[[#This Row],[Current Week Low]])-1</f>
        <v>4.8769841269841407E-2</v>
      </c>
      <c r="AF139" s="1">
        <f>(Table2[[#This Row],[Current Week High]]/Table2[[#This Row],[Close Price]])-1</f>
        <v>3.1783268379431684E-2</v>
      </c>
      <c r="AG139" s="1">
        <f>(Table2[[#This Row],[Close Price]]/Table2[[#This Row],[Current Month Low]])-1</f>
        <v>8.4177708495713377E-2</v>
      </c>
      <c r="AH139" s="1">
        <f>(Table2[[#This Row],[Current Month High]]/Table2[[#This Row],[Close Price]])-1</f>
        <v>9.2739036664270191E-2</v>
      </c>
      <c r="AI139">
        <v>34.394036853456399</v>
      </c>
      <c r="AJ139">
        <v>116.98686371100101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-0.08</v>
      </c>
      <c r="AM139" t="s">
        <v>3143</v>
      </c>
      <c r="AN139">
        <v>-5.58</v>
      </c>
      <c r="AO139" t="s">
        <v>3143</v>
      </c>
      <c r="AP139">
        <v>6.8312095380438004E-2</v>
      </c>
      <c r="AQ139">
        <f>(Table2[[#This Row],[Sharpe Ratio]]-AVERAGE(Table2[Sharpe Ratio]))/_xlfn.STDEV.P(Table2[Sharpe Ratio])</f>
        <v>0.1368567151658947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85</v>
      </c>
      <c r="AT139">
        <f>_xlfn.RANK.AVG(Table2[[#This Row],[6M Return vs Nifty Z-Score]],Table2[6M Return vs Nifty Z-Score])</f>
        <v>199</v>
      </c>
      <c r="AU139">
        <f>_xlfn.RANK.AVG(Table2[[#This Row],[Sharpe Ratio Z-Score]],Table2[Sharpe Ratio Z-Score])</f>
        <v>301</v>
      </c>
      <c r="AV139">
        <f>(Table2[[#This Row],[Rank 1Y]]+Table2[[#This Row],[Rank 6M]]+Table2[[#This Row],[Rank Sharpe]])/3</f>
        <v>195</v>
      </c>
    </row>
    <row r="140" spans="1:48" x14ac:dyDescent="0.3">
      <c r="A140" t="s">
        <v>284</v>
      </c>
      <c r="B140" t="s">
        <v>285</v>
      </c>
      <c r="C140" t="s">
        <v>3101</v>
      </c>
      <c r="D140" t="s">
        <v>243</v>
      </c>
      <c r="E140">
        <v>91185.986571400004</v>
      </c>
      <c r="F140">
        <v>968</v>
      </c>
      <c r="G140">
        <v>40.2287891861099</v>
      </c>
      <c r="H140">
        <f>(Table2[[#This Row],[1Y Return vs Nifty]]-AVERAGE(Table2[1Y Return vs Nifty]))/_xlfn.STDEV.P(Table2[1Y Return vs Nifty])</f>
        <v>0.39405397813669718</v>
      </c>
      <c r="I140">
        <v>4.7259402148776699</v>
      </c>
      <c r="J140">
        <f>(Table2[[#This Row],[1M Return vs Nifty]]-AVERAGE(Table2[1M Return vs Nifty]))/_xlfn.STDEV.P(Table2[1M Return vs Nifty])</f>
        <v>0.81554171176360191</v>
      </c>
      <c r="K140">
        <v>6.9391105685520698</v>
      </c>
      <c r="L140">
        <f>(Table2[[#This Row],[6M Return vs Nifty]]-AVERAGE(Table2[6M Return vs Nifty]))/_xlfn.STDEV.P(Table2[6M Return vs Nifty])</f>
        <v>0.22703711738802318</v>
      </c>
      <c r="M140">
        <v>1.5653420801503299</v>
      </c>
      <c r="N140">
        <f>(Table2[[#This Row],[1W Return vs Nifty]]-AVERAGE(Table2[1W Return vs Nifty]))/_xlfn.STDEV.P(Table2[1W Return vs Nifty])</f>
        <v>1.4742545341589777</v>
      </c>
      <c r="O140">
        <v>944.01</v>
      </c>
      <c r="P140">
        <v>933.59745352879497</v>
      </c>
      <c r="Q140">
        <v>845.40635930302903</v>
      </c>
      <c r="R140">
        <v>49.663121267734702</v>
      </c>
      <c r="S140" s="1">
        <f>(Table2[[#This Row],[Close Price]]-Table2[[#This Row],[20D EMA]])/Table2[[#This Row],[20D EMA]]</f>
        <v>2.5412866389127244E-2</v>
      </c>
      <c r="T140" s="1">
        <f>(Table2[[#This Row],[Close Price]]-Table2[[#This Row],[50D EMA]])/Table2[[#This Row],[50D EMA]]</f>
        <v>3.6849443345384994E-2</v>
      </c>
      <c r="U140" s="1">
        <f>(Table2[[#This Row],[Close Price]]-Table2[[#This Row],[200D EMA]])/Table2[[#This Row],[200D EMA]]</f>
        <v>0.1450114957711458</v>
      </c>
      <c r="V140">
        <v>0.81209629073808998</v>
      </c>
      <c r="W140">
        <v>937.95</v>
      </c>
      <c r="X140">
        <v>973.5</v>
      </c>
      <c r="Y140">
        <v>937.95</v>
      </c>
      <c r="Z140">
        <v>973.5</v>
      </c>
      <c r="AA140">
        <v>888.9</v>
      </c>
      <c r="AB140">
        <v>988.7</v>
      </c>
      <c r="AC140" s="1">
        <f>(Table2[[#This Row],[Close Price]]/Table2[[#This Row],[Day Low]])-1</f>
        <v>3.2037955114878169E-2</v>
      </c>
      <c r="AD140" s="1">
        <f>(Table2[[#This Row],[Day High]]/Table2[[#This Row],[Close Price]])-1</f>
        <v>5.6818181818181213E-3</v>
      </c>
      <c r="AE140" s="1">
        <f>(Table2[[#This Row],[Close Price]]/Table2[[#This Row],[Current Week Low]])-1</f>
        <v>3.2037955114878169E-2</v>
      </c>
      <c r="AF140" s="1">
        <f>(Table2[[#This Row],[Current Week High]]/Table2[[#This Row],[Close Price]])-1</f>
        <v>5.6818181818181213E-3</v>
      </c>
      <c r="AG140" s="1">
        <f>(Table2[[#This Row],[Close Price]]/Table2[[#This Row],[Current Month Low]])-1</f>
        <v>8.898638767015421E-2</v>
      </c>
      <c r="AH140" s="1">
        <f>(Table2[[#This Row],[Current Month High]]/Table2[[#This Row],[Close Price]])-1</f>
        <v>2.1384297520661288E-2</v>
      </c>
      <c r="AI140">
        <v>15.495867768595</v>
      </c>
      <c r="AJ140">
        <v>72.241992882562201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7.0000000000000007E-2</v>
      </c>
      <c r="AM140" t="s">
        <v>3144</v>
      </c>
      <c r="AN140">
        <v>1.64</v>
      </c>
      <c r="AO140" t="s">
        <v>3144</v>
      </c>
      <c r="AP140">
        <v>0.121068356080501</v>
      </c>
      <c r="AQ140">
        <f>(Table2[[#This Row],[Sharpe Ratio]]-AVERAGE(Table2[Sharpe Ratio]))/_xlfn.STDEV.P(Table2[Sharpe Ratio])</f>
        <v>0.75972956570455297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3.6706169071518526</v>
      </c>
      <c r="AS140">
        <f>_xlfn.RANK.AVG(Table2[[#This Row],[1Y Return vs Nifty Z-Score]],Table2[1Y Return vs Nifty Z-Score])</f>
        <v>193</v>
      </c>
      <c r="AT140">
        <f>_xlfn.RANK.AVG(Table2[[#This Row],[6M Return vs Nifty Z-Score]],Table2[6M Return vs Nifty Z-Score])</f>
        <v>238</v>
      </c>
      <c r="AU140">
        <f>_xlfn.RANK.AVG(Table2[[#This Row],[Sharpe Ratio Z-Score]],Table2[Sharpe Ratio Z-Score])</f>
        <v>159</v>
      </c>
      <c r="AV140">
        <f>(Table2[[#This Row],[Rank 1Y]]+Table2[[#This Row],[Rank 6M]]+Table2[[#This Row],[Rank Sharpe]])/3</f>
        <v>196.66666666666666</v>
      </c>
    </row>
    <row r="141" spans="1:48" x14ac:dyDescent="0.3">
      <c r="A141" t="s">
        <v>1087</v>
      </c>
      <c r="B141" t="s">
        <v>1088</v>
      </c>
      <c r="C141" t="s">
        <v>3103</v>
      </c>
      <c r="D141" t="s">
        <v>192</v>
      </c>
      <c r="E141">
        <v>11277.014064229999</v>
      </c>
      <c r="F141">
        <v>502.9</v>
      </c>
      <c r="G141">
        <v>25.004469614644499</v>
      </c>
      <c r="H141">
        <f>(Table2[[#This Row],[1Y Return vs Nifty]]-AVERAGE(Table2[1Y Return vs Nifty]))/_xlfn.STDEV.P(Table2[1Y Return vs Nifty])</f>
        <v>0.11965356101559289</v>
      </c>
      <c r="I141">
        <v>-13.201890854770401</v>
      </c>
      <c r="J141">
        <f>(Table2[[#This Row],[1M Return vs Nifty]]-AVERAGE(Table2[1M Return vs Nifty]))/_xlfn.STDEV.P(Table2[1M Return vs Nifty])</f>
        <v>-1.2898843281931027</v>
      </c>
      <c r="K141">
        <v>13.740350472410899</v>
      </c>
      <c r="L141">
        <f>(Table2[[#This Row],[6M Return vs Nifty]]-AVERAGE(Table2[6M Return vs Nifty]))/_xlfn.STDEV.P(Table2[6M Return vs Nifty])</f>
        <v>0.47498369539052598</v>
      </c>
      <c r="M141">
        <v>-9.4573251538620404</v>
      </c>
      <c r="N141">
        <f>(Table2[[#This Row],[1W Return vs Nifty]]-AVERAGE(Table2[1W Return vs Nifty]))/_xlfn.STDEV.P(Table2[1W Return vs Nifty])</f>
        <v>-0.75919076212582348</v>
      </c>
      <c r="O141">
        <v>536.16</v>
      </c>
      <c r="P141">
        <v>542.93058704102202</v>
      </c>
      <c r="Q141">
        <v>475.15575936540603</v>
      </c>
      <c r="R141">
        <v>19.127969342690498</v>
      </c>
      <c r="S141" s="1">
        <f>(Table2[[#This Row],[Close Price]]-Table2[[#This Row],[20D EMA]])/Table2[[#This Row],[20D EMA]]</f>
        <v>-6.2033721277230662E-2</v>
      </c>
      <c r="T141" s="1">
        <f>(Table2[[#This Row],[Close Price]]-Table2[[#This Row],[50D EMA]])/Table2[[#This Row],[50D EMA]]</f>
        <v>-7.3730579924017922E-2</v>
      </c>
      <c r="U141" s="1">
        <f>(Table2[[#This Row],[Close Price]]-Table2[[#This Row],[200D EMA]])/Table2[[#This Row],[200D EMA]]</f>
        <v>5.8389780798716935E-2</v>
      </c>
      <c r="V141">
        <v>0.380589913752168</v>
      </c>
      <c r="W141">
        <v>478</v>
      </c>
      <c r="X141">
        <v>506.7</v>
      </c>
      <c r="Y141">
        <v>478</v>
      </c>
      <c r="Z141">
        <v>506.7</v>
      </c>
      <c r="AA141">
        <v>469.05</v>
      </c>
      <c r="AB141">
        <v>614.9</v>
      </c>
      <c r="AC141" s="1">
        <f>(Table2[[#This Row],[Close Price]]/Table2[[#This Row],[Day Low]])-1</f>
        <v>5.2092050209205043E-2</v>
      </c>
      <c r="AD141" s="1">
        <f>(Table2[[#This Row],[Day High]]/Table2[[#This Row],[Close Price]])-1</f>
        <v>7.5561741896996715E-3</v>
      </c>
      <c r="AE141" s="1">
        <f>(Table2[[#This Row],[Close Price]]/Table2[[#This Row],[Current Week Low]])-1</f>
        <v>5.2092050209205043E-2</v>
      </c>
      <c r="AF141" s="1">
        <f>(Table2[[#This Row],[Current Week High]]/Table2[[#This Row],[Close Price]])-1</f>
        <v>7.5561741896996715E-3</v>
      </c>
      <c r="AG141" s="1">
        <f>(Table2[[#This Row],[Close Price]]/Table2[[#This Row],[Current Month Low]])-1</f>
        <v>7.2167146359663148E-2</v>
      </c>
      <c r="AH141" s="1">
        <f>(Table2[[#This Row],[Current Month High]]/Table2[[#This Row],[Close Price]])-1</f>
        <v>0.22270829190693986</v>
      </c>
      <c r="AI141">
        <v>29.6480413601113</v>
      </c>
      <c r="AJ141">
        <v>56.204379562043798</v>
      </c>
      <c r="AK141" t="str">
        <f>IF(AND(Table2[[#This Row],[20D EMA]]&gt;Table2[[#This Row],[50D EMA]],Table2[[#This Row],[50D EMA]]&gt;Table2[[#This Row],[200D EMA]]),"Uptrend","Downtrend/NoTrend")</f>
        <v>Downtrend/NoTrend</v>
      </c>
      <c r="AL141">
        <v>0.01</v>
      </c>
      <c r="AM141" t="s">
        <v>3144</v>
      </c>
      <c r="AN141">
        <v>-13.46</v>
      </c>
      <c r="AO141" t="s">
        <v>3143</v>
      </c>
      <c r="AP141">
        <v>0.125359674836591</v>
      </c>
      <c r="AQ141">
        <f>(Table2[[#This Row],[Sharpe Ratio]]-AVERAGE(Table2[Sharpe Ratio]))/_xlfn.STDEV.P(Table2[Sharpe Ratio])</f>
        <v>0.81039551341779914</v>
      </c>
      <c r="AR1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1">
        <f>_xlfn.RANK.AVG(Table2[[#This Row],[1Y Return vs Nifty Z-Score]],Table2[1Y Return vs Nifty Z-Score])</f>
        <v>253</v>
      </c>
      <c r="AT141">
        <f>_xlfn.RANK.AVG(Table2[[#This Row],[6M Return vs Nifty Z-Score]],Table2[6M Return vs Nifty Z-Score])</f>
        <v>186</v>
      </c>
      <c r="AU141">
        <f>_xlfn.RANK.AVG(Table2[[#This Row],[Sharpe Ratio Z-Score]],Table2[Sharpe Ratio Z-Score])</f>
        <v>152</v>
      </c>
      <c r="AV141">
        <f>(Table2[[#This Row],[Rank 1Y]]+Table2[[#This Row],[Rank 6M]]+Table2[[#This Row],[Rank Sharpe]])/3</f>
        <v>197</v>
      </c>
    </row>
    <row r="142" spans="1:48" x14ac:dyDescent="0.3">
      <c r="A142" t="s">
        <v>557</v>
      </c>
      <c r="B142" t="s">
        <v>558</v>
      </c>
      <c r="C142" t="s">
        <v>3108</v>
      </c>
      <c r="D142" t="s">
        <v>238</v>
      </c>
      <c r="E142">
        <v>33935.949823199997</v>
      </c>
      <c r="F142">
        <v>5343.8</v>
      </c>
      <c r="G142">
        <v>97.0818060775525</v>
      </c>
      <c r="H142">
        <f>(Table2[[#This Row],[1Y Return vs Nifty]]-AVERAGE(Table2[1Y Return vs Nifty]))/_xlfn.STDEV.P(Table2[1Y Return vs Nifty])</f>
        <v>1.4187626014924948</v>
      </c>
      <c r="I142">
        <v>2.0393878194716399</v>
      </c>
      <c r="J142">
        <f>(Table2[[#This Row],[1M Return vs Nifty]]-AVERAGE(Table2[1M Return vs Nifty]))/_xlfn.STDEV.P(Table2[1M Return vs Nifty])</f>
        <v>0.50003576187922727</v>
      </c>
      <c r="K142">
        <v>89.435283589865506</v>
      </c>
      <c r="L142">
        <f>(Table2[[#This Row],[6M Return vs Nifty]]-AVERAGE(Table2[6M Return vs Nifty]))/_xlfn.STDEV.P(Table2[6M Return vs Nifty])</f>
        <v>3.2345245885080578</v>
      </c>
      <c r="M142">
        <v>-4.3605303116988203</v>
      </c>
      <c r="N142">
        <f>(Table2[[#This Row],[1W Return vs Nifty]]-AVERAGE(Table2[1W Return vs Nifty]))/_xlfn.STDEV.P(Table2[1W Return vs Nifty])</f>
        <v>0.27353681865721657</v>
      </c>
      <c r="O142">
        <v>5438.3</v>
      </c>
      <c r="P142">
        <v>5181.7171844328104</v>
      </c>
      <c r="Q142">
        <v>3970.2220560794199</v>
      </c>
      <c r="R142">
        <v>38.3078210386373</v>
      </c>
      <c r="S142" s="1">
        <f>(Table2[[#This Row],[Close Price]]-Table2[[#This Row],[20D EMA]])/Table2[[#This Row],[20D EMA]]</f>
        <v>-1.7376753764963317E-2</v>
      </c>
      <c r="T142" s="1">
        <f>(Table2[[#This Row],[Close Price]]-Table2[[#This Row],[50D EMA]])/Table2[[#This Row],[50D EMA]]</f>
        <v>3.1279749511248421E-2</v>
      </c>
      <c r="U142" s="1">
        <f>(Table2[[#This Row],[Close Price]]-Table2[[#This Row],[200D EMA]])/Table2[[#This Row],[200D EMA]]</f>
        <v>0.3459700552056737</v>
      </c>
      <c r="V142">
        <v>0.632835788530975</v>
      </c>
      <c r="W142">
        <v>5260.05</v>
      </c>
      <c r="X142">
        <v>5433.9</v>
      </c>
      <c r="Y142">
        <v>5260.05</v>
      </c>
      <c r="Z142">
        <v>5433.9</v>
      </c>
      <c r="AA142">
        <v>4778.3999999999996</v>
      </c>
      <c r="AB142">
        <v>5909.95</v>
      </c>
      <c r="AC142" s="1">
        <f>(Table2[[#This Row],[Close Price]]/Table2[[#This Row],[Day Low]])-1</f>
        <v>1.5921901883061862E-2</v>
      </c>
      <c r="AD142" s="1">
        <f>(Table2[[#This Row],[Day High]]/Table2[[#This Row],[Close Price]])-1</f>
        <v>1.6860660952879858E-2</v>
      </c>
      <c r="AE142" s="1">
        <f>(Table2[[#This Row],[Close Price]]/Table2[[#This Row],[Current Week Low]])-1</f>
        <v>1.5921901883061862E-2</v>
      </c>
      <c r="AF142" s="1">
        <f>(Table2[[#This Row],[Current Week High]]/Table2[[#This Row],[Close Price]])-1</f>
        <v>1.6860660952879858E-2</v>
      </c>
      <c r="AG142" s="1">
        <f>(Table2[[#This Row],[Close Price]]/Table2[[#This Row],[Current Month Low]])-1</f>
        <v>0.11832412523020275</v>
      </c>
      <c r="AH142" s="1">
        <f>(Table2[[#This Row],[Current Month High]]/Table2[[#This Row],[Close Price]])-1</f>
        <v>0.10594520753022185</v>
      </c>
      <c r="AI142">
        <v>10.594520753022101</v>
      </c>
      <c r="AJ142">
        <v>147.62743280815499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0.25</v>
      </c>
      <c r="AM142" t="s">
        <v>3144</v>
      </c>
      <c r="AN142">
        <v>-3.51</v>
      </c>
      <c r="AO142" t="s">
        <v>3143</v>
      </c>
      <c r="AQ142">
        <f>(Table2[[#This Row],[Sharpe Ratio]]-AVERAGE(Table2[Sharpe Ratio]))/_xlfn.STDEV.P(Table2[Sharpe Ratio])</f>
        <v>-0.66967788397470196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4.7571818865622948</v>
      </c>
      <c r="AS142">
        <f>_xlfn.RANK.AVG(Table2[[#This Row],[1Y Return vs Nifty Z-Score]],Table2[1Y Return vs Nifty Z-Score])</f>
        <v>65</v>
      </c>
      <c r="AT142">
        <f>_xlfn.RANK.AVG(Table2[[#This Row],[6M Return vs Nifty Z-Score]],Table2[6M Return vs Nifty Z-Score])</f>
        <v>8</v>
      </c>
      <c r="AU142">
        <f>_xlfn.RANK.AVG(Table2[[#This Row],[Sharpe Ratio Z-Score]],Table2[Sharpe Ratio Z-Score])</f>
        <v>520.5</v>
      </c>
      <c r="AV142">
        <f>(Table2[[#This Row],[Rank 1Y]]+Table2[[#This Row],[Rank 6M]]+Table2[[#This Row],[Rank Sharpe]])/3</f>
        <v>197.83333333333334</v>
      </c>
    </row>
    <row r="143" spans="1:48" x14ac:dyDescent="0.3">
      <c r="A143" t="s">
        <v>1634</v>
      </c>
      <c r="B143" t="s">
        <v>1635</v>
      </c>
      <c r="C143" t="s">
        <v>3100</v>
      </c>
      <c r="D143" t="s">
        <v>48</v>
      </c>
      <c r="E143">
        <v>5275.0207507900004</v>
      </c>
      <c r="F143">
        <v>722.2</v>
      </c>
      <c r="G143">
        <v>49.552775531618899</v>
      </c>
      <c r="H143">
        <f>(Table2[[#This Row],[1Y Return vs Nifty]]-AVERAGE(Table2[1Y Return vs Nifty]))/_xlfn.STDEV.P(Table2[1Y Return vs Nifty])</f>
        <v>0.56210784290412497</v>
      </c>
      <c r="I143">
        <v>-3.9023299361157902</v>
      </c>
      <c r="J143">
        <f>(Table2[[#This Row],[1M Return vs Nifty]]-AVERAGE(Table2[1M Return vs Nifty]))/_xlfn.STDEV.P(Table2[1M Return vs Nifty])</f>
        <v>-0.19775345958806606</v>
      </c>
      <c r="K143">
        <v>-3.4135490474463701</v>
      </c>
      <c r="L143">
        <f>(Table2[[#This Row],[6M Return vs Nifty]]-AVERAGE(Table2[6M Return vs Nifty]))/_xlfn.STDEV.P(Table2[6M Return vs Nifty])</f>
        <v>-0.15038031844674693</v>
      </c>
      <c r="M143">
        <v>-4.0770934942096799</v>
      </c>
      <c r="N143">
        <f>(Table2[[#This Row],[1W Return vs Nifty]]-AVERAGE(Table2[1W Return vs Nifty]))/_xlfn.STDEV.P(Table2[1W Return vs Nifty])</f>
        <v>0.33096762132734497</v>
      </c>
      <c r="O143">
        <v>736.8</v>
      </c>
      <c r="P143">
        <v>762.96325480009898</v>
      </c>
      <c r="Q143">
        <v>706.02962580404801</v>
      </c>
      <c r="R143">
        <v>27.051569650438001</v>
      </c>
      <c r="S143" s="1">
        <f>(Table2[[#This Row],[Close Price]]-Table2[[#This Row],[20D EMA]])/Table2[[#This Row],[20D EMA]]</f>
        <v>-1.9815418023886956E-2</v>
      </c>
      <c r="T143" s="1">
        <f>(Table2[[#This Row],[Close Price]]-Table2[[#This Row],[50D EMA]])/Table2[[#This Row],[50D EMA]]</f>
        <v>-5.3427546534700623E-2</v>
      </c>
      <c r="U143" s="1">
        <f>(Table2[[#This Row],[Close Price]]-Table2[[#This Row],[200D EMA]])/Table2[[#This Row],[200D EMA]]</f>
        <v>2.2903251655391546E-2</v>
      </c>
      <c r="V143">
        <v>0.79417622662202603</v>
      </c>
      <c r="W143">
        <v>690</v>
      </c>
      <c r="X143">
        <v>725.45</v>
      </c>
      <c r="Y143">
        <v>690</v>
      </c>
      <c r="Z143">
        <v>725.45</v>
      </c>
      <c r="AA143">
        <v>686</v>
      </c>
      <c r="AB143">
        <v>803</v>
      </c>
      <c r="AC143" s="1">
        <f>(Table2[[#This Row],[Close Price]]/Table2[[#This Row],[Day Low]])-1</f>
        <v>4.6666666666666634E-2</v>
      </c>
      <c r="AD143" s="1">
        <f>(Table2[[#This Row],[Day High]]/Table2[[#This Row],[Close Price]])-1</f>
        <v>4.5001384657989973E-3</v>
      </c>
      <c r="AE143" s="1">
        <f>(Table2[[#This Row],[Close Price]]/Table2[[#This Row],[Current Week Low]])-1</f>
        <v>4.6666666666666634E-2</v>
      </c>
      <c r="AF143" s="1">
        <f>(Table2[[#This Row],[Current Week High]]/Table2[[#This Row],[Close Price]])-1</f>
        <v>4.5001384657989973E-3</v>
      </c>
      <c r="AG143" s="1">
        <f>(Table2[[#This Row],[Close Price]]/Table2[[#This Row],[Current Month Low]])-1</f>
        <v>5.2769679300291639E-2</v>
      </c>
      <c r="AH143" s="1">
        <f>(Table2[[#This Row],[Current Month High]]/Table2[[#This Row],[Close Price]])-1</f>
        <v>0.11188036554970915</v>
      </c>
      <c r="AI143">
        <v>29.714760454167799</v>
      </c>
      <c r="AJ143">
        <v>80.55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-0.06</v>
      </c>
      <c r="AM143" t="s">
        <v>3143</v>
      </c>
      <c r="AN143">
        <v>-2.48</v>
      </c>
      <c r="AO143" t="s">
        <v>3143</v>
      </c>
      <c r="AP143">
        <v>0.18097021360128801</v>
      </c>
      <c r="AQ143">
        <f>(Table2[[#This Row],[Sharpe Ratio]]-AVERAGE(Table2[Sharpe Ratio]))/_xlfn.STDEV.P(Table2[Sharpe Ratio])</f>
        <v>1.4669677257147944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165</v>
      </c>
      <c r="AT143">
        <f>_xlfn.RANK.AVG(Table2[[#This Row],[6M Return vs Nifty Z-Score]],Table2[6M Return vs Nifty Z-Score])</f>
        <v>377</v>
      </c>
      <c r="AU143">
        <f>_xlfn.RANK.AVG(Table2[[#This Row],[Sharpe Ratio Z-Score]],Table2[Sharpe Ratio Z-Score])</f>
        <v>55</v>
      </c>
      <c r="AV143">
        <f>(Table2[[#This Row],[Rank 1Y]]+Table2[[#This Row],[Rank 6M]]+Table2[[#This Row],[Rank Sharpe]])/3</f>
        <v>199</v>
      </c>
    </row>
    <row r="144" spans="1:48" x14ac:dyDescent="0.3">
      <c r="A144" t="s">
        <v>1190</v>
      </c>
      <c r="B144" t="s">
        <v>1191</v>
      </c>
      <c r="C144" t="s">
        <v>3108</v>
      </c>
      <c r="D144" t="s">
        <v>276</v>
      </c>
      <c r="E144">
        <v>9549.5009847500005</v>
      </c>
      <c r="F144">
        <v>1548.75</v>
      </c>
      <c r="G144">
        <v>148.853585793159</v>
      </c>
      <c r="H144">
        <f>(Table2[[#This Row],[1Y Return vs Nifty]]-AVERAGE(Table2[1Y Return vs Nifty]))/_xlfn.STDEV.P(Table2[1Y Return vs Nifty])</f>
        <v>2.3518879134237225</v>
      </c>
      <c r="I144">
        <v>17.102898687448501</v>
      </c>
      <c r="J144">
        <f>(Table2[[#This Row],[1M Return vs Nifty]]-AVERAGE(Table2[1M Return vs Nifty]))/_xlfn.STDEV.P(Table2[1M Return vs Nifty])</f>
        <v>2.2690789836386727</v>
      </c>
      <c r="K144">
        <v>39.737751207029</v>
      </c>
      <c r="L144">
        <f>(Table2[[#This Row],[6M Return vs Nifty]]-AVERAGE(Table2[6M Return vs Nifty]))/_xlfn.STDEV.P(Table2[6M Return vs Nifty])</f>
        <v>1.4227471385608004</v>
      </c>
      <c r="M144">
        <v>3.2264518177644899</v>
      </c>
      <c r="N144">
        <f>(Table2[[#This Row],[1W Return vs Nifty]]-AVERAGE(Table2[1W Return vs Nifty]))/_xlfn.STDEV.P(Table2[1W Return vs Nifty])</f>
        <v>1.8108334810983695</v>
      </c>
      <c r="O144">
        <v>1397.35</v>
      </c>
      <c r="P144">
        <v>1346.5128027537701</v>
      </c>
      <c r="Q144">
        <v>1120.2357863847899</v>
      </c>
      <c r="R144">
        <v>61.912104919774599</v>
      </c>
      <c r="S144" s="1">
        <f>(Table2[[#This Row],[Close Price]]-Table2[[#This Row],[20D EMA]])/Table2[[#This Row],[20D EMA]]</f>
        <v>0.10834794432318325</v>
      </c>
      <c r="T144" s="1">
        <f>(Table2[[#This Row],[Close Price]]-Table2[[#This Row],[50D EMA]])/Table2[[#This Row],[50D EMA]]</f>
        <v>0.15019329696133013</v>
      </c>
      <c r="U144" s="1">
        <f>(Table2[[#This Row],[Close Price]]-Table2[[#This Row],[200D EMA]])/Table2[[#This Row],[200D EMA]]</f>
        <v>0.38252144666624649</v>
      </c>
      <c r="V144">
        <v>2.56758305095663</v>
      </c>
      <c r="W144">
        <v>1504.1</v>
      </c>
      <c r="X144">
        <v>1633</v>
      </c>
      <c r="Y144">
        <v>1504.1</v>
      </c>
      <c r="Z144">
        <v>1633</v>
      </c>
      <c r="AA144">
        <v>1211.75</v>
      </c>
      <c r="AB144">
        <v>1633</v>
      </c>
      <c r="AC144" s="1">
        <f>(Table2[[#This Row],[Close Price]]/Table2[[#This Row],[Day Low]])-1</f>
        <v>2.9685526228309334E-2</v>
      </c>
      <c r="AD144" s="1">
        <f>(Table2[[#This Row],[Day High]]/Table2[[#This Row],[Close Price]])-1</f>
        <v>5.4398708635996718E-2</v>
      </c>
      <c r="AE144" s="1">
        <f>(Table2[[#This Row],[Close Price]]/Table2[[#This Row],[Current Week Low]])-1</f>
        <v>2.9685526228309334E-2</v>
      </c>
      <c r="AF144" s="1">
        <f>(Table2[[#This Row],[Current Week High]]/Table2[[#This Row],[Close Price]])-1</f>
        <v>5.4398708635996718E-2</v>
      </c>
      <c r="AG144" s="1">
        <f>(Table2[[#This Row],[Close Price]]/Table2[[#This Row],[Current Month Low]])-1</f>
        <v>0.27811017123994231</v>
      </c>
      <c r="AH144" s="1">
        <f>(Table2[[#This Row],[Current Month High]]/Table2[[#This Row],[Close Price]])-1</f>
        <v>5.4398708635996718E-2</v>
      </c>
      <c r="AI144">
        <v>5.43987086359967</v>
      </c>
      <c r="AJ144">
        <v>186.24896035486501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0.27</v>
      </c>
      <c r="AM144" t="s">
        <v>3144</v>
      </c>
      <c r="AN144">
        <v>18.61</v>
      </c>
      <c r="AO144" t="s">
        <v>3144</v>
      </c>
      <c r="AQ144">
        <f>(Table2[[#This Row],[Sharpe Ratio]]-AVERAGE(Table2[Sharpe Ratio]))/_xlfn.STDEV.P(Table2[Sharpe Ratio])</f>
        <v>-0.66967788397470196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7.1848696327468629</v>
      </c>
      <c r="AS144">
        <f>_xlfn.RANK.AVG(Table2[[#This Row],[1Y Return vs Nifty Z-Score]],Table2[1Y Return vs Nifty Z-Score])</f>
        <v>25</v>
      </c>
      <c r="AT144">
        <f>_xlfn.RANK.AVG(Table2[[#This Row],[6M Return vs Nifty Z-Score]],Table2[6M Return vs Nifty Z-Score])</f>
        <v>59</v>
      </c>
      <c r="AU144">
        <f>_xlfn.RANK.AVG(Table2[[#This Row],[Sharpe Ratio Z-Score]],Table2[Sharpe Ratio Z-Score])</f>
        <v>520.5</v>
      </c>
      <c r="AV144">
        <f>(Table2[[#This Row],[Rank 1Y]]+Table2[[#This Row],[Rank 6M]]+Table2[[#This Row],[Rank Sharpe]])/3</f>
        <v>201.5</v>
      </c>
    </row>
    <row r="145" spans="1:48" x14ac:dyDescent="0.3">
      <c r="A145" t="s">
        <v>1047</v>
      </c>
      <c r="B145" t="s">
        <v>1048</v>
      </c>
      <c r="C145" t="s">
        <v>3099</v>
      </c>
      <c r="D145" t="s">
        <v>985</v>
      </c>
      <c r="E145">
        <v>12251.222902625001</v>
      </c>
      <c r="F145">
        <v>628.1</v>
      </c>
      <c r="G145">
        <v>24.927903310001099</v>
      </c>
      <c r="H145">
        <f>(Table2[[#This Row],[1Y Return vs Nifty]]-AVERAGE(Table2[1Y Return vs Nifty]))/_xlfn.STDEV.P(Table2[1Y Return vs Nifty])</f>
        <v>0.11827354361429315</v>
      </c>
      <c r="I145">
        <v>0.81156755662417401</v>
      </c>
      <c r="J145">
        <f>(Table2[[#This Row],[1M Return vs Nifty]]-AVERAGE(Table2[1M Return vs Nifty]))/_xlfn.STDEV.P(Table2[1M Return vs Nifty])</f>
        <v>0.35584181316659674</v>
      </c>
      <c r="K145">
        <v>47.800234825776798</v>
      </c>
      <c r="L145">
        <f>(Table2[[#This Row],[6M Return vs Nifty]]-AVERAGE(Table2[6M Return vs Nifty]))/_xlfn.STDEV.P(Table2[6M Return vs Nifty])</f>
        <v>1.7166737242610841</v>
      </c>
      <c r="M145">
        <v>-3.4965719345688102</v>
      </c>
      <c r="N145">
        <f>(Table2[[#This Row],[1W Return vs Nifty]]-AVERAGE(Table2[1W Return vs Nifty]))/_xlfn.STDEV.P(Table2[1W Return vs Nifty])</f>
        <v>0.4485946093553464</v>
      </c>
      <c r="O145">
        <v>626.69000000000005</v>
      </c>
      <c r="P145">
        <v>596.33064275618005</v>
      </c>
      <c r="Q145">
        <v>490.76548896635899</v>
      </c>
      <c r="R145">
        <v>34.481142317670297</v>
      </c>
      <c r="S145" s="1">
        <f>(Table2[[#This Row],[Close Price]]-Table2[[#This Row],[20D EMA]])/Table2[[#This Row],[20D EMA]]</f>
        <v>2.2499162265234296E-3</v>
      </c>
      <c r="T145" s="1">
        <f>(Table2[[#This Row],[Close Price]]-Table2[[#This Row],[50D EMA]])/Table2[[#This Row],[50D EMA]]</f>
        <v>5.327473546719854E-2</v>
      </c>
      <c r="U145" s="1">
        <f>(Table2[[#This Row],[Close Price]]-Table2[[#This Row],[200D EMA]])/Table2[[#This Row],[200D EMA]]</f>
        <v>0.27983734415166883</v>
      </c>
      <c r="V145">
        <v>0.450228875332148</v>
      </c>
      <c r="W145">
        <v>605.75</v>
      </c>
      <c r="X145">
        <v>631.20000000000005</v>
      </c>
      <c r="Y145">
        <v>605.75</v>
      </c>
      <c r="Z145">
        <v>631.20000000000005</v>
      </c>
      <c r="AA145">
        <v>593.1</v>
      </c>
      <c r="AB145">
        <v>691.8</v>
      </c>
      <c r="AC145" s="1">
        <f>(Table2[[#This Row],[Close Price]]/Table2[[#This Row],[Day Low]])-1</f>
        <v>3.6896409409822528E-2</v>
      </c>
      <c r="AD145" s="1">
        <f>(Table2[[#This Row],[Day High]]/Table2[[#This Row],[Close Price]])-1</f>
        <v>4.9355198216844975E-3</v>
      </c>
      <c r="AE145" s="1">
        <f>(Table2[[#This Row],[Close Price]]/Table2[[#This Row],[Current Week Low]])-1</f>
        <v>3.6896409409822528E-2</v>
      </c>
      <c r="AF145" s="1">
        <f>(Table2[[#This Row],[Current Week High]]/Table2[[#This Row],[Close Price]])-1</f>
        <v>4.9355198216844975E-3</v>
      </c>
      <c r="AG145" s="1">
        <f>(Table2[[#This Row],[Close Price]]/Table2[[#This Row],[Current Month Low]])-1</f>
        <v>5.9011970999831354E-2</v>
      </c>
      <c r="AH145" s="1">
        <f>(Table2[[#This Row],[Current Month High]]/Table2[[#This Row],[Close Price]])-1</f>
        <v>0.10141697181977372</v>
      </c>
      <c r="AI145">
        <v>10.1416971819773</v>
      </c>
      <c r="AJ145">
        <v>82.852983988355106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0.35</v>
      </c>
      <c r="AM145" t="s">
        <v>3144</v>
      </c>
      <c r="AN145">
        <v>-4.0999999999999996</v>
      </c>
      <c r="AO145" t="s">
        <v>3143</v>
      </c>
      <c r="AP145">
        <v>6.6841625218713993E-2</v>
      </c>
      <c r="AQ145">
        <f>(Table2[[#This Row],[Sharpe Ratio]]-AVERAGE(Table2[Sharpe Ratio]))/_xlfn.STDEV.P(Table2[Sharpe Ratio])</f>
        <v>0.11949544033119093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2.7588791307285114</v>
      </c>
      <c r="AS145">
        <f>_xlfn.RANK.AVG(Table2[[#This Row],[1Y Return vs Nifty Z-Score]],Table2[1Y Return vs Nifty Z-Score])</f>
        <v>254</v>
      </c>
      <c r="AT145">
        <f>_xlfn.RANK.AVG(Table2[[#This Row],[6M Return vs Nifty Z-Score]],Table2[6M Return vs Nifty Z-Score])</f>
        <v>44</v>
      </c>
      <c r="AU145">
        <f>_xlfn.RANK.AVG(Table2[[#This Row],[Sharpe Ratio Z-Score]],Table2[Sharpe Ratio Z-Score])</f>
        <v>307</v>
      </c>
      <c r="AV145">
        <f>(Table2[[#This Row],[Rank 1Y]]+Table2[[#This Row],[Rank 6M]]+Table2[[#This Row],[Rank Sharpe]])/3</f>
        <v>201.66666666666666</v>
      </c>
    </row>
    <row r="146" spans="1:48" x14ac:dyDescent="0.3">
      <c r="A146" t="s">
        <v>834</v>
      </c>
      <c r="B146" t="s">
        <v>835</v>
      </c>
      <c r="C146" t="s">
        <v>3101</v>
      </c>
      <c r="D146" t="s">
        <v>51</v>
      </c>
      <c r="E146">
        <v>17855.5</v>
      </c>
      <c r="F146">
        <v>7060.8</v>
      </c>
      <c r="G146">
        <v>21.5523504298875</v>
      </c>
      <c r="H146">
        <f>(Table2[[#This Row],[1Y Return vs Nifty]]-AVERAGE(Table2[1Y Return vs Nifty]))/_xlfn.STDEV.P(Table2[1Y Return vs Nifty])</f>
        <v>5.7433181326209559E-2</v>
      </c>
      <c r="I146">
        <v>6.9515349358100398</v>
      </c>
      <c r="J146">
        <f>(Table2[[#This Row],[1M Return vs Nifty]]-AVERAGE(Table2[1M Return vs Nifty]))/_xlfn.STDEV.P(Table2[1M Return vs Nifty])</f>
        <v>1.0769132665064576</v>
      </c>
      <c r="K146">
        <v>18.552598175370601</v>
      </c>
      <c r="L146">
        <f>(Table2[[#This Row],[6M Return vs Nifty]]-AVERAGE(Table2[6M Return vs Nifty]))/_xlfn.STDEV.P(Table2[6M Return vs Nifty])</f>
        <v>0.65041940524870734</v>
      </c>
      <c r="M146">
        <v>-2.66875832616478</v>
      </c>
      <c r="N146">
        <f>(Table2[[#This Row],[1W Return vs Nifty]]-AVERAGE(Table2[1W Return vs Nifty]))/_xlfn.STDEV.P(Table2[1W Return vs Nifty])</f>
        <v>0.6163286405692705</v>
      </c>
      <c r="O146">
        <v>7363.87</v>
      </c>
      <c r="P146">
        <v>7193.0606020539899</v>
      </c>
      <c r="Q146">
        <v>6297.7246736215902</v>
      </c>
      <c r="R146">
        <v>31.082018374456698</v>
      </c>
      <c r="S146" s="1">
        <f>(Table2[[#This Row],[Close Price]]-Table2[[#This Row],[20D EMA]])/Table2[[#This Row],[20D EMA]]</f>
        <v>-4.115634849610323E-2</v>
      </c>
      <c r="T146" s="1">
        <f>(Table2[[#This Row],[Close Price]]-Table2[[#This Row],[50D EMA]])/Table2[[#This Row],[50D EMA]]</f>
        <v>-1.8387249791308929E-2</v>
      </c>
      <c r="U146" s="1">
        <f>(Table2[[#This Row],[Close Price]]-Table2[[#This Row],[200D EMA]])/Table2[[#This Row],[200D EMA]]</f>
        <v>0.12116682864441473</v>
      </c>
      <c r="V146">
        <v>0.24956258703234299</v>
      </c>
      <c r="W146">
        <v>7038.1</v>
      </c>
      <c r="X146">
        <v>7160.75</v>
      </c>
      <c r="Y146">
        <v>7038.1</v>
      </c>
      <c r="Z146">
        <v>7160.75</v>
      </c>
      <c r="AA146">
        <v>7025</v>
      </c>
      <c r="AB146">
        <v>8139</v>
      </c>
      <c r="AC146" s="1">
        <f>(Table2[[#This Row],[Close Price]]/Table2[[#This Row],[Day Low]])-1</f>
        <v>3.2253022832866574E-3</v>
      </c>
      <c r="AD146" s="1">
        <f>(Table2[[#This Row],[Day High]]/Table2[[#This Row],[Close Price]])-1</f>
        <v>1.4155619759800508E-2</v>
      </c>
      <c r="AE146" s="1">
        <f>(Table2[[#This Row],[Close Price]]/Table2[[#This Row],[Current Week Low]])-1</f>
        <v>3.2253022832866574E-3</v>
      </c>
      <c r="AF146" s="1">
        <f>(Table2[[#This Row],[Current Week High]]/Table2[[#This Row],[Close Price]])-1</f>
        <v>1.4155619759800508E-2</v>
      </c>
      <c r="AG146" s="1">
        <f>(Table2[[#This Row],[Close Price]]/Table2[[#This Row],[Current Month Low]])-1</f>
        <v>5.0960854092527708E-3</v>
      </c>
      <c r="AH146" s="1">
        <f>(Table2[[#This Row],[Current Month High]]/Table2[[#This Row],[Close Price]])-1</f>
        <v>0.15270224337185589</v>
      </c>
      <c r="AI146">
        <v>15.2702243371855</v>
      </c>
      <c r="AJ146">
        <v>56.558758314855801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0.03</v>
      </c>
      <c r="AM146" t="s">
        <v>3144</v>
      </c>
      <c r="AN146">
        <v>-8.77</v>
      </c>
      <c r="AO146" t="s">
        <v>3143</v>
      </c>
      <c r="AP146">
        <v>0.107354191648491</v>
      </c>
      <c r="AQ146">
        <f>(Table2[[#This Row],[Sharpe Ratio]]-AVERAGE(Table2[Sharpe Ratio]))/_xlfn.STDEV.P(Table2[Sharpe Ratio])</f>
        <v>0.59781170838924569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2.9989062020398904</v>
      </c>
      <c r="AS146">
        <f>_xlfn.RANK.AVG(Table2[[#This Row],[1Y Return vs Nifty Z-Score]],Table2[1Y Return vs Nifty Z-Score])</f>
        <v>273</v>
      </c>
      <c r="AT146">
        <f>_xlfn.RANK.AVG(Table2[[#This Row],[6M Return vs Nifty Z-Score]],Table2[6M Return vs Nifty Z-Score])</f>
        <v>143</v>
      </c>
      <c r="AU146">
        <f>_xlfn.RANK.AVG(Table2[[#This Row],[Sharpe Ratio Z-Score]],Table2[Sharpe Ratio Z-Score])</f>
        <v>190</v>
      </c>
      <c r="AV146">
        <f>(Table2[[#This Row],[Rank 1Y]]+Table2[[#This Row],[Rank 6M]]+Table2[[#This Row],[Rank Sharpe]])/3</f>
        <v>202</v>
      </c>
    </row>
    <row r="147" spans="1:48" x14ac:dyDescent="0.3">
      <c r="A147" t="s">
        <v>1260</v>
      </c>
      <c r="B147" t="s">
        <v>1261</v>
      </c>
      <c r="C147" t="s">
        <v>3109</v>
      </c>
      <c r="D147" t="s">
        <v>105</v>
      </c>
      <c r="E147">
        <v>8598.8057355300007</v>
      </c>
      <c r="F147">
        <v>4389.5</v>
      </c>
      <c r="G147">
        <v>142.29020395631699</v>
      </c>
      <c r="H147">
        <f>(Table2[[#This Row],[1Y Return vs Nifty]]-AVERAGE(Table2[1Y Return vs Nifty]))/_xlfn.STDEV.P(Table2[1Y Return vs Nifty])</f>
        <v>2.2335906913179748</v>
      </c>
      <c r="I147">
        <v>15.674358019374599</v>
      </c>
      <c r="J147">
        <f>(Table2[[#This Row],[1M Return vs Nifty]]-AVERAGE(Table2[1M Return vs Nifty]))/_xlfn.STDEV.P(Table2[1M Return vs Nifty])</f>
        <v>2.1013126370005693</v>
      </c>
      <c r="K147">
        <v>92.709884656081599</v>
      </c>
      <c r="L147">
        <f>(Table2[[#This Row],[6M Return vs Nifty]]-AVERAGE(Table2[6M Return vs Nifty]))/_xlfn.STDEV.P(Table2[6M Return vs Nifty])</f>
        <v>3.3539037223379005</v>
      </c>
      <c r="M147">
        <v>3.3861183211760699</v>
      </c>
      <c r="N147">
        <f>(Table2[[#This Row],[1W Return vs Nifty]]-AVERAGE(Table2[1W Return vs Nifty]))/_xlfn.STDEV.P(Table2[1W Return vs Nifty])</f>
        <v>1.8431855782313087</v>
      </c>
      <c r="O147">
        <v>4269.66</v>
      </c>
      <c r="P147">
        <v>3992.28537024343</v>
      </c>
      <c r="Q147">
        <v>3105.9169204046402</v>
      </c>
      <c r="R147">
        <v>54.720381411795103</v>
      </c>
      <c r="S147" s="1">
        <f>(Table2[[#This Row],[Close Price]]-Table2[[#This Row],[20D EMA]])/Table2[[#This Row],[20D EMA]]</f>
        <v>2.8067808677974395E-2</v>
      </c>
      <c r="T147" s="1">
        <f>(Table2[[#This Row],[Close Price]]-Table2[[#This Row],[50D EMA]])/Table2[[#This Row],[50D EMA]]</f>
        <v>9.9495550272336836E-2</v>
      </c>
      <c r="U147" s="1">
        <f>(Table2[[#This Row],[Close Price]]-Table2[[#This Row],[200D EMA]])/Table2[[#This Row],[200D EMA]]</f>
        <v>0.41327025560881198</v>
      </c>
      <c r="V147">
        <v>0.87429288945602501</v>
      </c>
      <c r="W147">
        <v>4335.3</v>
      </c>
      <c r="X147">
        <v>4500</v>
      </c>
      <c r="Y147">
        <v>4335.3</v>
      </c>
      <c r="Z147">
        <v>4500</v>
      </c>
      <c r="AA147">
        <v>4060.5</v>
      </c>
      <c r="AB147">
        <v>4500</v>
      </c>
      <c r="AC147" s="1">
        <f>(Table2[[#This Row],[Close Price]]/Table2[[#This Row],[Day Low]])-1</f>
        <v>1.2502018314764829E-2</v>
      </c>
      <c r="AD147" s="1">
        <f>(Table2[[#This Row],[Day High]]/Table2[[#This Row],[Close Price]])-1</f>
        <v>2.5173709989748216E-2</v>
      </c>
      <c r="AE147" s="1">
        <f>(Table2[[#This Row],[Close Price]]/Table2[[#This Row],[Current Week Low]])-1</f>
        <v>1.2502018314764829E-2</v>
      </c>
      <c r="AF147" s="1">
        <f>(Table2[[#This Row],[Current Week High]]/Table2[[#This Row],[Close Price]])-1</f>
        <v>2.5173709989748216E-2</v>
      </c>
      <c r="AG147" s="1">
        <f>(Table2[[#This Row],[Close Price]]/Table2[[#This Row],[Current Month Low]])-1</f>
        <v>8.1024504371382866E-2</v>
      </c>
      <c r="AH147" s="1">
        <f>(Table2[[#This Row],[Current Month High]]/Table2[[#This Row],[Close Price]])-1</f>
        <v>2.5173709989748216E-2</v>
      </c>
      <c r="AI147">
        <v>2.5173709989748199</v>
      </c>
      <c r="AJ147">
        <v>175.203761755485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0.21</v>
      </c>
      <c r="AM147" t="s">
        <v>3144</v>
      </c>
      <c r="AN147">
        <v>0.18</v>
      </c>
      <c r="AO147" t="s">
        <v>3144</v>
      </c>
      <c r="AP147">
        <v>-1.3039901299197E-2</v>
      </c>
      <c r="AQ147">
        <f>(Table2[[#This Row],[Sharpe Ratio]]-AVERAGE(Table2[Sharpe Ratio]))/_xlfn.STDEV.P(Table2[Sharpe Ratio])</f>
        <v>-0.8236349761793792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8.7083576527083739</v>
      </c>
      <c r="AS147">
        <f>_xlfn.RANK.AVG(Table2[[#This Row],[1Y Return vs Nifty Z-Score]],Table2[1Y Return vs Nifty Z-Score])</f>
        <v>29</v>
      </c>
      <c r="AT147">
        <f>_xlfn.RANK.AVG(Table2[[#This Row],[6M Return vs Nifty Z-Score]],Table2[6M Return vs Nifty Z-Score])</f>
        <v>5</v>
      </c>
      <c r="AU147">
        <f>_xlfn.RANK.AVG(Table2[[#This Row],[Sharpe Ratio Z-Score]],Table2[Sharpe Ratio Z-Score])</f>
        <v>577</v>
      </c>
      <c r="AV147">
        <f>(Table2[[#This Row],[Rank 1Y]]+Table2[[#This Row],[Rank 6M]]+Table2[[#This Row],[Rank Sharpe]])/3</f>
        <v>203.66666666666666</v>
      </c>
    </row>
    <row r="148" spans="1:48" x14ac:dyDescent="0.3">
      <c r="A148" t="s">
        <v>850</v>
      </c>
      <c r="B148" t="s">
        <v>851</v>
      </c>
      <c r="C148" t="s">
        <v>3108</v>
      </c>
      <c r="D148" t="s">
        <v>166</v>
      </c>
      <c r="E148">
        <v>17456.985595350001</v>
      </c>
      <c r="F148">
        <v>740.35</v>
      </c>
      <c r="G148">
        <v>104.59300679200101</v>
      </c>
      <c r="H148">
        <f>(Table2[[#This Row],[1Y Return vs Nifty]]-AVERAGE(Table2[1Y Return vs Nifty]))/_xlfn.STDEV.P(Table2[1Y Return vs Nifty])</f>
        <v>1.5541431417819955</v>
      </c>
      <c r="I148">
        <v>-4.4215794776144204</v>
      </c>
      <c r="J148">
        <f>(Table2[[#This Row],[1M Return vs Nifty]]-AVERAGE(Table2[1M Return vs Nifty]))/_xlfn.STDEV.P(Table2[1M Return vs Nifty])</f>
        <v>-0.25873359163302156</v>
      </c>
      <c r="K148">
        <v>-15.381704458224201</v>
      </c>
      <c r="L148">
        <f>(Table2[[#This Row],[6M Return vs Nifty]]-AVERAGE(Table2[6M Return vs Nifty]))/_xlfn.STDEV.P(Table2[6M Return vs Nifty])</f>
        <v>-0.58669240580905968</v>
      </c>
      <c r="M148">
        <v>-10.4325276618888</v>
      </c>
      <c r="N148">
        <f>(Table2[[#This Row],[1W Return vs Nifty]]-AVERAGE(Table2[1W Return vs Nifty]))/_xlfn.STDEV.P(Table2[1W Return vs Nifty])</f>
        <v>-0.95678916623592103</v>
      </c>
      <c r="O148">
        <v>794.28</v>
      </c>
      <c r="P148">
        <v>803.91776645883294</v>
      </c>
      <c r="Q148">
        <v>717.05084248925095</v>
      </c>
      <c r="R148">
        <v>22.678186653607</v>
      </c>
      <c r="S148" s="1">
        <f>(Table2[[#This Row],[Close Price]]-Table2[[#This Row],[20D EMA]])/Table2[[#This Row],[20D EMA]]</f>
        <v>-6.7897970488996262E-2</v>
      </c>
      <c r="T148" s="1">
        <f>(Table2[[#This Row],[Close Price]]-Table2[[#This Row],[50D EMA]])/Table2[[#This Row],[50D EMA]]</f>
        <v>-7.9072473716860076E-2</v>
      </c>
      <c r="U148" s="1">
        <f>(Table2[[#This Row],[Close Price]]-Table2[[#This Row],[200D EMA]])/Table2[[#This Row],[200D EMA]]</f>
        <v>3.2493034147851707E-2</v>
      </c>
      <c r="V148">
        <v>0.60810381911283595</v>
      </c>
      <c r="W148">
        <v>715.25</v>
      </c>
      <c r="X148">
        <v>751.6</v>
      </c>
      <c r="Y148">
        <v>715.25</v>
      </c>
      <c r="Z148">
        <v>751.6</v>
      </c>
      <c r="AA148">
        <v>714.2</v>
      </c>
      <c r="AB148">
        <v>880</v>
      </c>
      <c r="AC148" s="1">
        <f>(Table2[[#This Row],[Close Price]]/Table2[[#This Row],[Day Low]])-1</f>
        <v>3.5092624956309049E-2</v>
      </c>
      <c r="AD148" s="1">
        <f>(Table2[[#This Row],[Day High]]/Table2[[#This Row],[Close Price]])-1</f>
        <v>1.519551563449717E-2</v>
      </c>
      <c r="AE148" s="1">
        <f>(Table2[[#This Row],[Close Price]]/Table2[[#This Row],[Current Week Low]])-1</f>
        <v>3.5092624956309049E-2</v>
      </c>
      <c r="AF148" s="1">
        <f>(Table2[[#This Row],[Current Week High]]/Table2[[#This Row],[Close Price]])-1</f>
        <v>1.519551563449717E-2</v>
      </c>
      <c r="AG148" s="1">
        <f>(Table2[[#This Row],[Close Price]]/Table2[[#This Row],[Current Month Low]])-1</f>
        <v>3.6614393727247174E-2</v>
      </c>
      <c r="AH148" s="1">
        <f>(Table2[[#This Row],[Current Month High]]/Table2[[#This Row],[Close Price]])-1</f>
        <v>0.18862700074289185</v>
      </c>
      <c r="AI148">
        <v>32.369825082731097</v>
      </c>
      <c r="AJ148">
        <v>134.91987942249699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-7.0000000000000007E-2</v>
      </c>
      <c r="AM148" t="s">
        <v>3143</v>
      </c>
      <c r="AN148">
        <v>-14.31</v>
      </c>
      <c r="AO148" t="s">
        <v>3143</v>
      </c>
      <c r="AP148">
        <v>0.18875085818835699</v>
      </c>
      <c r="AQ148">
        <f>(Table2[[#This Row],[Sharpe Ratio]]-AVERAGE(Table2[Sharpe Ratio]))/_xlfn.STDEV.P(Table2[Sharpe Ratio])</f>
        <v>1.5588307995692696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52</v>
      </c>
      <c r="AT148">
        <f>_xlfn.RANK.AVG(Table2[[#This Row],[6M Return vs Nifty Z-Score]],Table2[6M Return vs Nifty Z-Score])</f>
        <v>523</v>
      </c>
      <c r="AU148">
        <f>_xlfn.RANK.AVG(Table2[[#This Row],[Sharpe Ratio Z-Score]],Table2[Sharpe Ratio Z-Score])</f>
        <v>39</v>
      </c>
      <c r="AV148">
        <f>(Table2[[#This Row],[Rank 1Y]]+Table2[[#This Row],[Rank 6M]]+Table2[[#This Row],[Rank Sharpe]])/3</f>
        <v>204.66666666666666</v>
      </c>
    </row>
    <row r="149" spans="1:48" x14ac:dyDescent="0.3">
      <c r="A149" t="s">
        <v>1019</v>
      </c>
      <c r="B149" t="s">
        <v>1020</v>
      </c>
      <c r="C149" t="s">
        <v>3097</v>
      </c>
      <c r="D149" t="s">
        <v>539</v>
      </c>
      <c r="E149">
        <v>12873.047083653</v>
      </c>
      <c r="F149">
        <v>137.13999999999999</v>
      </c>
      <c r="G149">
        <v>37.545497855413302</v>
      </c>
      <c r="H149">
        <f>(Table2[[#This Row],[1Y Return vs Nifty]]-AVERAGE(Table2[1Y Return vs Nifty]))/_xlfn.STDEV.P(Table2[1Y Return vs Nifty])</f>
        <v>0.34569081438778237</v>
      </c>
      <c r="I149">
        <v>-0.77562508471317504</v>
      </c>
      <c r="J149">
        <f>(Table2[[#This Row],[1M Return vs Nifty]]-AVERAGE(Table2[1M Return vs Nifty]))/_xlfn.STDEV.P(Table2[1M Return vs Nifty])</f>
        <v>0.16944354198047071</v>
      </c>
      <c r="K149">
        <v>59.709705465130099</v>
      </c>
      <c r="L149">
        <f>(Table2[[#This Row],[6M Return vs Nifty]]-AVERAGE(Table2[6M Return vs Nifty]))/_xlfn.STDEV.P(Table2[6M Return vs Nifty])</f>
        <v>2.1508463946257232</v>
      </c>
      <c r="M149">
        <v>-16.916409366341501</v>
      </c>
      <c r="N149">
        <f>(Table2[[#This Row],[1W Return vs Nifty]]-AVERAGE(Table2[1W Return vs Nifty]))/_xlfn.STDEV.P(Table2[1W Return vs Nifty])</f>
        <v>-2.2705723719732838</v>
      </c>
      <c r="O149">
        <v>142.69</v>
      </c>
      <c r="P149">
        <v>131.83465961715299</v>
      </c>
      <c r="Q149">
        <v>105.401360446632</v>
      </c>
      <c r="R149">
        <v>34.452488658870003</v>
      </c>
      <c r="S149" s="1">
        <f>(Table2[[#This Row],[Close Price]]-Table2[[#This Row],[20D EMA]])/Table2[[#This Row],[20D EMA]]</f>
        <v>-3.8895507744060628E-2</v>
      </c>
      <c r="T149" s="1">
        <f>(Table2[[#This Row],[Close Price]]-Table2[[#This Row],[50D EMA]])/Table2[[#This Row],[50D EMA]]</f>
        <v>4.0242379342834936E-2</v>
      </c>
      <c r="U149" s="1">
        <f>(Table2[[#This Row],[Close Price]]-Table2[[#This Row],[200D EMA]])/Table2[[#This Row],[200D EMA]]</f>
        <v>0.30112172574317247</v>
      </c>
      <c r="V149">
        <v>1.1590397885580099</v>
      </c>
      <c r="W149">
        <v>129.80000000000001</v>
      </c>
      <c r="X149">
        <v>140</v>
      </c>
      <c r="Y149">
        <v>129.80000000000001</v>
      </c>
      <c r="Z149">
        <v>140</v>
      </c>
      <c r="AA149">
        <v>129.80000000000001</v>
      </c>
      <c r="AB149">
        <v>168.75</v>
      </c>
      <c r="AC149" s="1">
        <f>(Table2[[#This Row],[Close Price]]/Table2[[#This Row],[Day Low]])-1</f>
        <v>5.6548536209553024E-2</v>
      </c>
      <c r="AD149" s="1">
        <f>(Table2[[#This Row],[Day High]]/Table2[[#This Row],[Close Price]])-1</f>
        <v>2.0854601137523909E-2</v>
      </c>
      <c r="AE149" s="1">
        <f>(Table2[[#This Row],[Close Price]]/Table2[[#This Row],[Current Week Low]])-1</f>
        <v>5.6548536209553024E-2</v>
      </c>
      <c r="AF149" s="1">
        <f>(Table2[[#This Row],[Current Week High]]/Table2[[#This Row],[Close Price]])-1</f>
        <v>2.0854601137523909E-2</v>
      </c>
      <c r="AG149" s="1">
        <f>(Table2[[#This Row],[Close Price]]/Table2[[#This Row],[Current Month Low]])-1</f>
        <v>5.6548536209553024E-2</v>
      </c>
      <c r="AH149" s="1">
        <f>(Table2[[#This Row],[Current Month High]]/Table2[[#This Row],[Close Price]])-1</f>
        <v>0.2304943852996939</v>
      </c>
      <c r="AI149">
        <v>23.049438529969301</v>
      </c>
      <c r="AJ149">
        <v>98.753623188405697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0.33</v>
      </c>
      <c r="AM149" t="s">
        <v>3144</v>
      </c>
      <c r="AN149">
        <v>-5.41</v>
      </c>
      <c r="AO149" t="s">
        <v>3143</v>
      </c>
      <c r="AP149">
        <v>4.1831279570412001E-2</v>
      </c>
      <c r="AQ149">
        <f>(Table2[[#This Row],[Sharpe Ratio]]-AVERAGE(Table2[Sharpe Ratio]))/_xlfn.STDEV.P(Table2[Sharpe Ratio])</f>
        <v>-0.17579207777936359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0.21961630124132903</v>
      </c>
      <c r="AS149">
        <f>_xlfn.RANK.AVG(Table2[[#This Row],[1Y Return vs Nifty Z-Score]],Table2[1Y Return vs Nifty Z-Score])</f>
        <v>201</v>
      </c>
      <c r="AT149">
        <f>_xlfn.RANK.AVG(Table2[[#This Row],[6M Return vs Nifty Z-Score]],Table2[6M Return vs Nifty Z-Score])</f>
        <v>28</v>
      </c>
      <c r="AU149">
        <f>_xlfn.RANK.AVG(Table2[[#This Row],[Sharpe Ratio Z-Score]],Table2[Sharpe Ratio Z-Score])</f>
        <v>385</v>
      </c>
      <c r="AV149">
        <f>(Table2[[#This Row],[Rank 1Y]]+Table2[[#This Row],[Rank 6M]]+Table2[[#This Row],[Rank Sharpe]])/3</f>
        <v>204.66666666666666</v>
      </c>
    </row>
    <row r="150" spans="1:48" x14ac:dyDescent="0.3">
      <c r="A150" t="s">
        <v>312</v>
      </c>
      <c r="B150" t="s">
        <v>313</v>
      </c>
      <c r="C150" t="s">
        <v>3101</v>
      </c>
      <c r="D150" t="s">
        <v>51</v>
      </c>
      <c r="E150">
        <v>82947.183788744995</v>
      </c>
      <c r="F150">
        <v>1434.55</v>
      </c>
      <c r="G150">
        <v>38.763686651873797</v>
      </c>
      <c r="H150">
        <f>(Table2[[#This Row],[1Y Return vs Nifty]]-AVERAGE(Table2[1Y Return vs Nifty]))/_xlfn.STDEV.P(Table2[1Y Return vs Nifty])</f>
        <v>0.36764723170494995</v>
      </c>
      <c r="I150">
        <v>1.4727793089975101</v>
      </c>
      <c r="J150">
        <f>(Table2[[#This Row],[1M Return vs Nifty]]-AVERAGE(Table2[1M Return vs Nifty]))/_xlfn.STDEV.P(Table2[1M Return vs Nifty])</f>
        <v>0.43349384123200591</v>
      </c>
      <c r="K150">
        <v>15.988299546200301</v>
      </c>
      <c r="L150">
        <f>(Table2[[#This Row],[6M Return vs Nifty]]-AVERAGE(Table2[6M Return vs Nifty]))/_xlfn.STDEV.P(Table2[6M Return vs Nifty])</f>
        <v>0.55693511722667399</v>
      </c>
      <c r="M150">
        <v>-1.86969107169243</v>
      </c>
      <c r="N150">
        <f>(Table2[[#This Row],[1W Return vs Nifty]]-AVERAGE(Table2[1W Return vs Nifty]))/_xlfn.STDEV.P(Table2[1W Return vs Nifty])</f>
        <v>0.7782380008926556</v>
      </c>
      <c r="O150">
        <v>1466.12</v>
      </c>
      <c r="P150">
        <v>1468.2945640057001</v>
      </c>
      <c r="Q150">
        <v>1283.69056883955</v>
      </c>
      <c r="R150">
        <v>30.5933027528759</v>
      </c>
      <c r="S150" s="1">
        <f>(Table2[[#This Row],[Close Price]]-Table2[[#This Row],[20D EMA]])/Table2[[#This Row],[20D EMA]]</f>
        <v>-2.153302594603439E-2</v>
      </c>
      <c r="T150" s="1">
        <f>(Table2[[#This Row],[Close Price]]-Table2[[#This Row],[50D EMA]])/Table2[[#This Row],[50D EMA]]</f>
        <v>-2.2982148700217562E-2</v>
      </c>
      <c r="U150" s="1">
        <f>(Table2[[#This Row],[Close Price]]-Table2[[#This Row],[200D EMA]])/Table2[[#This Row],[200D EMA]]</f>
        <v>0.11752008998307602</v>
      </c>
      <c r="V150">
        <v>0.53170086496508095</v>
      </c>
      <c r="W150">
        <v>1405.8</v>
      </c>
      <c r="X150">
        <v>1442.35</v>
      </c>
      <c r="Y150">
        <v>1405.8</v>
      </c>
      <c r="Z150">
        <v>1442.35</v>
      </c>
      <c r="AA150">
        <v>1405.8</v>
      </c>
      <c r="AB150">
        <v>1520.05</v>
      </c>
      <c r="AC150" s="1">
        <f>(Table2[[#This Row],[Close Price]]/Table2[[#This Row],[Day Low]])-1</f>
        <v>2.0450988760847943E-2</v>
      </c>
      <c r="AD150" s="1">
        <f>(Table2[[#This Row],[Day High]]/Table2[[#This Row],[Close Price]])-1</f>
        <v>5.4372451291344603E-3</v>
      </c>
      <c r="AE150" s="1">
        <f>(Table2[[#This Row],[Close Price]]/Table2[[#This Row],[Current Week Low]])-1</f>
        <v>2.0450988760847943E-2</v>
      </c>
      <c r="AF150" s="1">
        <f>(Table2[[#This Row],[Current Week High]]/Table2[[#This Row],[Close Price]])-1</f>
        <v>5.4372451291344603E-3</v>
      </c>
      <c r="AG150" s="1">
        <f>(Table2[[#This Row],[Close Price]]/Table2[[#This Row],[Current Month Low]])-1</f>
        <v>2.0450988760847943E-2</v>
      </c>
      <c r="AH150" s="1">
        <f>(Table2[[#This Row],[Current Month High]]/Table2[[#This Row],[Close Price]])-1</f>
        <v>5.9600571607821173E-2</v>
      </c>
      <c r="AI150">
        <v>10.975567251054301</v>
      </c>
      <c r="AJ150">
        <v>71.874438387347993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-0.06</v>
      </c>
      <c r="AM150" t="s">
        <v>3143</v>
      </c>
      <c r="AN150">
        <v>-2.14</v>
      </c>
      <c r="AO150" t="s">
        <v>3143</v>
      </c>
      <c r="AP150">
        <v>8.5455178394676007E-2</v>
      </c>
      <c r="AQ150">
        <f>(Table2[[#This Row],[Sharpe Ratio]]-AVERAGE(Table2[Sharpe Ratio]))/_xlfn.STDEV.P(Table2[Sharpe Ratio])</f>
        <v>0.33925849350282161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199</v>
      </c>
      <c r="AT150">
        <f>_xlfn.RANK.AVG(Table2[[#This Row],[6M Return vs Nifty Z-Score]],Table2[6M Return vs Nifty Z-Score])</f>
        <v>166</v>
      </c>
      <c r="AU150">
        <f>_xlfn.RANK.AVG(Table2[[#This Row],[Sharpe Ratio Z-Score]],Table2[Sharpe Ratio Z-Score])</f>
        <v>256</v>
      </c>
      <c r="AV150">
        <f>(Table2[[#This Row],[Rank 1Y]]+Table2[[#This Row],[Rank 6M]]+Table2[[#This Row],[Rank Sharpe]])/3</f>
        <v>207</v>
      </c>
    </row>
    <row r="151" spans="1:48" x14ac:dyDescent="0.3">
      <c r="A151" t="s">
        <v>798</v>
      </c>
      <c r="B151" t="s">
        <v>799</v>
      </c>
      <c r="C151" t="s">
        <v>3108</v>
      </c>
      <c r="D151" t="s">
        <v>117</v>
      </c>
      <c r="E151">
        <v>18828.140308499998</v>
      </c>
      <c r="F151">
        <v>11732.9</v>
      </c>
      <c r="G151">
        <v>106.5750084363</v>
      </c>
      <c r="H151">
        <f>(Table2[[#This Row],[1Y Return vs Nifty]]-AVERAGE(Table2[1Y Return vs Nifty]))/_xlfn.STDEV.P(Table2[1Y Return vs Nifty])</f>
        <v>1.5898663854630928</v>
      </c>
      <c r="I151">
        <v>-7.0113303935362099</v>
      </c>
      <c r="J151">
        <f>(Table2[[#This Row],[1M Return vs Nifty]]-AVERAGE(Table2[1M Return vs Nifty]))/_xlfn.STDEV.P(Table2[1M Return vs Nifty])</f>
        <v>-0.56287127533836545</v>
      </c>
      <c r="K151">
        <v>41.426024668619696</v>
      </c>
      <c r="L151">
        <f>(Table2[[#This Row],[6M Return vs Nifty]]-AVERAGE(Table2[6M Return vs Nifty]))/_xlfn.STDEV.P(Table2[6M Return vs Nifty])</f>
        <v>1.4842949788739102</v>
      </c>
      <c r="M151">
        <v>-10.406584413121299</v>
      </c>
      <c r="N151">
        <f>(Table2[[#This Row],[1W Return vs Nifty]]-AVERAGE(Table2[1W Return vs Nifty]))/_xlfn.STDEV.P(Table2[1W Return vs Nifty])</f>
        <v>-0.9515324687687845</v>
      </c>
      <c r="O151">
        <v>12910</v>
      </c>
      <c r="P151">
        <v>13312.2555152935</v>
      </c>
      <c r="Q151">
        <v>11086.833536001899</v>
      </c>
      <c r="R151">
        <v>23.982379850685</v>
      </c>
      <c r="S151" s="1">
        <f>(Table2[[#This Row],[Close Price]]-Table2[[#This Row],[20D EMA]])/Table2[[#This Row],[20D EMA]]</f>
        <v>-9.1177381874515906E-2</v>
      </c>
      <c r="T151" s="1">
        <f>(Table2[[#This Row],[Close Price]]-Table2[[#This Row],[50D EMA]])/Table2[[#This Row],[50D EMA]]</f>
        <v>-0.11863921282754013</v>
      </c>
      <c r="U151" s="1">
        <f>(Table2[[#This Row],[Close Price]]-Table2[[#This Row],[200D EMA]])/Table2[[#This Row],[200D EMA]]</f>
        <v>5.8273307874619998E-2</v>
      </c>
      <c r="V151">
        <v>1.13311804936637</v>
      </c>
      <c r="W151">
        <v>11600.1</v>
      </c>
      <c r="X151">
        <v>12222</v>
      </c>
      <c r="Y151">
        <v>11600.1</v>
      </c>
      <c r="Z151">
        <v>12222</v>
      </c>
      <c r="AA151">
        <v>11224.05</v>
      </c>
      <c r="AB151">
        <v>14440</v>
      </c>
      <c r="AC151" s="1">
        <f>(Table2[[#This Row],[Close Price]]/Table2[[#This Row],[Day Low]])-1</f>
        <v>1.1448177170886309E-2</v>
      </c>
      <c r="AD151" s="1">
        <f>(Table2[[#This Row],[Day High]]/Table2[[#This Row],[Close Price]])-1</f>
        <v>4.1686198638017924E-2</v>
      </c>
      <c r="AE151" s="1">
        <f>(Table2[[#This Row],[Close Price]]/Table2[[#This Row],[Current Week Low]])-1</f>
        <v>1.1448177170886309E-2</v>
      </c>
      <c r="AF151" s="1">
        <f>(Table2[[#This Row],[Current Week High]]/Table2[[#This Row],[Close Price]])-1</f>
        <v>4.1686198638017924E-2</v>
      </c>
      <c r="AG151" s="1">
        <f>(Table2[[#This Row],[Close Price]]/Table2[[#This Row],[Current Month Low]])-1</f>
        <v>4.5335685425492711E-2</v>
      </c>
      <c r="AH151" s="1">
        <f>(Table2[[#This Row],[Current Month High]]/Table2[[#This Row],[Close Price]])-1</f>
        <v>0.2307272711776287</v>
      </c>
      <c r="AI151">
        <v>33.829658481705202</v>
      </c>
      <c r="AJ151">
        <v>162.51915826686201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-0.13</v>
      </c>
      <c r="AM151" t="s">
        <v>3143</v>
      </c>
      <c r="AN151">
        <v>-12.56</v>
      </c>
      <c r="AO151" t="s">
        <v>3143</v>
      </c>
      <c r="AQ151">
        <f>(Table2[[#This Row],[Sharpe Ratio]]-AVERAGE(Table2[Sharpe Ratio]))/_xlfn.STDEV.P(Table2[Sharpe Ratio])</f>
        <v>-0.66967788397470196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49</v>
      </c>
      <c r="AT151">
        <f>_xlfn.RANK.AVG(Table2[[#This Row],[6M Return vs Nifty Z-Score]],Table2[6M Return vs Nifty Z-Score])</f>
        <v>53</v>
      </c>
      <c r="AU151">
        <f>_xlfn.RANK.AVG(Table2[[#This Row],[Sharpe Ratio Z-Score]],Table2[Sharpe Ratio Z-Score])</f>
        <v>520.5</v>
      </c>
      <c r="AV151">
        <f>(Table2[[#This Row],[Rank 1Y]]+Table2[[#This Row],[Rank 6M]]+Table2[[#This Row],[Rank Sharpe]])/3</f>
        <v>207.5</v>
      </c>
    </row>
    <row r="152" spans="1:48" x14ac:dyDescent="0.3">
      <c r="A152" t="s">
        <v>474</v>
      </c>
      <c r="B152" t="s">
        <v>475</v>
      </c>
      <c r="C152" t="s">
        <v>3101</v>
      </c>
      <c r="D152" t="s">
        <v>51</v>
      </c>
      <c r="E152">
        <v>43852.445961240002</v>
      </c>
      <c r="F152">
        <v>2644.65</v>
      </c>
      <c r="G152">
        <v>57.202822398168301</v>
      </c>
      <c r="H152">
        <f>(Table2[[#This Row],[1Y Return vs Nifty]]-AVERAGE(Table2[1Y Return vs Nifty]))/_xlfn.STDEV.P(Table2[1Y Return vs Nifty])</f>
        <v>0.69999092144325337</v>
      </c>
      <c r="I152">
        <v>2.72817935123514</v>
      </c>
      <c r="J152">
        <f>(Table2[[#This Row],[1M Return vs Nifty]]-AVERAGE(Table2[1M Return vs Nifty]))/_xlfn.STDEV.P(Table2[1M Return vs Nifty])</f>
        <v>0.58092673086720137</v>
      </c>
      <c r="K152">
        <v>16.6095611684216</v>
      </c>
      <c r="L152">
        <f>(Table2[[#This Row],[6M Return vs Nifty]]-AVERAGE(Table2[6M Return vs Nifty]))/_xlfn.STDEV.P(Table2[6M Return vs Nifty])</f>
        <v>0.57958388354745283</v>
      </c>
      <c r="M152">
        <v>-1.60540280529866</v>
      </c>
      <c r="N152">
        <f>(Table2[[#This Row],[1W Return vs Nifty]]-AVERAGE(Table2[1W Return vs Nifty]))/_xlfn.STDEV.P(Table2[1W Return vs Nifty])</f>
        <v>0.83178886774809679</v>
      </c>
      <c r="O152">
        <v>2676.44</v>
      </c>
      <c r="P152">
        <v>2710.9767123551801</v>
      </c>
      <c r="Q152">
        <v>2428.2153782485698</v>
      </c>
      <c r="R152">
        <v>34.562719688815399</v>
      </c>
      <c r="S152" s="1">
        <f>(Table2[[#This Row],[Close Price]]-Table2[[#This Row],[20D EMA]])/Table2[[#This Row],[20D EMA]]</f>
        <v>-1.1877718162932838E-2</v>
      </c>
      <c r="T152" s="1">
        <f>(Table2[[#This Row],[Close Price]]-Table2[[#This Row],[50D EMA]])/Table2[[#This Row],[50D EMA]]</f>
        <v>-2.4465983810520529E-2</v>
      </c>
      <c r="U152" s="1">
        <f>(Table2[[#This Row],[Close Price]]-Table2[[#This Row],[200D EMA]])/Table2[[#This Row],[200D EMA]]</f>
        <v>8.9133206094568471E-2</v>
      </c>
      <c r="V152">
        <v>1.0084890043693</v>
      </c>
      <c r="W152">
        <v>2536.6999999999998</v>
      </c>
      <c r="X152">
        <v>2669</v>
      </c>
      <c r="Y152">
        <v>2536.6999999999998</v>
      </c>
      <c r="Z152">
        <v>2669</v>
      </c>
      <c r="AA152">
        <v>2500</v>
      </c>
      <c r="AB152">
        <v>2889.9</v>
      </c>
      <c r="AC152" s="1">
        <f>(Table2[[#This Row],[Close Price]]/Table2[[#This Row],[Day Low]])-1</f>
        <v>4.2555288366775912E-2</v>
      </c>
      <c r="AD152" s="1">
        <f>(Table2[[#This Row],[Day High]]/Table2[[#This Row],[Close Price]])-1</f>
        <v>9.2072675023160411E-3</v>
      </c>
      <c r="AE152" s="1">
        <f>(Table2[[#This Row],[Close Price]]/Table2[[#This Row],[Current Week Low]])-1</f>
        <v>4.2555288366775912E-2</v>
      </c>
      <c r="AF152" s="1">
        <f>(Table2[[#This Row],[Current Week High]]/Table2[[#This Row],[Close Price]])-1</f>
        <v>9.2072675023160411E-3</v>
      </c>
      <c r="AG152" s="1">
        <f>(Table2[[#This Row],[Close Price]]/Table2[[#This Row],[Current Month Low]])-1</f>
        <v>5.7860000000000023E-2</v>
      </c>
      <c r="AH152" s="1">
        <f>(Table2[[#This Row],[Current Month High]]/Table2[[#This Row],[Close Price]])-1</f>
        <v>9.2734388293346903E-2</v>
      </c>
      <c r="AI152">
        <v>16.764033047851299</v>
      </c>
      <c r="AJ152">
        <v>90.942565250351905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-0.11</v>
      </c>
      <c r="AM152" t="s">
        <v>3143</v>
      </c>
      <c r="AN152">
        <v>-4.22</v>
      </c>
      <c r="AO152" t="s">
        <v>3143</v>
      </c>
      <c r="AP152">
        <v>6.0362740883258999E-2</v>
      </c>
      <c r="AQ152">
        <f>(Table2[[#This Row],[Sharpe Ratio]]-AVERAGE(Table2[Sharpe Ratio]))/_xlfn.STDEV.P(Table2[Sharpe Ratio])</f>
        <v>4.3001748382885466E-2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138</v>
      </c>
      <c r="AT152">
        <f>_xlfn.RANK.AVG(Table2[[#This Row],[6M Return vs Nifty Z-Score]],Table2[6M Return vs Nifty Z-Score])</f>
        <v>158</v>
      </c>
      <c r="AU152">
        <f>_xlfn.RANK.AVG(Table2[[#This Row],[Sharpe Ratio Z-Score]],Table2[Sharpe Ratio Z-Score])</f>
        <v>330</v>
      </c>
      <c r="AV152">
        <f>(Table2[[#This Row],[Rank 1Y]]+Table2[[#This Row],[Rank 6M]]+Table2[[#This Row],[Rank Sharpe]])/3</f>
        <v>208.66666666666666</v>
      </c>
    </row>
    <row r="153" spans="1:48" x14ac:dyDescent="0.3">
      <c r="A153" t="s">
        <v>1555</v>
      </c>
      <c r="B153" t="s">
        <v>1556</v>
      </c>
      <c r="C153" t="s">
        <v>3108</v>
      </c>
      <c r="D153" t="s">
        <v>166</v>
      </c>
      <c r="E153">
        <v>5958.6702036549996</v>
      </c>
      <c r="F153">
        <v>379.3</v>
      </c>
      <c r="G153">
        <v>28.147099756532601</v>
      </c>
      <c r="H153">
        <f>(Table2[[#This Row],[1Y Return vs Nifty]]-AVERAGE(Table2[1Y Return vs Nifty]))/_xlfn.STDEV.P(Table2[1Y Return vs Nifty])</f>
        <v>0.17629576546640546</v>
      </c>
      <c r="I153">
        <v>-0.46403341712202301</v>
      </c>
      <c r="J153">
        <f>(Table2[[#This Row],[1M Return vs Nifty]]-AVERAGE(Table2[1M Return vs Nifty]))/_xlfn.STDEV.P(Table2[1M Return vs Nifty])</f>
        <v>0.20603654691404646</v>
      </c>
      <c r="K153">
        <v>0.37141529270968099</v>
      </c>
      <c r="L153">
        <f>(Table2[[#This Row],[6M Return vs Nifty]]-AVERAGE(Table2[6M Return vs Nifty]))/_xlfn.STDEV.P(Table2[6M Return vs Nifty])</f>
        <v>-1.239533787419966E-2</v>
      </c>
      <c r="M153">
        <v>-5.1556088033652001</v>
      </c>
      <c r="N153">
        <f>(Table2[[#This Row],[1W Return vs Nifty]]-AVERAGE(Table2[1W Return vs Nifty]))/_xlfn.STDEV.P(Table2[1W Return vs Nifty])</f>
        <v>0.11243567320032948</v>
      </c>
      <c r="O153">
        <v>397.96</v>
      </c>
      <c r="P153">
        <v>400.84549567597298</v>
      </c>
      <c r="Q153">
        <v>355.22183538923503</v>
      </c>
      <c r="R153">
        <v>32.479698990044099</v>
      </c>
      <c r="S153" s="1">
        <f>(Table2[[#This Row],[Close Price]]-Table2[[#This Row],[20D EMA]])/Table2[[#This Row],[20D EMA]]</f>
        <v>-4.6889134586390512E-2</v>
      </c>
      <c r="T153" s="1">
        <f>(Table2[[#This Row],[Close Price]]-Table2[[#This Row],[50D EMA]])/Table2[[#This Row],[50D EMA]]</f>
        <v>-5.3750125443319099E-2</v>
      </c>
      <c r="U153" s="1">
        <f>(Table2[[#This Row],[Close Price]]-Table2[[#This Row],[200D EMA]])/Table2[[#This Row],[200D EMA]]</f>
        <v>6.7783458706532754E-2</v>
      </c>
      <c r="V153">
        <v>1.0182785172731299</v>
      </c>
      <c r="W153">
        <v>367.05</v>
      </c>
      <c r="X153">
        <v>390.9</v>
      </c>
      <c r="Y153">
        <v>367.05</v>
      </c>
      <c r="Z153">
        <v>390.9</v>
      </c>
      <c r="AA153">
        <v>367.05</v>
      </c>
      <c r="AB153">
        <v>427</v>
      </c>
      <c r="AC153" s="1">
        <f>(Table2[[#This Row],[Close Price]]/Table2[[#This Row],[Day Low]])-1</f>
        <v>3.3374199700313412E-2</v>
      </c>
      <c r="AD153" s="1">
        <f>(Table2[[#This Row],[Day High]]/Table2[[#This Row],[Close Price]])-1</f>
        <v>3.0582652254152354E-2</v>
      </c>
      <c r="AE153" s="1">
        <f>(Table2[[#This Row],[Close Price]]/Table2[[#This Row],[Current Week Low]])-1</f>
        <v>3.3374199700313412E-2</v>
      </c>
      <c r="AF153" s="1">
        <f>(Table2[[#This Row],[Current Week High]]/Table2[[#This Row],[Close Price]])-1</f>
        <v>3.0582652254152354E-2</v>
      </c>
      <c r="AG153" s="1">
        <f>(Table2[[#This Row],[Close Price]]/Table2[[#This Row],[Current Month Low]])-1</f>
        <v>3.3374199700313412E-2</v>
      </c>
      <c r="AH153" s="1">
        <f>(Table2[[#This Row],[Current Month High]]/Table2[[#This Row],[Close Price]])-1</f>
        <v>0.12575797521750598</v>
      </c>
      <c r="AI153">
        <v>18.903242815713099</v>
      </c>
      <c r="AJ153">
        <v>58.869109947643899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0</v>
      </c>
      <c r="AM153" t="s">
        <v>3142</v>
      </c>
      <c r="AN153">
        <v>-2.82</v>
      </c>
      <c r="AO153" t="s">
        <v>3143</v>
      </c>
      <c r="AP153">
        <v>0.17634230662397901</v>
      </c>
      <c r="AQ153">
        <f>(Table2[[#This Row],[Sharpe Ratio]]-AVERAGE(Table2[Sharpe Ratio]))/_xlfn.STDEV.P(Table2[Sharpe Ratio])</f>
        <v>1.4123278105135875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233</v>
      </c>
      <c r="AT153">
        <f>_xlfn.RANK.AVG(Table2[[#This Row],[6M Return vs Nifty Z-Score]],Table2[6M Return vs Nifty Z-Score])</f>
        <v>334</v>
      </c>
      <c r="AU153">
        <f>_xlfn.RANK.AVG(Table2[[#This Row],[Sharpe Ratio Z-Score]],Table2[Sharpe Ratio Z-Score])</f>
        <v>62</v>
      </c>
      <c r="AV153">
        <f>(Table2[[#This Row],[Rank 1Y]]+Table2[[#This Row],[Rank 6M]]+Table2[[#This Row],[Rank Sharpe]])/3</f>
        <v>209.66666666666666</v>
      </c>
    </row>
    <row r="154" spans="1:48" x14ac:dyDescent="0.3">
      <c r="A154" t="s">
        <v>856</v>
      </c>
      <c r="B154" t="s">
        <v>857</v>
      </c>
      <c r="C154" t="s">
        <v>3097</v>
      </c>
      <c r="D154" t="s">
        <v>24</v>
      </c>
      <c r="E154">
        <v>17267.392503200001</v>
      </c>
      <c r="F154">
        <v>216.53</v>
      </c>
      <c r="G154">
        <v>23.161566697146299</v>
      </c>
      <c r="H154">
        <f>(Table2[[#This Row],[1Y Return vs Nifty]]-AVERAGE(Table2[1Y Return vs Nifty]))/_xlfn.STDEV.P(Table2[1Y Return vs Nifty])</f>
        <v>8.643740794540801E-2</v>
      </c>
      <c r="I154">
        <v>5.9808323845920803</v>
      </c>
      <c r="J154">
        <f>(Table2[[#This Row],[1M Return vs Nifty]]-AVERAGE(Table2[1M Return vs Nifty]))/_xlfn.STDEV.P(Table2[1M Return vs Nifty])</f>
        <v>0.96291495737207644</v>
      </c>
      <c r="K154">
        <v>1.8016424519284</v>
      </c>
      <c r="L154">
        <f>(Table2[[#This Row],[6M Return vs Nifty]]-AVERAGE(Table2[6M Return vs Nifty]))/_xlfn.STDEV.P(Table2[6M Return vs Nifty])</f>
        <v>3.9745144583024188E-2</v>
      </c>
      <c r="M154">
        <v>-2.3625880766159102</v>
      </c>
      <c r="N154">
        <f>(Table2[[#This Row],[1W Return vs Nifty]]-AVERAGE(Table2[1W Return vs Nifty]))/_xlfn.STDEV.P(Table2[1W Return vs Nifty])</f>
        <v>0.67836575819242051</v>
      </c>
      <c r="O154">
        <v>213.26</v>
      </c>
      <c r="P154">
        <v>213.217631875721</v>
      </c>
      <c r="Q154">
        <v>196.48270727089201</v>
      </c>
      <c r="R154">
        <v>52.187664302502199</v>
      </c>
      <c r="S154" s="1">
        <f>(Table2[[#This Row],[Close Price]]-Table2[[#This Row],[20D EMA]])/Table2[[#This Row],[20D EMA]]</f>
        <v>1.5333395854825144E-2</v>
      </c>
      <c r="T154" s="1">
        <f>(Table2[[#This Row],[Close Price]]-Table2[[#This Row],[50D EMA]])/Table2[[#This Row],[50D EMA]]</f>
        <v>1.5535151080796627E-2</v>
      </c>
      <c r="U154" s="1">
        <f>(Table2[[#This Row],[Close Price]]-Table2[[#This Row],[200D EMA]])/Table2[[#This Row],[200D EMA]]</f>
        <v>0.10203082504084525</v>
      </c>
      <c r="V154">
        <v>1.9473189668357</v>
      </c>
      <c r="W154">
        <v>214.2</v>
      </c>
      <c r="X154">
        <v>219.9</v>
      </c>
      <c r="Y154">
        <v>214.2</v>
      </c>
      <c r="Z154">
        <v>219.9</v>
      </c>
      <c r="AA154">
        <v>193.2</v>
      </c>
      <c r="AB154">
        <v>228.88</v>
      </c>
      <c r="AC154" s="1">
        <f>(Table2[[#This Row],[Close Price]]/Table2[[#This Row],[Day Low]])-1</f>
        <v>1.0877684407096133E-2</v>
      </c>
      <c r="AD154" s="1">
        <f>(Table2[[#This Row],[Day High]]/Table2[[#This Row],[Close Price]])-1</f>
        <v>1.556366323373215E-2</v>
      </c>
      <c r="AE154" s="1">
        <f>(Table2[[#This Row],[Close Price]]/Table2[[#This Row],[Current Week Low]])-1</f>
        <v>1.0877684407096133E-2</v>
      </c>
      <c r="AF154" s="1">
        <f>(Table2[[#This Row],[Current Week High]]/Table2[[#This Row],[Close Price]])-1</f>
        <v>1.556366323373215E-2</v>
      </c>
      <c r="AG154" s="1">
        <f>(Table2[[#This Row],[Close Price]]/Table2[[#This Row],[Current Month Low]])-1</f>
        <v>0.12075569358178062</v>
      </c>
      <c r="AH154" s="1">
        <f>(Table2[[#This Row],[Current Month High]]/Table2[[#This Row],[Close Price]])-1</f>
        <v>5.7035976539047573E-2</v>
      </c>
      <c r="AI154">
        <v>7.4908788620514404</v>
      </c>
      <c r="AJ154">
        <v>52.378606615059802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</v>
      </c>
      <c r="AM154" t="s">
        <v>3142</v>
      </c>
      <c r="AN154">
        <v>10.050000000000001</v>
      </c>
      <c r="AO154" t="s">
        <v>3144</v>
      </c>
      <c r="AP154">
        <v>0.18484224458998699</v>
      </c>
      <c r="AQ154">
        <f>(Table2[[#This Row],[Sharpe Ratio]]-AVERAGE(Table2[Sharpe Ratio]))/_xlfn.STDEV.P(Table2[Sharpe Ratio])</f>
        <v>1.5126833042508991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3.2801465723438286</v>
      </c>
      <c r="AS154">
        <f>_xlfn.RANK.AVG(Table2[[#This Row],[1Y Return vs Nifty Z-Score]],Table2[1Y Return vs Nifty Z-Score])</f>
        <v>266</v>
      </c>
      <c r="AT154">
        <f>_xlfn.RANK.AVG(Table2[[#This Row],[6M Return vs Nifty Z-Score]],Table2[6M Return vs Nifty Z-Score])</f>
        <v>317</v>
      </c>
      <c r="AU154">
        <f>_xlfn.RANK.AVG(Table2[[#This Row],[Sharpe Ratio Z-Score]],Table2[Sharpe Ratio Z-Score])</f>
        <v>48</v>
      </c>
      <c r="AV154">
        <f>(Table2[[#This Row],[Rank 1Y]]+Table2[[#This Row],[Rank 6M]]+Table2[[#This Row],[Rank Sharpe]])/3</f>
        <v>210.33333333333334</v>
      </c>
    </row>
    <row r="155" spans="1:48" x14ac:dyDescent="0.3">
      <c r="A155" t="s">
        <v>1299</v>
      </c>
      <c r="B155" t="s">
        <v>1300</v>
      </c>
      <c r="C155" t="s">
        <v>3108</v>
      </c>
      <c r="D155" t="s">
        <v>276</v>
      </c>
      <c r="E155">
        <v>8280.8155168759895</v>
      </c>
      <c r="F155">
        <v>72.42</v>
      </c>
      <c r="G155">
        <v>42.743860561133303</v>
      </c>
      <c r="H155">
        <f>(Table2[[#This Row],[1Y Return vs Nifty]]-AVERAGE(Table2[1Y Return vs Nifty]))/_xlfn.STDEV.P(Table2[1Y Return vs Nifty])</f>
        <v>0.43938517544611772</v>
      </c>
      <c r="I155">
        <v>-7.3128821725857298</v>
      </c>
      <c r="J155">
        <f>(Table2[[#This Row],[1M Return vs Nifty]]-AVERAGE(Table2[1M Return vs Nifty]))/_xlfn.STDEV.P(Table2[1M Return vs Nifty])</f>
        <v>-0.59828520608880698</v>
      </c>
      <c r="K155">
        <v>-5.1769355406369701</v>
      </c>
      <c r="L155">
        <f>(Table2[[#This Row],[6M Return vs Nifty]]-AVERAGE(Table2[6M Return vs Nifty]))/_xlfn.STDEV.P(Table2[6M Return vs Nifty])</f>
        <v>-0.2146664858019631</v>
      </c>
      <c r="M155">
        <v>-10.802452911649199</v>
      </c>
      <c r="N155">
        <f>(Table2[[#This Row],[1W Return vs Nifty]]-AVERAGE(Table2[1W Return vs Nifty]))/_xlfn.STDEV.P(Table2[1W Return vs Nifty])</f>
        <v>-1.0317445097579441</v>
      </c>
      <c r="O155">
        <v>76.87</v>
      </c>
      <c r="P155">
        <v>77.611549701085394</v>
      </c>
      <c r="Q155">
        <v>67.310648447341705</v>
      </c>
      <c r="R155">
        <v>24.2522669378003</v>
      </c>
      <c r="S155" s="1">
        <f>(Table2[[#This Row],[Close Price]]-Table2[[#This Row],[20D EMA]])/Table2[[#This Row],[20D EMA]]</f>
        <v>-5.7889944061402403E-2</v>
      </c>
      <c r="T155" s="1">
        <f>(Table2[[#This Row],[Close Price]]-Table2[[#This Row],[50D EMA]])/Table2[[#This Row],[50D EMA]]</f>
        <v>-6.6891457793076245E-2</v>
      </c>
      <c r="U155" s="1">
        <f>(Table2[[#This Row],[Close Price]]-Table2[[#This Row],[200D EMA]])/Table2[[#This Row],[200D EMA]]</f>
        <v>7.5907032104369498E-2</v>
      </c>
      <c r="V155">
        <v>0.865356022978923</v>
      </c>
      <c r="W155">
        <v>70</v>
      </c>
      <c r="X155">
        <v>73.349999999999994</v>
      </c>
      <c r="Y155">
        <v>70</v>
      </c>
      <c r="Z155">
        <v>73.349999999999994</v>
      </c>
      <c r="AA155">
        <v>70</v>
      </c>
      <c r="AB155">
        <v>83.6</v>
      </c>
      <c r="AC155" s="1">
        <f>(Table2[[#This Row],[Close Price]]/Table2[[#This Row],[Day Low]])-1</f>
        <v>3.4571428571428697E-2</v>
      </c>
      <c r="AD155" s="1">
        <f>(Table2[[#This Row],[Day High]]/Table2[[#This Row],[Close Price]])-1</f>
        <v>1.2841756420878037E-2</v>
      </c>
      <c r="AE155" s="1">
        <f>(Table2[[#This Row],[Close Price]]/Table2[[#This Row],[Current Week Low]])-1</f>
        <v>3.4571428571428697E-2</v>
      </c>
      <c r="AF155" s="1">
        <f>(Table2[[#This Row],[Current Week High]]/Table2[[#This Row],[Close Price]])-1</f>
        <v>1.2841756420878037E-2</v>
      </c>
      <c r="AG155" s="1">
        <f>(Table2[[#This Row],[Close Price]]/Table2[[#This Row],[Current Month Low]])-1</f>
        <v>3.4571428571428697E-2</v>
      </c>
      <c r="AH155" s="1">
        <f>(Table2[[#This Row],[Current Month High]]/Table2[[#This Row],[Close Price]])-1</f>
        <v>0.15437724385528839</v>
      </c>
      <c r="AI155">
        <v>28.969897818282199</v>
      </c>
      <c r="AJ155">
        <v>82.878787878787804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-0.05</v>
      </c>
      <c r="AM155" t="s">
        <v>3143</v>
      </c>
      <c r="AN155">
        <v>-9.48</v>
      </c>
      <c r="AO155" t="s">
        <v>3143</v>
      </c>
      <c r="AP155">
        <v>0.18446922494162901</v>
      </c>
      <c r="AQ155">
        <f>(Table2[[#This Row],[Sharpe Ratio]]-AVERAGE(Table2[Sharpe Ratio]))/_xlfn.STDEV.P(Table2[Sharpe Ratio])</f>
        <v>1.5082792049345997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186</v>
      </c>
      <c r="AT155">
        <f>_xlfn.RANK.AVG(Table2[[#This Row],[6M Return vs Nifty Z-Score]],Table2[6M Return vs Nifty Z-Score])</f>
        <v>400</v>
      </c>
      <c r="AU155">
        <f>_xlfn.RANK.AVG(Table2[[#This Row],[Sharpe Ratio Z-Score]],Table2[Sharpe Ratio Z-Score])</f>
        <v>50</v>
      </c>
      <c r="AV155">
        <f>(Table2[[#This Row],[Rank 1Y]]+Table2[[#This Row],[Rank 6M]]+Table2[[#This Row],[Rank Sharpe]])/3</f>
        <v>212</v>
      </c>
    </row>
    <row r="156" spans="1:48" x14ac:dyDescent="0.3">
      <c r="A156" t="s">
        <v>1002</v>
      </c>
      <c r="B156" t="s">
        <v>1003</v>
      </c>
      <c r="C156" t="s">
        <v>3101</v>
      </c>
      <c r="D156" t="s">
        <v>51</v>
      </c>
      <c r="E156">
        <v>13078.215915360001</v>
      </c>
      <c r="F156">
        <v>552.85</v>
      </c>
      <c r="G156">
        <v>41.802876274669501</v>
      </c>
      <c r="H156">
        <f>(Table2[[#This Row],[1Y Return vs Nifty]]-AVERAGE(Table2[1Y Return vs Nifty]))/_xlfn.STDEV.P(Table2[1Y Return vs Nifty])</f>
        <v>0.42242504271256537</v>
      </c>
      <c r="I156">
        <v>3.6783300741121199</v>
      </c>
      <c r="J156">
        <f>(Table2[[#This Row],[1M Return vs Nifty]]-AVERAGE(Table2[1M Return vs Nifty]))/_xlfn.STDEV.P(Table2[1M Return vs Nifty])</f>
        <v>0.69251145442116724</v>
      </c>
      <c r="K156">
        <v>22.9142020110184</v>
      </c>
      <c r="L156">
        <f>(Table2[[#This Row],[6M Return vs Nifty]]-AVERAGE(Table2[6M Return vs Nifty]))/_xlfn.STDEV.P(Table2[6M Return vs Nifty])</f>
        <v>0.80942640411047095</v>
      </c>
      <c r="M156">
        <v>-8.4030025223090394</v>
      </c>
      <c r="N156">
        <f>(Table2[[#This Row],[1W Return vs Nifty]]-AVERAGE(Table2[1W Return vs Nifty]))/_xlfn.STDEV.P(Table2[1W Return vs Nifty])</f>
        <v>-0.5455608055811314</v>
      </c>
      <c r="O156">
        <v>575.16999999999996</v>
      </c>
      <c r="P156">
        <v>585.14085476245202</v>
      </c>
      <c r="Q156">
        <v>514.43135078820205</v>
      </c>
      <c r="R156">
        <v>30.722115320955901</v>
      </c>
      <c r="S156" s="1">
        <f>(Table2[[#This Row],[Close Price]]-Table2[[#This Row],[20D EMA]])/Table2[[#This Row],[20D EMA]]</f>
        <v>-3.8805918250256338E-2</v>
      </c>
      <c r="T156" s="1">
        <f>(Table2[[#This Row],[Close Price]]-Table2[[#This Row],[50D EMA]])/Table2[[#This Row],[50D EMA]]</f>
        <v>-5.5184755088688905E-2</v>
      </c>
      <c r="U156" s="1">
        <f>(Table2[[#This Row],[Close Price]]-Table2[[#This Row],[200D EMA]])/Table2[[#This Row],[200D EMA]]</f>
        <v>7.4681780480395754E-2</v>
      </c>
      <c r="V156">
        <v>0.47318638807167601</v>
      </c>
      <c r="W156">
        <v>535.1</v>
      </c>
      <c r="X156">
        <v>556.35</v>
      </c>
      <c r="Y156">
        <v>535.1</v>
      </c>
      <c r="Z156">
        <v>556.35</v>
      </c>
      <c r="AA156">
        <v>531.25</v>
      </c>
      <c r="AB156">
        <v>613.9</v>
      </c>
      <c r="AC156" s="1">
        <f>(Table2[[#This Row],[Close Price]]/Table2[[#This Row],[Day Low]])-1</f>
        <v>3.3171369837413645E-2</v>
      </c>
      <c r="AD156" s="1">
        <f>(Table2[[#This Row],[Day High]]/Table2[[#This Row],[Close Price]])-1</f>
        <v>6.3308311476892865E-3</v>
      </c>
      <c r="AE156" s="1">
        <f>(Table2[[#This Row],[Close Price]]/Table2[[#This Row],[Current Week Low]])-1</f>
        <v>3.3171369837413645E-2</v>
      </c>
      <c r="AF156" s="1">
        <f>(Table2[[#This Row],[Current Week High]]/Table2[[#This Row],[Close Price]])-1</f>
        <v>6.3308311476892865E-3</v>
      </c>
      <c r="AG156" s="1">
        <f>(Table2[[#This Row],[Close Price]]/Table2[[#This Row],[Current Month Low]])-1</f>
        <v>4.0658823529411858E-2</v>
      </c>
      <c r="AH156" s="1">
        <f>(Table2[[#This Row],[Current Month High]]/Table2[[#This Row],[Close Price]])-1</f>
        <v>0.11042778330469383</v>
      </c>
      <c r="AI156">
        <v>30.4151216423984</v>
      </c>
      <c r="AJ156">
        <v>72.173777639364602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-0.18</v>
      </c>
      <c r="AM156" t="s">
        <v>3143</v>
      </c>
      <c r="AN156">
        <v>-4.42</v>
      </c>
      <c r="AO156" t="s">
        <v>3143</v>
      </c>
      <c r="AP156">
        <v>5.9087767442551002E-2</v>
      </c>
      <c r="AQ156">
        <f>(Table2[[#This Row],[Sharpe Ratio]]-AVERAGE(Table2[Sharpe Ratio]))/_xlfn.STDEV.P(Table2[Sharpe Ratio])</f>
        <v>2.7948628035902222E-2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6">
        <f>_xlfn.RANK.AVG(Table2[[#This Row],[1Y Return vs Nifty Z-Score]],Table2[1Y Return vs Nifty Z-Score])</f>
        <v>188</v>
      </c>
      <c r="AT156">
        <f>_xlfn.RANK.AVG(Table2[[#This Row],[6M Return vs Nifty Z-Score]],Table2[6M Return vs Nifty Z-Score])</f>
        <v>113</v>
      </c>
      <c r="AU156">
        <f>_xlfn.RANK.AVG(Table2[[#This Row],[Sharpe Ratio Z-Score]],Table2[Sharpe Ratio Z-Score])</f>
        <v>336</v>
      </c>
      <c r="AV156">
        <f>(Table2[[#This Row],[Rank 1Y]]+Table2[[#This Row],[Rank 6M]]+Table2[[#This Row],[Rank Sharpe]])/3</f>
        <v>212.33333333333334</v>
      </c>
    </row>
    <row r="157" spans="1:48" x14ac:dyDescent="0.3">
      <c r="A157" t="s">
        <v>1248</v>
      </c>
      <c r="B157" t="s">
        <v>1249</v>
      </c>
      <c r="C157" t="s">
        <v>3100</v>
      </c>
      <c r="D157" t="s">
        <v>48</v>
      </c>
      <c r="E157">
        <v>8732.2617689399995</v>
      </c>
      <c r="F157">
        <v>2778.35</v>
      </c>
      <c r="G157">
        <v>27.714398205446599</v>
      </c>
      <c r="H157">
        <f>(Table2[[#This Row],[1Y Return vs Nifty]]-AVERAGE(Table2[1Y Return vs Nifty]))/_xlfn.STDEV.P(Table2[1Y Return vs Nifty])</f>
        <v>0.16849682998363438</v>
      </c>
      <c r="I157">
        <v>-10.5382511473207</v>
      </c>
      <c r="J157">
        <f>(Table2[[#This Row],[1M Return vs Nifty]]-AVERAGE(Table2[1M Return vs Nifty]))/_xlfn.STDEV.P(Table2[1M Return vs Nifty])</f>
        <v>-0.97706922081395087</v>
      </c>
      <c r="K157">
        <v>-2.31459499816118</v>
      </c>
      <c r="L157">
        <f>(Table2[[#This Row],[6M Return vs Nifty]]-AVERAGE(Table2[6M Return vs Nifty]))/_xlfn.STDEV.P(Table2[6M Return vs Nifty])</f>
        <v>-0.11031675654420939</v>
      </c>
      <c r="M157">
        <v>-10.7854353153055</v>
      </c>
      <c r="N157">
        <f>(Table2[[#This Row],[1W Return vs Nifty]]-AVERAGE(Table2[1W Return vs Nifty]))/_xlfn.STDEV.P(Table2[1W Return vs Nifty])</f>
        <v>-1.0282963542706198</v>
      </c>
      <c r="O157">
        <v>3060.65</v>
      </c>
      <c r="P157">
        <v>3099.32604929842</v>
      </c>
      <c r="Q157">
        <v>2740.05059040986</v>
      </c>
      <c r="R157">
        <v>19.499555442060799</v>
      </c>
      <c r="S157" s="1">
        <f>(Table2[[#This Row],[Close Price]]-Table2[[#This Row],[20D EMA]])/Table2[[#This Row],[20D EMA]]</f>
        <v>-9.2235309493081591E-2</v>
      </c>
      <c r="T157" s="1">
        <f>(Table2[[#This Row],[Close Price]]-Table2[[#This Row],[50D EMA]])/Table2[[#This Row],[50D EMA]]</f>
        <v>-0.10356317605599383</v>
      </c>
      <c r="U157" s="1">
        <f>(Table2[[#This Row],[Close Price]]-Table2[[#This Row],[200D EMA]])/Table2[[#This Row],[200D EMA]]</f>
        <v>1.3977628633641782E-2</v>
      </c>
      <c r="V157">
        <v>0.429148553074855</v>
      </c>
      <c r="W157">
        <v>2710.55</v>
      </c>
      <c r="X157">
        <v>2815</v>
      </c>
      <c r="Y157">
        <v>2710.55</v>
      </c>
      <c r="Z157">
        <v>2815</v>
      </c>
      <c r="AA157">
        <v>2710.55</v>
      </c>
      <c r="AB157">
        <v>3398</v>
      </c>
      <c r="AC157" s="1">
        <f>(Table2[[#This Row],[Close Price]]/Table2[[#This Row],[Day Low]])-1</f>
        <v>2.5013373669550365E-2</v>
      </c>
      <c r="AD157" s="1">
        <f>(Table2[[#This Row],[Day High]]/Table2[[#This Row],[Close Price]])-1</f>
        <v>1.3191282595785392E-2</v>
      </c>
      <c r="AE157" s="1">
        <f>(Table2[[#This Row],[Close Price]]/Table2[[#This Row],[Current Week Low]])-1</f>
        <v>2.5013373669550365E-2</v>
      </c>
      <c r="AF157" s="1">
        <f>(Table2[[#This Row],[Current Week High]]/Table2[[#This Row],[Close Price]])-1</f>
        <v>1.3191282595785392E-2</v>
      </c>
      <c r="AG157" s="1">
        <f>(Table2[[#This Row],[Close Price]]/Table2[[#This Row],[Current Month Low]])-1</f>
        <v>2.5013373669550365E-2</v>
      </c>
      <c r="AH157" s="1">
        <f>(Table2[[#This Row],[Current Month High]]/Table2[[#This Row],[Close Price]])-1</f>
        <v>0.22302805622041855</v>
      </c>
      <c r="AI157">
        <v>34.072381089495501</v>
      </c>
      <c r="AJ157">
        <v>65.134697395206402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0.04</v>
      </c>
      <c r="AM157" t="s">
        <v>3144</v>
      </c>
      <c r="AN157">
        <v>-9.49</v>
      </c>
      <c r="AO157" t="s">
        <v>3143</v>
      </c>
      <c r="AP157">
        <v>0.19165054106300899</v>
      </c>
      <c r="AQ157">
        <f>(Table2[[#This Row],[Sharpe Ratio]]-AVERAGE(Table2[Sharpe Ratio]))/_xlfn.STDEV.P(Table2[Sharpe Ratio])</f>
        <v>1.5930662384314189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7">
        <f>_xlfn.RANK.AVG(Table2[[#This Row],[1Y Return vs Nifty Z-Score]],Table2[1Y Return vs Nifty Z-Score])</f>
        <v>236</v>
      </c>
      <c r="AT157">
        <f>_xlfn.RANK.AVG(Table2[[#This Row],[6M Return vs Nifty Z-Score]],Table2[6M Return vs Nifty Z-Score])</f>
        <v>369</v>
      </c>
      <c r="AU157">
        <f>_xlfn.RANK.AVG(Table2[[#This Row],[Sharpe Ratio Z-Score]],Table2[Sharpe Ratio Z-Score])</f>
        <v>34</v>
      </c>
      <c r="AV157">
        <f>(Table2[[#This Row],[Rank 1Y]]+Table2[[#This Row],[Rank 6M]]+Table2[[#This Row],[Rank Sharpe]])/3</f>
        <v>213</v>
      </c>
    </row>
    <row r="158" spans="1:48" x14ac:dyDescent="0.3">
      <c r="A158" t="s">
        <v>134</v>
      </c>
      <c r="B158" t="s">
        <v>135</v>
      </c>
      <c r="C158" t="s">
        <v>3099</v>
      </c>
      <c r="D158" t="s">
        <v>136</v>
      </c>
      <c r="E158">
        <v>198562.0967536</v>
      </c>
      <c r="F158">
        <v>603.79999999999995</v>
      </c>
      <c r="G158">
        <v>36.928645823545502</v>
      </c>
      <c r="H158">
        <f>(Table2[[#This Row],[1Y Return vs Nifty]]-AVERAGE(Table2[1Y Return vs Nifty]))/_xlfn.STDEV.P(Table2[1Y Return vs Nifty])</f>
        <v>0.3345727835259123</v>
      </c>
      <c r="I158">
        <v>5.7836409387799703</v>
      </c>
      <c r="J158">
        <f>(Table2[[#This Row],[1M Return vs Nifty]]-AVERAGE(Table2[1M Return vs Nifty]))/_xlfn.STDEV.P(Table2[1M Return vs Nifty])</f>
        <v>0.93975699681027625</v>
      </c>
      <c r="K158">
        <v>-6.989059346735</v>
      </c>
      <c r="L158">
        <f>(Table2[[#This Row],[6M Return vs Nifty]]-AVERAGE(Table2[6M Return vs Nifty]))/_xlfn.STDEV.P(Table2[6M Return vs Nifty])</f>
        <v>-0.28072942476460017</v>
      </c>
      <c r="M158">
        <v>4.8699394526233499</v>
      </c>
      <c r="N158">
        <f>(Table2[[#This Row],[1W Return vs Nifty]]-AVERAGE(Table2[1W Return vs Nifty]))/_xlfn.STDEV.P(Table2[1W Return vs Nifty])</f>
        <v>2.143841785681071</v>
      </c>
      <c r="O158">
        <v>603.32000000000005</v>
      </c>
      <c r="P158">
        <v>608.85070342456504</v>
      </c>
      <c r="Q158">
        <v>570.98697131084805</v>
      </c>
      <c r="R158">
        <v>55.069264164598998</v>
      </c>
      <c r="S158" s="1">
        <f>(Table2[[#This Row],[Close Price]]-Table2[[#This Row],[20D EMA]])/Table2[[#This Row],[20D EMA]]</f>
        <v>7.9559769276653261E-4</v>
      </c>
      <c r="T158" s="1">
        <f>(Table2[[#This Row],[Close Price]]-Table2[[#This Row],[50D EMA]])/Table2[[#This Row],[50D EMA]]</f>
        <v>-8.2954711165753852E-3</v>
      </c>
      <c r="U158" s="1">
        <f>(Table2[[#This Row],[Close Price]]-Table2[[#This Row],[200D EMA]])/Table2[[#This Row],[200D EMA]]</f>
        <v>5.746721087842184E-2</v>
      </c>
      <c r="V158">
        <v>0.916037632115554</v>
      </c>
      <c r="W158">
        <v>600.45000000000005</v>
      </c>
      <c r="X158">
        <v>615.54999999999995</v>
      </c>
      <c r="Y158">
        <v>600.45000000000005</v>
      </c>
      <c r="Z158">
        <v>615.54999999999995</v>
      </c>
      <c r="AA158">
        <v>536.85</v>
      </c>
      <c r="AB158">
        <v>631.20000000000005</v>
      </c>
      <c r="AC158" s="1">
        <f>(Table2[[#This Row],[Close Price]]/Table2[[#This Row],[Day Low]])-1</f>
        <v>5.5791489716043863E-3</v>
      </c>
      <c r="AD158" s="1">
        <f>(Table2[[#This Row],[Day High]]/Table2[[#This Row],[Close Price]])-1</f>
        <v>1.9460086121232179E-2</v>
      </c>
      <c r="AE158" s="1">
        <f>(Table2[[#This Row],[Close Price]]/Table2[[#This Row],[Current Week Low]])-1</f>
        <v>5.5791489716043863E-3</v>
      </c>
      <c r="AF158" s="1">
        <f>(Table2[[#This Row],[Current Week High]]/Table2[[#This Row],[Close Price]])-1</f>
        <v>1.9460086121232179E-2</v>
      </c>
      <c r="AG158" s="1">
        <f>(Table2[[#This Row],[Close Price]]/Table2[[#This Row],[Current Month Low]])-1</f>
        <v>0.12470895035857299</v>
      </c>
      <c r="AH158" s="1">
        <f>(Table2[[#This Row],[Current Month High]]/Table2[[#This Row],[Close Price]])-1</f>
        <v>4.5379264657171348E-2</v>
      </c>
      <c r="AI158">
        <v>12.8055647565419</v>
      </c>
      <c r="AJ158">
        <v>67.109487434960599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0.06</v>
      </c>
      <c r="AM158" t="s">
        <v>3144</v>
      </c>
      <c r="AN158">
        <v>2.57</v>
      </c>
      <c r="AO158" t="s">
        <v>3144</v>
      </c>
      <c r="AP158">
        <v>0.21878968520869699</v>
      </c>
      <c r="AQ158">
        <f>(Table2[[#This Row],[Sharpe Ratio]]-AVERAGE(Table2[Sharpe Ratio]))/_xlfn.STDEV.P(Table2[Sharpe Ratio])</f>
        <v>1.9134876604747753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202</v>
      </c>
      <c r="AT158">
        <f>_xlfn.RANK.AVG(Table2[[#This Row],[6M Return vs Nifty Z-Score]],Table2[6M Return vs Nifty Z-Score])</f>
        <v>420</v>
      </c>
      <c r="AU158">
        <f>_xlfn.RANK.AVG(Table2[[#This Row],[Sharpe Ratio Z-Score]],Table2[Sharpe Ratio Z-Score])</f>
        <v>19</v>
      </c>
      <c r="AV158">
        <f>(Table2[[#This Row],[Rank 1Y]]+Table2[[#This Row],[Rank 6M]]+Table2[[#This Row],[Rank Sharpe]])/3</f>
        <v>213.66666666666666</v>
      </c>
    </row>
    <row r="159" spans="1:48" x14ac:dyDescent="0.3">
      <c r="A159" t="s">
        <v>327</v>
      </c>
      <c r="B159" t="s">
        <v>328</v>
      </c>
      <c r="C159" t="s">
        <v>3095</v>
      </c>
      <c r="D159" t="s">
        <v>18</v>
      </c>
      <c r="E159">
        <v>79240.110533080006</v>
      </c>
      <c r="F159">
        <v>383.3</v>
      </c>
      <c r="G159">
        <v>105.98401252237301</v>
      </c>
      <c r="H159">
        <f>(Table2[[#This Row],[1Y Return vs Nifty]]-AVERAGE(Table2[1Y Return vs Nifty]))/_xlfn.STDEV.P(Table2[1Y Return vs Nifty])</f>
        <v>1.5792143806534733</v>
      </c>
      <c r="I159">
        <v>-7.7353199122133898</v>
      </c>
      <c r="J159">
        <f>(Table2[[#This Row],[1M Return vs Nifty]]-AVERAGE(Table2[1M Return vs Nifty]))/_xlfn.STDEV.P(Table2[1M Return vs Nifty])</f>
        <v>-0.64789585970425212</v>
      </c>
      <c r="K159">
        <v>5.1448988231295498</v>
      </c>
      <c r="L159">
        <f>(Table2[[#This Row],[6M Return vs Nifty]]-AVERAGE(Table2[6M Return vs Nifty]))/_xlfn.STDEV.P(Table2[6M Return vs Nifty])</f>
        <v>0.1616271820265304</v>
      </c>
      <c r="M159">
        <v>-12.833115423094901</v>
      </c>
      <c r="N159">
        <f>(Table2[[#This Row],[1W Return vs Nifty]]-AVERAGE(Table2[1W Return vs Nifty]))/_xlfn.STDEV.P(Table2[1W Return vs Nifty])</f>
        <v>-1.4432033280497267</v>
      </c>
      <c r="O159">
        <v>405.77</v>
      </c>
      <c r="P159">
        <v>403.540876921257</v>
      </c>
      <c r="Q159">
        <v>351.67938810245499</v>
      </c>
      <c r="R159">
        <v>27.091677616383699</v>
      </c>
      <c r="S159" s="1">
        <f>(Table2[[#This Row],[Close Price]]-Table2[[#This Row],[20D EMA]])/Table2[[#This Row],[20D EMA]]</f>
        <v>-5.5376198338960424E-2</v>
      </c>
      <c r="T159" s="1">
        <f>(Table2[[#This Row],[Close Price]]-Table2[[#This Row],[50D EMA]])/Table2[[#This Row],[50D EMA]]</f>
        <v>-5.0158182426724984E-2</v>
      </c>
      <c r="U159" s="1">
        <f>(Table2[[#This Row],[Close Price]]-Table2[[#This Row],[200D EMA]])/Table2[[#This Row],[200D EMA]]</f>
        <v>8.9913179353954528E-2</v>
      </c>
      <c r="V159">
        <v>0.92379643619087803</v>
      </c>
      <c r="W159">
        <v>379</v>
      </c>
      <c r="X159">
        <v>393.8</v>
      </c>
      <c r="Y159">
        <v>379</v>
      </c>
      <c r="Z159">
        <v>393.8</v>
      </c>
      <c r="AA159">
        <v>370.65</v>
      </c>
      <c r="AB159">
        <v>446.05</v>
      </c>
      <c r="AC159" s="1">
        <f>(Table2[[#This Row],[Close Price]]/Table2[[#This Row],[Day Low]])-1</f>
        <v>1.134564643799485E-2</v>
      </c>
      <c r="AD159" s="1">
        <f>(Table2[[#This Row],[Day High]]/Table2[[#This Row],[Close Price]])-1</f>
        <v>2.7393686407513718E-2</v>
      </c>
      <c r="AE159" s="1">
        <f>(Table2[[#This Row],[Close Price]]/Table2[[#This Row],[Current Week Low]])-1</f>
        <v>1.134564643799485E-2</v>
      </c>
      <c r="AF159" s="1">
        <f>(Table2[[#This Row],[Current Week High]]/Table2[[#This Row],[Close Price]])-1</f>
        <v>2.7393686407513718E-2</v>
      </c>
      <c r="AG159" s="1">
        <f>(Table2[[#This Row],[Close Price]]/Table2[[#This Row],[Current Month Low]])-1</f>
        <v>3.412923242951571E-2</v>
      </c>
      <c r="AH159" s="1">
        <f>(Table2[[#This Row],[Current Month High]]/Table2[[#This Row],[Close Price]])-1</f>
        <v>0.16370988781633189</v>
      </c>
      <c r="AI159">
        <v>19.266892773284599</v>
      </c>
      <c r="AJ159">
        <v>137.97599337748301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7.0000000000000007E-2</v>
      </c>
      <c r="AM159" t="s">
        <v>3144</v>
      </c>
      <c r="AN159">
        <v>-2.34</v>
      </c>
      <c r="AO159" t="s">
        <v>3143</v>
      </c>
      <c r="AP159">
        <v>6.1761379600329999E-2</v>
      </c>
      <c r="AQ159">
        <f>(Table2[[#This Row],[Sharpe Ratio]]-AVERAGE(Table2[Sharpe Ratio]))/_xlfn.STDEV.P(Table2[Sharpe Ratio])</f>
        <v>5.9514937017096335E-2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-0.29074268805687864</v>
      </c>
      <c r="AS159">
        <f>_xlfn.RANK.AVG(Table2[[#This Row],[1Y Return vs Nifty Z-Score]],Table2[1Y Return vs Nifty Z-Score])</f>
        <v>50</v>
      </c>
      <c r="AT159">
        <f>_xlfn.RANK.AVG(Table2[[#This Row],[6M Return vs Nifty Z-Score]],Table2[6M Return vs Nifty Z-Score])</f>
        <v>267</v>
      </c>
      <c r="AU159">
        <f>_xlfn.RANK.AVG(Table2[[#This Row],[Sharpe Ratio Z-Score]],Table2[Sharpe Ratio Z-Score])</f>
        <v>325</v>
      </c>
      <c r="AV159">
        <f>(Table2[[#This Row],[Rank 1Y]]+Table2[[#This Row],[Rank 6M]]+Table2[[#This Row],[Rank Sharpe]])/3</f>
        <v>214</v>
      </c>
    </row>
    <row r="160" spans="1:48" x14ac:dyDescent="0.3">
      <c r="A160" t="s">
        <v>914</v>
      </c>
      <c r="B160" t="s">
        <v>915</v>
      </c>
      <c r="C160" t="s">
        <v>3108</v>
      </c>
      <c r="D160" t="s">
        <v>785</v>
      </c>
      <c r="E160">
        <v>15556.927642500001</v>
      </c>
      <c r="F160">
        <v>3776</v>
      </c>
      <c r="G160">
        <v>59.676650110759802</v>
      </c>
      <c r="H160">
        <f>(Table2[[#This Row],[1Y Return vs Nifty]]-AVERAGE(Table2[1Y Return vs Nifty]))/_xlfn.STDEV.P(Table2[1Y Return vs Nifty])</f>
        <v>0.74457875034650045</v>
      </c>
      <c r="I160">
        <v>8.3390413325724406</v>
      </c>
      <c r="J160">
        <f>(Table2[[#This Row],[1M Return vs Nifty]]-AVERAGE(Table2[1M Return vs Nifty]))/_xlfn.STDEV.P(Table2[1M Return vs Nifty])</f>
        <v>1.2398605905302666</v>
      </c>
      <c r="K160">
        <v>0.38222292480449799</v>
      </c>
      <c r="L160">
        <f>(Table2[[#This Row],[6M Return vs Nifty]]-AVERAGE(Table2[6M Return vs Nifty]))/_xlfn.STDEV.P(Table2[6M Return vs Nifty])</f>
        <v>-1.2001333923140751E-2</v>
      </c>
      <c r="M160">
        <v>-6.5576875635776704</v>
      </c>
      <c r="N160">
        <f>(Table2[[#This Row],[1W Return vs Nifty]]-AVERAGE(Table2[1W Return vs Nifty]))/_xlfn.STDEV.P(Table2[1W Return vs Nifty])</f>
        <v>-0.17165765426170981</v>
      </c>
      <c r="O160">
        <v>3811.45</v>
      </c>
      <c r="P160">
        <v>3871.20970857885</v>
      </c>
      <c r="Q160">
        <v>3657.3439851390599</v>
      </c>
      <c r="R160">
        <v>42.292018984897702</v>
      </c>
      <c r="S160" s="1">
        <f>(Table2[[#This Row],[Close Price]]-Table2[[#This Row],[20D EMA]])/Table2[[#This Row],[20D EMA]]</f>
        <v>-9.3009222212018568E-3</v>
      </c>
      <c r="T160" s="1">
        <f>(Table2[[#This Row],[Close Price]]-Table2[[#This Row],[50D EMA]])/Table2[[#This Row],[50D EMA]]</f>
        <v>-2.4594304040894296E-2</v>
      </c>
      <c r="U160" s="1">
        <f>(Table2[[#This Row],[Close Price]]-Table2[[#This Row],[200D EMA]])/Table2[[#This Row],[200D EMA]]</f>
        <v>3.2443219818282569E-2</v>
      </c>
      <c r="V160">
        <v>1.40335320874922</v>
      </c>
      <c r="W160">
        <v>3682.7</v>
      </c>
      <c r="X160">
        <v>3825</v>
      </c>
      <c r="Y160">
        <v>3682.7</v>
      </c>
      <c r="Z160">
        <v>3825</v>
      </c>
      <c r="AA160">
        <v>3424.4</v>
      </c>
      <c r="AB160">
        <v>4147.95</v>
      </c>
      <c r="AC160" s="1">
        <f>(Table2[[#This Row],[Close Price]]/Table2[[#This Row],[Day Low]])-1</f>
        <v>2.5334672930187097E-2</v>
      </c>
      <c r="AD160" s="1">
        <f>(Table2[[#This Row],[Day High]]/Table2[[#This Row],[Close Price]])-1</f>
        <v>1.2976694915254328E-2</v>
      </c>
      <c r="AE160" s="1">
        <f>(Table2[[#This Row],[Close Price]]/Table2[[#This Row],[Current Week Low]])-1</f>
        <v>2.5334672930187097E-2</v>
      </c>
      <c r="AF160" s="1">
        <f>(Table2[[#This Row],[Current Week High]]/Table2[[#This Row],[Close Price]])-1</f>
        <v>1.2976694915254328E-2</v>
      </c>
      <c r="AG160" s="1">
        <f>(Table2[[#This Row],[Close Price]]/Table2[[#This Row],[Current Month Low]])-1</f>
        <v>0.10267492115407073</v>
      </c>
      <c r="AH160" s="1">
        <f>(Table2[[#This Row],[Current Month High]]/Table2[[#This Row],[Close Price]])-1</f>
        <v>9.8503707627118686E-2</v>
      </c>
      <c r="AI160">
        <v>45.338983050847403</v>
      </c>
      <c r="AJ160">
        <v>90.197954969022305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-0.03</v>
      </c>
      <c r="AM160" t="s">
        <v>3143</v>
      </c>
      <c r="AN160">
        <v>0.34</v>
      </c>
      <c r="AO160" t="s">
        <v>3144</v>
      </c>
      <c r="AP160">
        <v>0.11026042645702901</v>
      </c>
      <c r="AQ160">
        <f>(Table2[[#This Row],[Sharpe Ratio]]-AVERAGE(Table2[Sharpe Ratio]))/_xlfn.STDEV.P(Table2[Sharpe Ratio])</f>
        <v>0.63212450341125115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130</v>
      </c>
      <c r="AT160">
        <f>_xlfn.RANK.AVG(Table2[[#This Row],[6M Return vs Nifty Z-Score]],Table2[6M Return vs Nifty Z-Score])</f>
        <v>333</v>
      </c>
      <c r="AU160">
        <f>_xlfn.RANK.AVG(Table2[[#This Row],[Sharpe Ratio Z-Score]],Table2[Sharpe Ratio Z-Score])</f>
        <v>180</v>
      </c>
      <c r="AV160">
        <f>(Table2[[#This Row],[Rank 1Y]]+Table2[[#This Row],[Rank 6M]]+Table2[[#This Row],[Rank Sharpe]])/3</f>
        <v>214.33333333333334</v>
      </c>
    </row>
    <row r="161" spans="1:48" x14ac:dyDescent="0.3">
      <c r="A161" t="s">
        <v>1471</v>
      </c>
      <c r="B161" t="s">
        <v>1472</v>
      </c>
      <c r="C161" t="s">
        <v>3108</v>
      </c>
      <c r="D161" t="s">
        <v>276</v>
      </c>
      <c r="E161">
        <v>6632.5869629299996</v>
      </c>
      <c r="F161">
        <v>2892.2</v>
      </c>
      <c r="G161">
        <v>8.1062906249950508</v>
      </c>
      <c r="H161">
        <f>(Table2[[#This Row],[1Y Return vs Nifty]]-AVERAGE(Table2[1Y Return vs Nifty]))/_xlfn.STDEV.P(Table2[1Y Return vs Nifty])</f>
        <v>-0.18491619933268996</v>
      </c>
      <c r="I161">
        <v>-5.6522454795811399</v>
      </c>
      <c r="J161">
        <f>(Table2[[#This Row],[1M Return vs Nifty]]-AVERAGE(Table2[1M Return vs Nifty]))/_xlfn.STDEV.P(Table2[1M Return vs Nifty])</f>
        <v>-0.40326174102064316</v>
      </c>
      <c r="K161">
        <v>17.775327903365699</v>
      </c>
      <c r="L161">
        <f>(Table2[[#This Row],[6M Return vs Nifty]]-AVERAGE(Table2[6M Return vs Nifty]))/_xlfn.STDEV.P(Table2[6M Return vs Nifty])</f>
        <v>0.62208317437742966</v>
      </c>
      <c r="M161">
        <v>-4.6458069889685296</v>
      </c>
      <c r="N161">
        <f>(Table2[[#This Row],[1W Return vs Nifty]]-AVERAGE(Table2[1W Return vs Nifty]))/_xlfn.STDEV.P(Table2[1W Return vs Nifty])</f>
        <v>0.21573321818003335</v>
      </c>
      <c r="O161">
        <v>3072.4</v>
      </c>
      <c r="P161">
        <v>3155.95342610226</v>
      </c>
      <c r="Q161">
        <v>2775.2796653114501</v>
      </c>
      <c r="R161">
        <v>28.159434158641801</v>
      </c>
      <c r="S161" s="1">
        <f>(Table2[[#This Row],[Close Price]]-Table2[[#This Row],[20D EMA]])/Table2[[#This Row],[20D EMA]]</f>
        <v>-5.8651217289415525E-2</v>
      </c>
      <c r="T161" s="1">
        <f>(Table2[[#This Row],[Close Price]]-Table2[[#This Row],[50D EMA]])/Table2[[#This Row],[50D EMA]]</f>
        <v>-8.3573294815065494E-2</v>
      </c>
      <c r="U161" s="1">
        <f>(Table2[[#This Row],[Close Price]]-Table2[[#This Row],[200D EMA]])/Table2[[#This Row],[200D EMA]]</f>
        <v>4.2129208147903378E-2</v>
      </c>
      <c r="V161">
        <v>0.28488975357527802</v>
      </c>
      <c r="W161">
        <v>2823.35</v>
      </c>
      <c r="X161">
        <v>2970</v>
      </c>
      <c r="Y161">
        <v>2823.35</v>
      </c>
      <c r="Z161">
        <v>2970</v>
      </c>
      <c r="AA161">
        <v>2823.35</v>
      </c>
      <c r="AB161">
        <v>3418.4</v>
      </c>
      <c r="AC161" s="1">
        <f>(Table2[[#This Row],[Close Price]]/Table2[[#This Row],[Day Low]])-1</f>
        <v>2.4385924522287272E-2</v>
      </c>
      <c r="AD161" s="1">
        <f>(Table2[[#This Row],[Day High]]/Table2[[#This Row],[Close Price]])-1</f>
        <v>2.6899937763640303E-2</v>
      </c>
      <c r="AE161" s="1">
        <f>(Table2[[#This Row],[Close Price]]/Table2[[#This Row],[Current Week Low]])-1</f>
        <v>2.4385924522287272E-2</v>
      </c>
      <c r="AF161" s="1">
        <f>(Table2[[#This Row],[Current Week High]]/Table2[[#This Row],[Close Price]])-1</f>
        <v>2.6899937763640303E-2</v>
      </c>
      <c r="AG161" s="1">
        <f>(Table2[[#This Row],[Close Price]]/Table2[[#This Row],[Current Month Low]])-1</f>
        <v>2.4385924522287272E-2</v>
      </c>
      <c r="AH161" s="1">
        <f>(Table2[[#This Row],[Current Month High]]/Table2[[#This Row],[Close Price]])-1</f>
        <v>0.18193762533711366</v>
      </c>
      <c r="AI161">
        <v>35.9864463038517</v>
      </c>
      <c r="AJ161">
        <v>88.724306688417599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-0.1</v>
      </c>
      <c r="AM161" t="s">
        <v>3143</v>
      </c>
      <c r="AN161">
        <v>-6.12</v>
      </c>
      <c r="AO161" t="s">
        <v>3143</v>
      </c>
      <c r="AP161">
        <v>0.13218371637068199</v>
      </c>
      <c r="AQ161">
        <f>(Table2[[#This Row],[Sharpe Ratio]]-AVERAGE(Table2[Sharpe Ratio]))/_xlfn.STDEV.P(Table2[Sharpe Ratio])</f>
        <v>0.89096434347000908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365</v>
      </c>
      <c r="AT161">
        <f>_xlfn.RANK.AVG(Table2[[#This Row],[6M Return vs Nifty Z-Score]],Table2[6M Return vs Nifty Z-Score])</f>
        <v>148</v>
      </c>
      <c r="AU161">
        <f>_xlfn.RANK.AVG(Table2[[#This Row],[Sharpe Ratio Z-Score]],Table2[Sharpe Ratio Z-Score])</f>
        <v>132</v>
      </c>
      <c r="AV161">
        <f>(Table2[[#This Row],[Rank 1Y]]+Table2[[#This Row],[Rank 6M]]+Table2[[#This Row],[Rank Sharpe]])/3</f>
        <v>215</v>
      </c>
    </row>
    <row r="162" spans="1:48" x14ac:dyDescent="0.3">
      <c r="A162" t="s">
        <v>1897</v>
      </c>
      <c r="B162" t="s">
        <v>1898</v>
      </c>
      <c r="C162" t="s">
        <v>3111</v>
      </c>
      <c r="D162" t="s">
        <v>270</v>
      </c>
      <c r="E162">
        <v>3666.1512149999999</v>
      </c>
      <c r="F162">
        <v>1201.55</v>
      </c>
      <c r="G162">
        <v>49.842827490575999</v>
      </c>
      <c r="H162">
        <f>(Table2[[#This Row],[1Y Return vs Nifty]]-AVERAGE(Table2[1Y Return vs Nifty]))/_xlfn.STDEV.P(Table2[1Y Return vs Nifty])</f>
        <v>0.567335687613441</v>
      </c>
      <c r="I162">
        <v>4.0851608220207103</v>
      </c>
      <c r="J162">
        <f>(Table2[[#This Row],[1M Return vs Nifty]]-AVERAGE(Table2[1M Return vs Nifty]))/_xlfn.STDEV.P(Table2[1M Return vs Nifty])</f>
        <v>0.74028923898273391</v>
      </c>
      <c r="K162">
        <v>35.570996947372997</v>
      </c>
      <c r="L162">
        <f>(Table2[[#This Row],[6M Return vs Nifty]]-AVERAGE(Table2[6M Return vs Nifty]))/_xlfn.STDEV.P(Table2[6M Return vs Nifty])</f>
        <v>1.2708435923452217</v>
      </c>
      <c r="M162">
        <v>-12.6756777849833</v>
      </c>
      <c r="N162">
        <f>(Table2[[#This Row],[1W Return vs Nifty]]-AVERAGE(Table2[1W Return vs Nifty]))/_xlfn.STDEV.P(Table2[1W Return vs Nifty])</f>
        <v>-1.4113028501677913</v>
      </c>
      <c r="O162">
        <v>1312.85</v>
      </c>
      <c r="P162">
        <v>1280.30944899215</v>
      </c>
      <c r="Q162">
        <v>1050.13796368725</v>
      </c>
      <c r="R162">
        <v>21.175697981990201</v>
      </c>
      <c r="S162" s="1">
        <f>(Table2[[#This Row],[Close Price]]-Table2[[#This Row],[20D EMA]])/Table2[[#This Row],[20D EMA]]</f>
        <v>-8.4777392695281228E-2</v>
      </c>
      <c r="T162" s="1">
        <f>(Table2[[#This Row],[Close Price]]-Table2[[#This Row],[50D EMA]])/Table2[[#This Row],[50D EMA]]</f>
        <v>-6.1515947612625139E-2</v>
      </c>
      <c r="U162" s="1">
        <f>(Table2[[#This Row],[Close Price]]-Table2[[#This Row],[200D EMA]])/Table2[[#This Row],[200D EMA]]</f>
        <v>0.14418299456683881</v>
      </c>
      <c r="V162">
        <v>0.44099352919407803</v>
      </c>
      <c r="W162">
        <v>1158.55</v>
      </c>
      <c r="X162">
        <v>1212</v>
      </c>
      <c r="Y162">
        <v>1158.55</v>
      </c>
      <c r="Z162">
        <v>1212</v>
      </c>
      <c r="AA162">
        <v>1158.55</v>
      </c>
      <c r="AB162">
        <v>1548.95</v>
      </c>
      <c r="AC162" s="1">
        <f>(Table2[[#This Row],[Close Price]]/Table2[[#This Row],[Day Low]])-1</f>
        <v>3.7115359716887397E-2</v>
      </c>
      <c r="AD162" s="1">
        <f>(Table2[[#This Row],[Day High]]/Table2[[#This Row],[Close Price]])-1</f>
        <v>8.6970995797095441E-3</v>
      </c>
      <c r="AE162" s="1">
        <f>(Table2[[#This Row],[Close Price]]/Table2[[#This Row],[Current Week Low]])-1</f>
        <v>3.7115359716887397E-2</v>
      </c>
      <c r="AF162" s="1">
        <f>(Table2[[#This Row],[Current Week High]]/Table2[[#This Row],[Close Price]])-1</f>
        <v>8.6970995797095441E-3</v>
      </c>
      <c r="AG162" s="1">
        <f>(Table2[[#This Row],[Close Price]]/Table2[[#This Row],[Current Month Low]])-1</f>
        <v>3.7115359716887397E-2</v>
      </c>
      <c r="AH162" s="1">
        <f>(Table2[[#This Row],[Current Month High]]/Table2[[#This Row],[Close Price]])-1</f>
        <v>0.2891265448795306</v>
      </c>
      <c r="AI162">
        <v>28.912654487952999</v>
      </c>
      <c r="AJ162">
        <v>81.475607914212304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0.06</v>
      </c>
      <c r="AM162" t="s">
        <v>3144</v>
      </c>
      <c r="AN162">
        <v>-19.21</v>
      </c>
      <c r="AO162" t="s">
        <v>3143</v>
      </c>
      <c r="AP162">
        <v>3.2641189080054998E-2</v>
      </c>
      <c r="AQ162">
        <f>(Table2[[#This Row],[Sharpe Ratio]]-AVERAGE(Table2[Sharpe Ratio]))/_xlfn.STDEV.P(Table2[Sharpe Ratio])</f>
        <v>-0.28429593655322938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0.88286973222037624</v>
      </c>
      <c r="AS162">
        <f>_xlfn.RANK.AVG(Table2[[#This Row],[1Y Return vs Nifty Z-Score]],Table2[1Y Return vs Nifty Z-Score])</f>
        <v>163</v>
      </c>
      <c r="AT162">
        <f>_xlfn.RANK.AVG(Table2[[#This Row],[6M Return vs Nifty Z-Score]],Table2[6M Return vs Nifty Z-Score])</f>
        <v>70</v>
      </c>
      <c r="AU162">
        <f>_xlfn.RANK.AVG(Table2[[#This Row],[Sharpe Ratio Z-Score]],Table2[Sharpe Ratio Z-Score])</f>
        <v>413</v>
      </c>
      <c r="AV162">
        <f>(Table2[[#This Row],[Rank 1Y]]+Table2[[#This Row],[Rank 6M]]+Table2[[#This Row],[Rank Sharpe]])/3</f>
        <v>215.33333333333334</v>
      </c>
    </row>
    <row r="163" spans="1:48" x14ac:dyDescent="0.3">
      <c r="A163" t="s">
        <v>883</v>
      </c>
      <c r="B163" t="s">
        <v>884</v>
      </c>
      <c r="C163" t="s">
        <v>3103</v>
      </c>
      <c r="D163" t="s">
        <v>785</v>
      </c>
      <c r="E163">
        <v>16389.0140511299</v>
      </c>
      <c r="F163">
        <v>881.35</v>
      </c>
      <c r="G163">
        <v>11.869973552477299</v>
      </c>
      <c r="H163">
        <f>(Table2[[#This Row],[1Y Return vs Nifty]]-AVERAGE(Table2[1Y Return vs Nifty]))/_xlfn.STDEV.P(Table2[1Y Return vs Nifty])</f>
        <v>-0.11708025038503521</v>
      </c>
      <c r="I163">
        <v>-3.8090733419201399</v>
      </c>
      <c r="J163">
        <f>(Table2[[#This Row],[1M Return vs Nifty]]-AVERAGE(Table2[1M Return vs Nifty]))/_xlfn.STDEV.P(Table2[1M Return vs Nifty])</f>
        <v>-0.18680150109099999</v>
      </c>
      <c r="K163">
        <v>6.7242664878122804</v>
      </c>
      <c r="L163">
        <f>(Table2[[#This Row],[6M Return vs Nifty]]-AVERAGE(Table2[6M Return vs Nifty]))/_xlfn.STDEV.P(Table2[6M Return vs Nifty])</f>
        <v>0.21920474338320381</v>
      </c>
      <c r="M163">
        <v>-9.4983848045107298</v>
      </c>
      <c r="N163">
        <f>(Table2[[#This Row],[1W Return vs Nifty]]-AVERAGE(Table2[1W Return vs Nifty]))/_xlfn.STDEV.P(Table2[1W Return vs Nifty])</f>
        <v>-0.76751038945934602</v>
      </c>
      <c r="O163">
        <v>967.31</v>
      </c>
      <c r="P163">
        <v>960.99075987198103</v>
      </c>
      <c r="Q163">
        <v>838.35081617180902</v>
      </c>
      <c r="R163">
        <v>25.874137854440399</v>
      </c>
      <c r="S163" s="1">
        <f>(Table2[[#This Row],[Close Price]]-Table2[[#This Row],[20D EMA]])/Table2[[#This Row],[20D EMA]]</f>
        <v>-8.8864996743546462E-2</v>
      </c>
      <c r="T163" s="1">
        <f>(Table2[[#This Row],[Close Price]]-Table2[[#This Row],[50D EMA]])/Table2[[#This Row],[50D EMA]]</f>
        <v>-8.2873595873690184E-2</v>
      </c>
      <c r="U163" s="1">
        <f>(Table2[[#This Row],[Close Price]]-Table2[[#This Row],[200D EMA]])/Table2[[#This Row],[200D EMA]]</f>
        <v>5.1290203335806007E-2</v>
      </c>
      <c r="V163">
        <v>0.80858537344816095</v>
      </c>
      <c r="W163">
        <v>877.3</v>
      </c>
      <c r="X163">
        <v>916.55</v>
      </c>
      <c r="Y163">
        <v>877.3</v>
      </c>
      <c r="Z163">
        <v>916.55</v>
      </c>
      <c r="AA163">
        <v>874.25</v>
      </c>
      <c r="AB163">
        <v>1064.05</v>
      </c>
      <c r="AC163" s="1">
        <f>(Table2[[#This Row],[Close Price]]/Table2[[#This Row],[Day Low]])-1</f>
        <v>4.6164367947110208E-3</v>
      </c>
      <c r="AD163" s="1">
        <f>(Table2[[#This Row],[Day High]]/Table2[[#This Row],[Close Price]])-1</f>
        <v>3.9938730356838814E-2</v>
      </c>
      <c r="AE163" s="1">
        <f>(Table2[[#This Row],[Close Price]]/Table2[[#This Row],[Current Week Low]])-1</f>
        <v>4.6164367947110208E-3</v>
      </c>
      <c r="AF163" s="1">
        <f>(Table2[[#This Row],[Current Week High]]/Table2[[#This Row],[Close Price]])-1</f>
        <v>3.9938730356838814E-2</v>
      </c>
      <c r="AG163" s="1">
        <f>(Table2[[#This Row],[Close Price]]/Table2[[#This Row],[Current Month Low]])-1</f>
        <v>8.1212467829567814E-3</v>
      </c>
      <c r="AH163" s="1">
        <f>(Table2[[#This Row],[Current Month High]]/Table2[[#This Row],[Close Price]])-1</f>
        <v>0.20729562602825213</v>
      </c>
      <c r="AI163">
        <v>20.729562602825201</v>
      </c>
      <c r="AJ163">
        <v>46.391495722946601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-0.02</v>
      </c>
      <c r="AM163" t="s">
        <v>3143</v>
      </c>
      <c r="AN163">
        <v>-8.89</v>
      </c>
      <c r="AO163" t="s">
        <v>3143</v>
      </c>
      <c r="AP163">
        <v>0.16827624040371</v>
      </c>
      <c r="AQ163">
        <f>(Table2[[#This Row],[Sharpe Ratio]]-AVERAGE(Table2[Sharpe Ratio]))/_xlfn.STDEV.P(Table2[Sharpe Ratio])</f>
        <v>1.3170948733686214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0.46490747581644398</v>
      </c>
      <c r="AS163">
        <f>_xlfn.RANK.AVG(Table2[[#This Row],[1Y Return vs Nifty Z-Score]],Table2[1Y Return vs Nifty Z-Score])</f>
        <v>339</v>
      </c>
      <c r="AT163">
        <f>_xlfn.RANK.AVG(Table2[[#This Row],[6M Return vs Nifty Z-Score]],Table2[6M Return vs Nifty Z-Score])</f>
        <v>243</v>
      </c>
      <c r="AU163">
        <f>_xlfn.RANK.AVG(Table2[[#This Row],[Sharpe Ratio Z-Score]],Table2[Sharpe Ratio Z-Score])</f>
        <v>70</v>
      </c>
      <c r="AV163">
        <f>(Table2[[#This Row],[Rank 1Y]]+Table2[[#This Row],[Rank 6M]]+Table2[[#This Row],[Rank Sharpe]])/3</f>
        <v>217.33333333333334</v>
      </c>
    </row>
    <row r="164" spans="1:48" x14ac:dyDescent="0.3">
      <c r="A164" t="s">
        <v>1744</v>
      </c>
      <c r="B164" t="s">
        <v>1745</v>
      </c>
      <c r="C164" t="s">
        <v>3101</v>
      </c>
      <c r="D164" t="s">
        <v>51</v>
      </c>
      <c r="E164">
        <v>4404.8236440000001</v>
      </c>
      <c r="F164">
        <v>554.35</v>
      </c>
      <c r="G164">
        <v>95.340351566262697</v>
      </c>
      <c r="H164">
        <f>(Table2[[#This Row],[1Y Return vs Nifty]]-AVERAGE(Table2[1Y Return vs Nifty]))/_xlfn.STDEV.P(Table2[1Y Return vs Nifty])</f>
        <v>1.3873749363786472</v>
      </c>
      <c r="I164">
        <v>3.41735756642968</v>
      </c>
      <c r="J164">
        <f>(Table2[[#This Row],[1M Return vs Nifty]]-AVERAGE(Table2[1M Return vs Nifty]))/_xlfn.STDEV.P(Table2[1M Return vs Nifty])</f>
        <v>0.66186311155956778</v>
      </c>
      <c r="K164">
        <v>26.3017057516923</v>
      </c>
      <c r="L164">
        <f>(Table2[[#This Row],[6M Return vs Nifty]]-AVERAGE(Table2[6M Return vs Nifty]))/_xlfn.STDEV.P(Table2[6M Return vs Nifty])</f>
        <v>0.93292152740324352</v>
      </c>
      <c r="M164">
        <v>-0.46698627059585401</v>
      </c>
      <c r="N164">
        <f>(Table2[[#This Row],[1W Return vs Nifty]]-AVERAGE(Table2[1W Return vs Nifty]))/_xlfn.STDEV.P(Table2[1W Return vs Nifty])</f>
        <v>1.0624581786022989</v>
      </c>
      <c r="O164">
        <v>557.74</v>
      </c>
      <c r="P164">
        <v>548.05875366631597</v>
      </c>
      <c r="Q164">
        <v>442.696556894558</v>
      </c>
      <c r="R164">
        <v>46.4304004698554</v>
      </c>
      <c r="S164" s="1">
        <f>(Table2[[#This Row],[Close Price]]-Table2[[#This Row],[20D EMA]])/Table2[[#This Row],[20D EMA]]</f>
        <v>-6.0781009072327363E-3</v>
      </c>
      <c r="T164" s="1">
        <f>(Table2[[#This Row],[Close Price]]-Table2[[#This Row],[50D EMA]])/Table2[[#This Row],[50D EMA]]</f>
        <v>1.1479145787924893E-2</v>
      </c>
      <c r="U164" s="1">
        <f>(Table2[[#This Row],[Close Price]]-Table2[[#This Row],[200D EMA]])/Table2[[#This Row],[200D EMA]]</f>
        <v>0.25221213349539506</v>
      </c>
      <c r="V164">
        <v>0.51908452167346197</v>
      </c>
      <c r="W164">
        <v>530.04999999999995</v>
      </c>
      <c r="X164">
        <v>567.79999999999995</v>
      </c>
      <c r="Y164">
        <v>530.04999999999995</v>
      </c>
      <c r="Z164">
        <v>567.79999999999995</v>
      </c>
      <c r="AA164">
        <v>511.4</v>
      </c>
      <c r="AB164">
        <v>593.04999999999995</v>
      </c>
      <c r="AC164" s="1">
        <f>(Table2[[#This Row],[Close Price]]/Table2[[#This Row],[Day Low]])-1</f>
        <v>4.5844731629091751E-2</v>
      </c>
      <c r="AD164" s="1">
        <f>(Table2[[#This Row],[Day High]]/Table2[[#This Row],[Close Price]])-1</f>
        <v>2.4262649950392179E-2</v>
      </c>
      <c r="AE164" s="1">
        <f>(Table2[[#This Row],[Close Price]]/Table2[[#This Row],[Current Week Low]])-1</f>
        <v>4.5844731629091751E-2</v>
      </c>
      <c r="AF164" s="1">
        <f>(Table2[[#This Row],[Current Week High]]/Table2[[#This Row],[Close Price]])-1</f>
        <v>2.4262649950392179E-2</v>
      </c>
      <c r="AG164" s="1">
        <f>(Table2[[#This Row],[Close Price]]/Table2[[#This Row],[Current Month Low]])-1</f>
        <v>8.3985138834571815E-2</v>
      </c>
      <c r="AH164" s="1">
        <f>(Table2[[#This Row],[Current Month High]]/Table2[[#This Row],[Close Price]])-1</f>
        <v>6.9811490935329568E-2</v>
      </c>
      <c r="AI164">
        <v>21.764228375574898</v>
      </c>
      <c r="AJ164">
        <v>131.17180984153401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0.25</v>
      </c>
      <c r="AM164" t="s">
        <v>3144</v>
      </c>
      <c r="AN164">
        <v>-5.44</v>
      </c>
      <c r="AO164" t="s">
        <v>3143</v>
      </c>
      <c r="AP164">
        <v>2.0395771792870001E-3</v>
      </c>
      <c r="AQ164">
        <f>(Table2[[#This Row],[Sharpe Ratio]]-AVERAGE(Table2[Sharpe Ratio]))/_xlfn.STDEV.P(Table2[Sharpe Ratio])</f>
        <v>-0.64559738178030412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3.3990203721634531</v>
      </c>
      <c r="AS164">
        <f>_xlfn.RANK.AVG(Table2[[#This Row],[1Y Return vs Nifty Z-Score]],Table2[1Y Return vs Nifty Z-Score])</f>
        <v>69</v>
      </c>
      <c r="AT164">
        <f>_xlfn.RANK.AVG(Table2[[#This Row],[6M Return vs Nifty Z-Score]],Table2[6M Return vs Nifty Z-Score])</f>
        <v>93</v>
      </c>
      <c r="AU164">
        <f>_xlfn.RANK.AVG(Table2[[#This Row],[Sharpe Ratio Z-Score]],Table2[Sharpe Ratio Z-Score])</f>
        <v>492</v>
      </c>
      <c r="AV164">
        <f>(Table2[[#This Row],[Rank 1Y]]+Table2[[#This Row],[Rank 6M]]+Table2[[#This Row],[Rank Sharpe]])/3</f>
        <v>218</v>
      </c>
    </row>
    <row r="165" spans="1:48" x14ac:dyDescent="0.3">
      <c r="A165" t="s">
        <v>927</v>
      </c>
      <c r="B165" t="s">
        <v>928</v>
      </c>
      <c r="C165" t="s">
        <v>3109</v>
      </c>
      <c r="D165" t="s">
        <v>724</v>
      </c>
      <c r="E165">
        <v>15358.9081198</v>
      </c>
      <c r="F165">
        <v>377.65</v>
      </c>
      <c r="G165">
        <v>20.083079108189398</v>
      </c>
      <c r="H165">
        <f>(Table2[[#This Row],[1Y Return vs Nifty]]-AVERAGE(Table2[1Y Return vs Nifty]))/_xlfn.STDEV.P(Table2[1Y Return vs Nifty])</f>
        <v>3.0951297413730129E-2</v>
      </c>
      <c r="I165">
        <v>8.2891427854539899</v>
      </c>
      <c r="J165">
        <f>(Table2[[#This Row],[1M Return vs Nifty]]-AVERAGE(Table2[1M Return vs Nifty]))/_xlfn.STDEV.P(Table2[1M Return vs Nifty])</f>
        <v>1.2340005564831442</v>
      </c>
      <c r="K165">
        <v>-0.64481669710687495</v>
      </c>
      <c r="L165">
        <f>(Table2[[#This Row],[6M Return vs Nifty]]-AVERAGE(Table2[6M Return vs Nifty]))/_xlfn.STDEV.P(Table2[6M Return vs Nifty])</f>
        <v>-4.9443177370160983E-2</v>
      </c>
      <c r="M165">
        <v>9.7874370128638394E-2</v>
      </c>
      <c r="N165">
        <f>(Table2[[#This Row],[1W Return vs Nifty]]-AVERAGE(Table2[1W Return vs Nifty]))/_xlfn.STDEV.P(Table2[1W Return vs Nifty])</f>
        <v>1.1769119051186625</v>
      </c>
      <c r="O165">
        <v>376.2</v>
      </c>
      <c r="P165">
        <v>381.90085652984197</v>
      </c>
      <c r="Q165">
        <v>353.89569469636803</v>
      </c>
      <c r="R165">
        <v>49.405889838162501</v>
      </c>
      <c r="S165" s="1">
        <f>(Table2[[#This Row],[Close Price]]-Table2[[#This Row],[20D EMA]])/Table2[[#This Row],[20D EMA]]</f>
        <v>3.8543328017011927E-3</v>
      </c>
      <c r="T165" s="1">
        <f>(Table2[[#This Row],[Close Price]]-Table2[[#This Row],[50D EMA]])/Table2[[#This Row],[50D EMA]]</f>
        <v>-1.1130785535459599E-2</v>
      </c>
      <c r="U165" s="1">
        <f>(Table2[[#This Row],[Close Price]]-Table2[[#This Row],[200D EMA]])/Table2[[#This Row],[200D EMA]]</f>
        <v>6.712233479984106E-2</v>
      </c>
      <c r="V165">
        <v>0.86377522408806695</v>
      </c>
      <c r="W165">
        <v>369.45</v>
      </c>
      <c r="X165">
        <v>382</v>
      </c>
      <c r="Y165">
        <v>369.45</v>
      </c>
      <c r="Z165">
        <v>382</v>
      </c>
      <c r="AA165">
        <v>338.7</v>
      </c>
      <c r="AB165">
        <v>394.7</v>
      </c>
      <c r="AC165" s="1">
        <f>(Table2[[#This Row],[Close Price]]/Table2[[#This Row],[Day Low]])-1</f>
        <v>2.2195154960075847E-2</v>
      </c>
      <c r="AD165" s="1">
        <f>(Table2[[#This Row],[Day High]]/Table2[[#This Row],[Close Price]])-1</f>
        <v>1.1518601880047719E-2</v>
      </c>
      <c r="AE165" s="1">
        <f>(Table2[[#This Row],[Close Price]]/Table2[[#This Row],[Current Week Low]])-1</f>
        <v>2.2195154960075847E-2</v>
      </c>
      <c r="AF165" s="1">
        <f>(Table2[[#This Row],[Current Week High]]/Table2[[#This Row],[Close Price]])-1</f>
        <v>1.1518601880047719E-2</v>
      </c>
      <c r="AG165" s="1">
        <f>(Table2[[#This Row],[Close Price]]/Table2[[#This Row],[Current Month Low]])-1</f>
        <v>0.11499852376734565</v>
      </c>
      <c r="AH165" s="1">
        <f>(Table2[[#This Row],[Current Month High]]/Table2[[#This Row],[Close Price]])-1</f>
        <v>4.5147623460876529E-2</v>
      </c>
      <c r="AI165">
        <v>25.618959353899101</v>
      </c>
      <c r="AJ165">
        <v>54.174321290059098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-0.09</v>
      </c>
      <c r="AM165" t="s">
        <v>3143</v>
      </c>
      <c r="AN165">
        <v>3.91</v>
      </c>
      <c r="AO165" t="s">
        <v>3144</v>
      </c>
      <c r="AP165">
        <v>0.201086346027432</v>
      </c>
      <c r="AQ165">
        <f>(Table2[[#This Row],[Sharpe Ratio]]-AVERAGE(Table2[Sharpe Ratio]))/_xlfn.STDEV.P(Table2[Sharpe Ratio])</f>
        <v>1.7044711533614485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282</v>
      </c>
      <c r="AT165">
        <f>_xlfn.RANK.AVG(Table2[[#This Row],[6M Return vs Nifty Z-Score]],Table2[6M Return vs Nifty Z-Score])</f>
        <v>347</v>
      </c>
      <c r="AU165">
        <f>_xlfn.RANK.AVG(Table2[[#This Row],[Sharpe Ratio Z-Score]],Table2[Sharpe Ratio Z-Score])</f>
        <v>26</v>
      </c>
      <c r="AV165">
        <f>(Table2[[#This Row],[Rank 1Y]]+Table2[[#This Row],[Rank 6M]]+Table2[[#This Row],[Rank Sharpe]])/3</f>
        <v>218.33333333333334</v>
      </c>
    </row>
    <row r="166" spans="1:48" x14ac:dyDescent="0.3">
      <c r="A166" t="s">
        <v>571</v>
      </c>
      <c r="B166" t="s">
        <v>572</v>
      </c>
      <c r="C166" t="s">
        <v>3097</v>
      </c>
      <c r="D166" t="s">
        <v>219</v>
      </c>
      <c r="E166">
        <v>33010.394922239997</v>
      </c>
      <c r="F166">
        <v>6537.85</v>
      </c>
      <c r="G166">
        <v>85.304677983878804</v>
      </c>
      <c r="H166">
        <f>(Table2[[#This Row],[1Y Return vs Nifty]]-AVERAGE(Table2[1Y Return vs Nifty]))/_xlfn.STDEV.P(Table2[1Y Return vs Nifty])</f>
        <v>1.2064937479504458</v>
      </c>
      <c r="I166">
        <v>2.1217933924293599</v>
      </c>
      <c r="J166">
        <f>(Table2[[#This Row],[1M Return vs Nifty]]-AVERAGE(Table2[1M Return vs Nifty]))/_xlfn.STDEV.P(Table2[1M Return vs Nifty])</f>
        <v>0.50971338760365026</v>
      </c>
      <c r="K166">
        <v>-9.7608739298912006</v>
      </c>
      <c r="L166">
        <f>(Table2[[#This Row],[6M Return vs Nifty]]-AVERAGE(Table2[6M Return vs Nifty]))/_xlfn.STDEV.P(Table2[6M Return vs Nifty])</f>
        <v>-0.38177893198181811</v>
      </c>
      <c r="M166">
        <v>-6.4154278232323199</v>
      </c>
      <c r="N166">
        <f>(Table2[[#This Row],[1W Return vs Nifty]]-AVERAGE(Table2[1W Return vs Nifty]))/_xlfn.STDEV.P(Table2[1W Return vs Nifty])</f>
        <v>-0.14283256672349487</v>
      </c>
      <c r="O166">
        <v>6776.51</v>
      </c>
      <c r="P166">
        <v>6749.0952007321903</v>
      </c>
      <c r="Q166">
        <v>6135.9474545202102</v>
      </c>
      <c r="R166">
        <v>33.548434564221203</v>
      </c>
      <c r="S166" s="1">
        <f>(Table2[[#This Row],[Close Price]]-Table2[[#This Row],[20D EMA]])/Table2[[#This Row],[20D EMA]]</f>
        <v>-3.5218718780020961E-2</v>
      </c>
      <c r="T166" s="1">
        <f>(Table2[[#This Row],[Close Price]]-Table2[[#This Row],[50D EMA]])/Table2[[#This Row],[50D EMA]]</f>
        <v>-3.1299780851998131E-2</v>
      </c>
      <c r="U166" s="1">
        <f>(Table2[[#This Row],[Close Price]]-Table2[[#This Row],[200D EMA]])/Table2[[#This Row],[200D EMA]]</f>
        <v>6.5499671967320705E-2</v>
      </c>
      <c r="V166">
        <v>0.82839826952892204</v>
      </c>
      <c r="W166">
        <v>6468</v>
      </c>
      <c r="X166">
        <v>6637.9</v>
      </c>
      <c r="Y166">
        <v>6468</v>
      </c>
      <c r="Z166">
        <v>6637.9</v>
      </c>
      <c r="AA166">
        <v>6351.5</v>
      </c>
      <c r="AB166">
        <v>7545</v>
      </c>
      <c r="AC166" s="1">
        <f>(Table2[[#This Row],[Close Price]]/Table2[[#This Row],[Day Low]])-1</f>
        <v>1.0799319727891277E-2</v>
      </c>
      <c r="AD166" s="1">
        <f>(Table2[[#This Row],[Day High]]/Table2[[#This Row],[Close Price]])-1</f>
        <v>1.5303196004802677E-2</v>
      </c>
      <c r="AE166" s="1">
        <f>(Table2[[#This Row],[Close Price]]/Table2[[#This Row],[Current Week Low]])-1</f>
        <v>1.0799319727891277E-2</v>
      </c>
      <c r="AF166" s="1">
        <f>(Table2[[#This Row],[Current Week High]]/Table2[[#This Row],[Close Price]])-1</f>
        <v>1.5303196004802677E-2</v>
      </c>
      <c r="AG166" s="1">
        <f>(Table2[[#This Row],[Close Price]]/Table2[[#This Row],[Current Month Low]])-1</f>
        <v>2.9339526096197721E-2</v>
      </c>
      <c r="AH166" s="1">
        <f>(Table2[[#This Row],[Current Month High]]/Table2[[#This Row],[Close Price]])-1</f>
        <v>0.15404911400536858</v>
      </c>
      <c r="AI166">
        <v>49.236369754582903</v>
      </c>
      <c r="AJ166">
        <v>114.250368671145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0.04</v>
      </c>
      <c r="AM166" t="s">
        <v>3144</v>
      </c>
      <c r="AN166">
        <v>-5.57</v>
      </c>
      <c r="AO166" t="s">
        <v>3143</v>
      </c>
      <c r="AP166">
        <v>0.13506911345008599</v>
      </c>
      <c r="AQ166">
        <f>(Table2[[#This Row],[Sharpe Ratio]]-AVERAGE(Table2[Sharpe Ratio]))/_xlfn.STDEV.P(Table2[Sharpe Ratio])</f>
        <v>0.92503111544996752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2.1166267522987505</v>
      </c>
      <c r="AS166">
        <f>_xlfn.RANK.AVG(Table2[[#This Row],[1Y Return vs Nifty Z-Score]],Table2[1Y Return vs Nifty Z-Score])</f>
        <v>80</v>
      </c>
      <c r="AT166">
        <f>_xlfn.RANK.AVG(Table2[[#This Row],[6M Return vs Nifty Z-Score]],Table2[6M Return vs Nifty Z-Score])</f>
        <v>452</v>
      </c>
      <c r="AU166">
        <f>_xlfn.RANK.AVG(Table2[[#This Row],[Sharpe Ratio Z-Score]],Table2[Sharpe Ratio Z-Score])</f>
        <v>126</v>
      </c>
      <c r="AV166">
        <f>(Table2[[#This Row],[Rank 1Y]]+Table2[[#This Row],[Rank 6M]]+Table2[[#This Row],[Rank Sharpe]])/3</f>
        <v>219.33333333333334</v>
      </c>
    </row>
    <row r="167" spans="1:48" x14ac:dyDescent="0.3">
      <c r="A167" t="s">
        <v>217</v>
      </c>
      <c r="B167" t="s">
        <v>218</v>
      </c>
      <c r="C167" t="s">
        <v>3097</v>
      </c>
      <c r="D167" t="s">
        <v>219</v>
      </c>
      <c r="E167">
        <v>113034.69696395</v>
      </c>
      <c r="F167">
        <v>10223.85</v>
      </c>
      <c r="G167">
        <v>22.693857021883701</v>
      </c>
      <c r="H167">
        <f>(Table2[[#This Row],[1Y Return vs Nifty]]-AVERAGE(Table2[1Y Return vs Nifty]))/_xlfn.STDEV.P(Table2[1Y Return vs Nifty])</f>
        <v>7.8007492284403554E-2</v>
      </c>
      <c r="I167">
        <v>5.4358452024845603</v>
      </c>
      <c r="J167">
        <f>(Table2[[#This Row],[1M Return vs Nifty]]-AVERAGE(Table2[1M Return vs Nifty]))/_xlfn.STDEV.P(Table2[1M Return vs Nifty])</f>
        <v>0.89891222328817466</v>
      </c>
      <c r="K167">
        <v>16.313504959644298</v>
      </c>
      <c r="L167">
        <f>(Table2[[#This Row],[6M Return vs Nifty]]-AVERAGE(Table2[6M Return vs Nifty]))/_xlfn.STDEV.P(Table2[6M Return vs Nifty])</f>
        <v>0.56879083332420188</v>
      </c>
      <c r="M167">
        <v>2.7273199569748101E-2</v>
      </c>
      <c r="N167">
        <f>(Table2[[#This Row],[1W Return vs Nifty]]-AVERAGE(Table2[1W Return vs Nifty]))/_xlfn.STDEV.P(Table2[1W Return vs Nifty])</f>
        <v>1.1626064880223002</v>
      </c>
      <c r="O167">
        <v>10384.92</v>
      </c>
      <c r="P167">
        <v>10271.273827670901</v>
      </c>
      <c r="Q167">
        <v>9186.7682009133805</v>
      </c>
      <c r="R167">
        <v>33.493649936327103</v>
      </c>
      <c r="S167" s="1">
        <f>(Table2[[#This Row],[Close Price]]-Table2[[#This Row],[20D EMA]])/Table2[[#This Row],[20D EMA]]</f>
        <v>-1.5509989484752863E-2</v>
      </c>
      <c r="T167" s="1">
        <f>(Table2[[#This Row],[Close Price]]-Table2[[#This Row],[50D EMA]])/Table2[[#This Row],[50D EMA]]</f>
        <v>-4.6171320584541334E-3</v>
      </c>
      <c r="U167" s="1">
        <f>(Table2[[#This Row],[Close Price]]-Table2[[#This Row],[200D EMA]])/Table2[[#This Row],[200D EMA]]</f>
        <v>0.11288864336247317</v>
      </c>
      <c r="V167">
        <v>0.56876746334799599</v>
      </c>
      <c r="W167">
        <v>10140.15</v>
      </c>
      <c r="X167">
        <v>10371.15</v>
      </c>
      <c r="Y167">
        <v>10140.15</v>
      </c>
      <c r="Z167">
        <v>10371.15</v>
      </c>
      <c r="AA167">
        <v>10004.85</v>
      </c>
      <c r="AB167">
        <v>10897</v>
      </c>
      <c r="AC167" s="1">
        <f>(Table2[[#This Row],[Close Price]]/Table2[[#This Row],[Day Low]])-1</f>
        <v>8.2543157645598164E-3</v>
      </c>
      <c r="AD167" s="1">
        <f>(Table2[[#This Row],[Day High]]/Table2[[#This Row],[Close Price]])-1</f>
        <v>1.440748837277539E-2</v>
      </c>
      <c r="AE167" s="1">
        <f>(Table2[[#This Row],[Close Price]]/Table2[[#This Row],[Current Week Low]])-1</f>
        <v>8.2543157645598164E-3</v>
      </c>
      <c r="AF167" s="1">
        <f>(Table2[[#This Row],[Current Week High]]/Table2[[#This Row],[Close Price]])-1</f>
        <v>1.440748837277539E-2</v>
      </c>
      <c r="AG167" s="1">
        <f>(Table2[[#This Row],[Close Price]]/Table2[[#This Row],[Current Month Low]])-1</f>
        <v>2.1889383648930227E-2</v>
      </c>
      <c r="AH167" s="1">
        <f>(Table2[[#This Row],[Current Month High]]/Table2[[#This Row],[Close Price]])-1</f>
        <v>6.5841145947955093E-2</v>
      </c>
      <c r="AI167">
        <v>11.014930774610299</v>
      </c>
      <c r="AJ167">
        <v>54.254741320780298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0.04</v>
      </c>
      <c r="AM167" t="s">
        <v>3144</v>
      </c>
      <c r="AN167">
        <v>-4.87</v>
      </c>
      <c r="AO167" t="s">
        <v>3143</v>
      </c>
      <c r="AP167">
        <v>9.0352196832174006E-2</v>
      </c>
      <c r="AQ167">
        <f>(Table2[[#This Row],[Sharpe Ratio]]-AVERAGE(Table2[Sharpe Ratio]))/_xlfn.STDEV.P(Table2[Sharpe Ratio])</f>
        <v>0.39707570406378734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3.1053927409828677</v>
      </c>
      <c r="AS167">
        <f>_xlfn.RANK.AVG(Table2[[#This Row],[1Y Return vs Nifty Z-Score]],Table2[1Y Return vs Nifty Z-Score])</f>
        <v>269</v>
      </c>
      <c r="AT167">
        <f>_xlfn.RANK.AVG(Table2[[#This Row],[6M Return vs Nifty Z-Score]],Table2[6M Return vs Nifty Z-Score])</f>
        <v>162</v>
      </c>
      <c r="AU167">
        <f>_xlfn.RANK.AVG(Table2[[#This Row],[Sharpe Ratio Z-Score]],Table2[Sharpe Ratio Z-Score])</f>
        <v>238</v>
      </c>
      <c r="AV167">
        <f>(Table2[[#This Row],[Rank 1Y]]+Table2[[#This Row],[Rank 6M]]+Table2[[#This Row],[Rank Sharpe]])/3</f>
        <v>223</v>
      </c>
    </row>
    <row r="168" spans="1:48" x14ac:dyDescent="0.3">
      <c r="A168" t="s">
        <v>424</v>
      </c>
      <c r="B168" t="s">
        <v>425</v>
      </c>
      <c r="C168" t="s">
        <v>3096</v>
      </c>
      <c r="D168" t="s">
        <v>21</v>
      </c>
      <c r="E168">
        <v>51643.041552465002</v>
      </c>
      <c r="F168">
        <v>7705.35</v>
      </c>
      <c r="G168">
        <v>26.674605498781201</v>
      </c>
      <c r="H168">
        <f>(Table2[[#This Row],[1Y Return vs Nifty]]-AVERAGE(Table2[1Y Return vs Nifty]))/_xlfn.STDEV.P(Table2[1Y Return vs Nifty])</f>
        <v>0.14975579193006938</v>
      </c>
      <c r="I168">
        <v>18.608468695460399</v>
      </c>
      <c r="J168">
        <f>(Table2[[#This Row],[1M Return vs Nifty]]-AVERAGE(Table2[1M Return vs Nifty]))/_xlfn.STDEV.P(Table2[1M Return vs Nifty])</f>
        <v>2.4458915767254448</v>
      </c>
      <c r="K168">
        <v>40.071185355774702</v>
      </c>
      <c r="L168">
        <f>(Table2[[#This Row],[6M Return vs Nifty]]-AVERAGE(Table2[6M Return vs Nifty]))/_xlfn.STDEV.P(Table2[6M Return vs Nifty])</f>
        <v>1.4349028421294641</v>
      </c>
      <c r="M168">
        <v>9.1322366687094902</v>
      </c>
      <c r="N168">
        <f>(Table2[[#This Row],[1W Return vs Nifty]]-AVERAGE(Table2[1W Return vs Nifty]))/_xlfn.STDEV.P(Table2[1W Return vs Nifty])</f>
        <v>3.0074809999050998</v>
      </c>
      <c r="O168">
        <v>7282.12</v>
      </c>
      <c r="P168">
        <v>6910.5487456859801</v>
      </c>
      <c r="Q168">
        <v>6089.2281308599304</v>
      </c>
      <c r="R168">
        <v>69.2203790625382</v>
      </c>
      <c r="S168" s="1">
        <f>(Table2[[#This Row],[Close Price]]-Table2[[#This Row],[20D EMA]])/Table2[[#This Row],[20D EMA]]</f>
        <v>5.8119064228548893E-2</v>
      </c>
      <c r="T168" s="1">
        <f>(Table2[[#This Row],[Close Price]]-Table2[[#This Row],[50D EMA]])/Table2[[#This Row],[50D EMA]]</f>
        <v>0.11501275565275298</v>
      </c>
      <c r="U168" s="1">
        <f>(Table2[[#This Row],[Close Price]]-Table2[[#This Row],[200D EMA]])/Table2[[#This Row],[200D EMA]]</f>
        <v>0.2654066877457979</v>
      </c>
      <c r="V168">
        <v>1.8533685723163</v>
      </c>
      <c r="W168">
        <v>7588.1</v>
      </c>
      <c r="X168">
        <v>7789</v>
      </c>
      <c r="Y168">
        <v>7588.1</v>
      </c>
      <c r="Z168">
        <v>7789</v>
      </c>
      <c r="AA168">
        <v>6710.05</v>
      </c>
      <c r="AB168">
        <v>7789</v>
      </c>
      <c r="AC168" s="1">
        <f>(Table2[[#This Row],[Close Price]]/Table2[[#This Row],[Day Low]])-1</f>
        <v>1.5451825885267612E-2</v>
      </c>
      <c r="AD168" s="1">
        <f>(Table2[[#This Row],[Day High]]/Table2[[#This Row],[Close Price]])-1</f>
        <v>1.0856093493481822E-2</v>
      </c>
      <c r="AE168" s="1">
        <f>(Table2[[#This Row],[Close Price]]/Table2[[#This Row],[Current Week Low]])-1</f>
        <v>1.5451825885267612E-2</v>
      </c>
      <c r="AF168" s="1">
        <f>(Table2[[#This Row],[Current Week High]]/Table2[[#This Row],[Close Price]])-1</f>
        <v>1.0856093493481822E-2</v>
      </c>
      <c r="AG168" s="1">
        <f>(Table2[[#This Row],[Close Price]]/Table2[[#This Row],[Current Month Low]])-1</f>
        <v>0.14832974418968559</v>
      </c>
      <c r="AH168" s="1">
        <f>(Table2[[#This Row],[Current Month High]]/Table2[[#This Row],[Close Price]])-1</f>
        <v>1.0856093493481822E-2</v>
      </c>
      <c r="AI168">
        <v>1.08560934934818</v>
      </c>
      <c r="AJ168">
        <v>79.727097789958606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0.2</v>
      </c>
      <c r="AM168" t="s">
        <v>3144</v>
      </c>
      <c r="AN168">
        <v>5.82</v>
      </c>
      <c r="AO168" t="s">
        <v>3144</v>
      </c>
      <c r="AP168">
        <v>4.6833116285983002E-2</v>
      </c>
      <c r="AQ168">
        <f>(Table2[[#This Row],[Sharpe Ratio]]-AVERAGE(Table2[Sharpe Ratio]))/_xlfn.STDEV.P(Table2[Sharpe Ratio])</f>
        <v>-0.11673731818088982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6.9212938925091887</v>
      </c>
      <c r="AS168">
        <f>_xlfn.RANK.AVG(Table2[[#This Row],[1Y Return vs Nifty Z-Score]],Table2[1Y Return vs Nifty Z-Score])</f>
        <v>242</v>
      </c>
      <c r="AT168">
        <f>_xlfn.RANK.AVG(Table2[[#This Row],[6M Return vs Nifty Z-Score]],Table2[6M Return vs Nifty Z-Score])</f>
        <v>57</v>
      </c>
      <c r="AU168">
        <f>_xlfn.RANK.AVG(Table2[[#This Row],[Sharpe Ratio Z-Score]],Table2[Sharpe Ratio Z-Score])</f>
        <v>370</v>
      </c>
      <c r="AV168">
        <f>(Table2[[#This Row],[Rank 1Y]]+Table2[[#This Row],[Rank 6M]]+Table2[[#This Row],[Rank Sharpe]])/3</f>
        <v>223</v>
      </c>
    </row>
    <row r="169" spans="1:48" x14ac:dyDescent="0.3">
      <c r="A169" t="s">
        <v>826</v>
      </c>
      <c r="B169" t="s">
        <v>827</v>
      </c>
      <c r="C169" t="s">
        <v>3105</v>
      </c>
      <c r="D169" t="s">
        <v>117</v>
      </c>
      <c r="E169">
        <v>18151.066702709999</v>
      </c>
      <c r="F169">
        <v>1016.6</v>
      </c>
      <c r="G169">
        <v>49.063120478145301</v>
      </c>
      <c r="H169">
        <f>(Table2[[#This Row],[1Y Return vs Nifty]]-AVERAGE(Table2[1Y Return vs Nifty]))/_xlfn.STDEV.P(Table2[1Y Return vs Nifty])</f>
        <v>0.55328238766536064</v>
      </c>
      <c r="I169">
        <v>-2.2839755708241398</v>
      </c>
      <c r="J169">
        <f>(Table2[[#This Row],[1M Return vs Nifty]]-AVERAGE(Table2[1M Return vs Nifty]))/_xlfn.STDEV.P(Table2[1M Return vs Nifty])</f>
        <v>-7.6955875942101718E-3</v>
      </c>
      <c r="K169">
        <v>-13.055512437372499</v>
      </c>
      <c r="L169">
        <f>(Table2[[#This Row],[6M Return vs Nifty]]-AVERAGE(Table2[6M Return vs Nifty]))/_xlfn.STDEV.P(Table2[6M Return vs Nifty])</f>
        <v>-0.50188855246760322</v>
      </c>
      <c r="M169">
        <v>-8.1930571305224298</v>
      </c>
      <c r="N169">
        <f>(Table2[[#This Row],[1W Return vs Nifty]]-AVERAGE(Table2[1W Return vs Nifty]))/_xlfn.STDEV.P(Table2[1W Return vs Nifty])</f>
        <v>-0.50302105201625968</v>
      </c>
      <c r="O169">
        <v>1065.48</v>
      </c>
      <c r="P169">
        <v>1045.5043816300299</v>
      </c>
      <c r="Q169">
        <v>915.58060386350803</v>
      </c>
      <c r="R169">
        <v>28.3826046829723</v>
      </c>
      <c r="S169" s="1">
        <f>(Table2[[#This Row],[Close Price]]-Table2[[#This Row],[20D EMA]])/Table2[[#This Row],[20D EMA]]</f>
        <v>-4.5876037091264026E-2</v>
      </c>
      <c r="T169" s="1">
        <f>(Table2[[#This Row],[Close Price]]-Table2[[#This Row],[50D EMA]])/Table2[[#This Row],[50D EMA]]</f>
        <v>-2.7646351500665647E-2</v>
      </c>
      <c r="U169" s="1">
        <f>(Table2[[#This Row],[Close Price]]-Table2[[#This Row],[200D EMA]])/Table2[[#This Row],[200D EMA]]</f>
        <v>0.11033370050677882</v>
      </c>
      <c r="V169">
        <v>0.88136940843057499</v>
      </c>
      <c r="W169">
        <v>975</v>
      </c>
      <c r="X169">
        <v>1027</v>
      </c>
      <c r="Y169">
        <v>975</v>
      </c>
      <c r="Z169">
        <v>1027</v>
      </c>
      <c r="AA169">
        <v>972.25</v>
      </c>
      <c r="AB169">
        <v>1177</v>
      </c>
      <c r="AC169" s="1">
        <f>(Table2[[#This Row],[Close Price]]/Table2[[#This Row],[Day Low]])-1</f>
        <v>4.2666666666666631E-2</v>
      </c>
      <c r="AD169" s="1">
        <f>(Table2[[#This Row],[Day High]]/Table2[[#This Row],[Close Price]])-1</f>
        <v>1.0230179028132946E-2</v>
      </c>
      <c r="AE169" s="1">
        <f>(Table2[[#This Row],[Close Price]]/Table2[[#This Row],[Current Week Low]])-1</f>
        <v>4.2666666666666631E-2</v>
      </c>
      <c r="AF169" s="1">
        <f>(Table2[[#This Row],[Current Week High]]/Table2[[#This Row],[Close Price]])-1</f>
        <v>1.0230179028132946E-2</v>
      </c>
      <c r="AG169" s="1">
        <f>(Table2[[#This Row],[Close Price]]/Table2[[#This Row],[Current Month Low]])-1</f>
        <v>4.5615839547441528E-2</v>
      </c>
      <c r="AH169" s="1">
        <f>(Table2[[#This Row],[Current Month High]]/Table2[[#This Row],[Close Price]])-1</f>
        <v>0.15778083808774346</v>
      </c>
      <c r="AI169">
        <v>29.254377336218699</v>
      </c>
      <c r="AJ169">
        <v>91.974317817014395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0.09</v>
      </c>
      <c r="AM169" t="s">
        <v>3144</v>
      </c>
      <c r="AN169">
        <v>-11.4</v>
      </c>
      <c r="AO169" t="s">
        <v>3143</v>
      </c>
      <c r="AP169">
        <v>0.23818314444678099</v>
      </c>
      <c r="AQ169">
        <f>(Table2[[#This Row],[Sharpe Ratio]]-AVERAGE(Table2[Sharpe Ratio]))/_xlfn.STDEV.P(Table2[Sharpe Ratio])</f>
        <v>2.1424587641340653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1.6831359597213527</v>
      </c>
      <c r="AS169">
        <f>_xlfn.RANK.AVG(Table2[[#This Row],[1Y Return vs Nifty Z-Score]],Table2[1Y Return vs Nifty Z-Score])</f>
        <v>167</v>
      </c>
      <c r="AT169">
        <f>_xlfn.RANK.AVG(Table2[[#This Row],[6M Return vs Nifty Z-Score]],Table2[6M Return vs Nifty Z-Score])</f>
        <v>495</v>
      </c>
      <c r="AU169">
        <f>_xlfn.RANK.AVG(Table2[[#This Row],[Sharpe Ratio Z-Score]],Table2[Sharpe Ratio Z-Score])</f>
        <v>10</v>
      </c>
      <c r="AV169">
        <f>(Table2[[#This Row],[Rank 1Y]]+Table2[[#This Row],[Rank 6M]]+Table2[[#This Row],[Rank Sharpe]])/3</f>
        <v>224</v>
      </c>
    </row>
    <row r="170" spans="1:48" x14ac:dyDescent="0.3">
      <c r="A170" t="s">
        <v>1653</v>
      </c>
      <c r="B170" t="s">
        <v>1654</v>
      </c>
      <c r="C170" t="s">
        <v>3099</v>
      </c>
      <c r="D170" t="s">
        <v>233</v>
      </c>
      <c r="E170">
        <v>5166.4069138499999</v>
      </c>
      <c r="F170">
        <v>275.05</v>
      </c>
      <c r="G170">
        <v>9.3306457270485996</v>
      </c>
      <c r="H170">
        <f>(Table2[[#This Row],[1Y Return vs Nifty]]-AVERAGE(Table2[1Y Return vs Nifty]))/_xlfn.STDEV.P(Table2[1Y Return vs Nifty])</f>
        <v>-0.16284864162472282</v>
      </c>
      <c r="I170">
        <v>-0.961906948809094</v>
      </c>
      <c r="J170">
        <f>(Table2[[#This Row],[1M Return vs Nifty]]-AVERAGE(Table2[1M Return vs Nifty]))/_xlfn.STDEV.P(Table2[1M Return vs Nifty])</f>
        <v>0.14756679147364418</v>
      </c>
      <c r="K170">
        <v>10.5090308840874</v>
      </c>
      <c r="L170">
        <f>(Table2[[#This Row],[6M Return vs Nifty]]-AVERAGE(Table2[6M Return vs Nifty]))/_xlfn.STDEV.P(Table2[6M Return vs Nifty])</f>
        <v>0.35718243478469253</v>
      </c>
      <c r="M170">
        <v>-9.5429629526145892</v>
      </c>
      <c r="N170">
        <f>(Table2[[#This Row],[1W Return vs Nifty]]-AVERAGE(Table2[1W Return vs Nifty]))/_xlfn.STDEV.P(Table2[1W Return vs Nifty])</f>
        <v>-0.77654294510907418</v>
      </c>
      <c r="O170">
        <v>290.33</v>
      </c>
      <c r="P170">
        <v>286.08973032577398</v>
      </c>
      <c r="Q170">
        <v>252.85141306723</v>
      </c>
      <c r="R170">
        <v>26.0177830649179</v>
      </c>
      <c r="S170" s="1">
        <f>(Table2[[#This Row],[Close Price]]-Table2[[#This Row],[20D EMA]])/Table2[[#This Row],[20D EMA]]</f>
        <v>-5.2629766128198856E-2</v>
      </c>
      <c r="T170" s="1">
        <f>(Table2[[#This Row],[Close Price]]-Table2[[#This Row],[50D EMA]])/Table2[[#This Row],[50D EMA]]</f>
        <v>-3.8588348883418125E-2</v>
      </c>
      <c r="U170" s="1">
        <f>(Table2[[#This Row],[Close Price]]-Table2[[#This Row],[200D EMA]])/Table2[[#This Row],[200D EMA]]</f>
        <v>8.7793011173988134E-2</v>
      </c>
      <c r="V170">
        <v>0.41322413982609801</v>
      </c>
      <c r="W170">
        <v>266.10000000000002</v>
      </c>
      <c r="X170">
        <v>278.7</v>
      </c>
      <c r="Y170">
        <v>266.10000000000002</v>
      </c>
      <c r="Z170">
        <v>278.7</v>
      </c>
      <c r="AA170">
        <v>265.3</v>
      </c>
      <c r="AB170">
        <v>318</v>
      </c>
      <c r="AC170" s="1">
        <f>(Table2[[#This Row],[Close Price]]/Table2[[#This Row],[Day Low]])-1</f>
        <v>3.3633972190905581E-2</v>
      </c>
      <c r="AD170" s="1">
        <f>(Table2[[#This Row],[Day High]]/Table2[[#This Row],[Close Price]])-1</f>
        <v>1.327031448827487E-2</v>
      </c>
      <c r="AE170" s="1">
        <f>(Table2[[#This Row],[Close Price]]/Table2[[#This Row],[Current Week Low]])-1</f>
        <v>3.3633972190905581E-2</v>
      </c>
      <c r="AF170" s="1">
        <f>(Table2[[#This Row],[Current Week High]]/Table2[[#This Row],[Close Price]])-1</f>
        <v>1.327031448827487E-2</v>
      </c>
      <c r="AG170" s="1">
        <f>(Table2[[#This Row],[Close Price]]/Table2[[#This Row],[Current Month Low]])-1</f>
        <v>3.6750848096494426E-2</v>
      </c>
      <c r="AH170" s="1">
        <f>(Table2[[#This Row],[Current Month High]]/Table2[[#This Row],[Close Price]])-1</f>
        <v>0.1561534266497</v>
      </c>
      <c r="AI170">
        <v>19.9418287584075</v>
      </c>
      <c r="AJ170">
        <v>51.084866794836501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0.15</v>
      </c>
      <c r="AM170" t="s">
        <v>3144</v>
      </c>
      <c r="AN170">
        <v>-9.1300000000000008</v>
      </c>
      <c r="AO170" t="s">
        <v>3143</v>
      </c>
      <c r="AP170">
        <v>0.14209548861410201</v>
      </c>
      <c r="AQ170">
        <f>(Table2[[#This Row],[Sharpe Ratio]]-AVERAGE(Table2[Sharpe Ratio]))/_xlfn.STDEV.P(Table2[Sharpe Ratio])</f>
        <v>1.0079888207400898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0.57334646026462943</v>
      </c>
      <c r="AS170">
        <f>_xlfn.RANK.AVG(Table2[[#This Row],[1Y Return vs Nifty Z-Score]],Table2[1Y Return vs Nifty Z-Score])</f>
        <v>356</v>
      </c>
      <c r="AT170">
        <f>_xlfn.RANK.AVG(Table2[[#This Row],[6M Return vs Nifty Z-Score]],Table2[6M Return vs Nifty Z-Score])</f>
        <v>210</v>
      </c>
      <c r="AU170">
        <f>_xlfn.RANK.AVG(Table2[[#This Row],[Sharpe Ratio Z-Score]],Table2[Sharpe Ratio Z-Score])</f>
        <v>109</v>
      </c>
      <c r="AV170">
        <f>(Table2[[#This Row],[Rank 1Y]]+Table2[[#This Row],[Rank 6M]]+Table2[[#This Row],[Rank Sharpe]])/3</f>
        <v>225</v>
      </c>
    </row>
    <row r="171" spans="1:48" x14ac:dyDescent="0.3">
      <c r="A171" t="s">
        <v>751</v>
      </c>
      <c r="B171" t="s">
        <v>752</v>
      </c>
      <c r="C171" t="s">
        <v>3097</v>
      </c>
      <c r="D171" t="s">
        <v>419</v>
      </c>
      <c r="E171">
        <v>21268.058367149999</v>
      </c>
      <c r="F171">
        <v>4276.25</v>
      </c>
      <c r="G171">
        <v>59.738912682015901</v>
      </c>
      <c r="H171">
        <f>(Table2[[#This Row],[1Y Return vs Nifty]]-AVERAGE(Table2[1Y Return vs Nifty]))/_xlfn.STDEV.P(Table2[1Y Return vs Nifty])</f>
        <v>0.74570095981165962</v>
      </c>
      <c r="I171">
        <v>4.2040318306665103</v>
      </c>
      <c r="J171">
        <f>(Table2[[#This Row],[1M Return vs Nifty]]-AVERAGE(Table2[1M Return vs Nifty]))/_xlfn.STDEV.P(Table2[1M Return vs Nifty])</f>
        <v>0.75424932796541644</v>
      </c>
      <c r="K171">
        <v>21.3518170024192</v>
      </c>
      <c r="L171">
        <f>(Table2[[#This Row],[6M Return vs Nifty]]-AVERAGE(Table2[6M Return vs Nifty]))/_xlfn.STDEV.P(Table2[6M Return vs Nifty])</f>
        <v>0.75246796390241566</v>
      </c>
      <c r="M171">
        <v>-6.8194181382626597</v>
      </c>
      <c r="N171">
        <f>(Table2[[#This Row],[1W Return vs Nifty]]-AVERAGE(Table2[1W Return vs Nifty]))/_xlfn.STDEV.P(Table2[1W Return vs Nifty])</f>
        <v>-0.22469027409081455</v>
      </c>
      <c r="O171">
        <v>4493.93</v>
      </c>
      <c r="P171">
        <v>4406.5330379195902</v>
      </c>
      <c r="Q171">
        <v>3757.90649765546</v>
      </c>
      <c r="R171">
        <v>36.709135521423399</v>
      </c>
      <c r="S171" s="1">
        <f>(Table2[[#This Row],[Close Price]]-Table2[[#This Row],[20D EMA]])/Table2[[#This Row],[20D EMA]]</f>
        <v>-4.8438671719408244E-2</v>
      </c>
      <c r="T171" s="1">
        <f>(Table2[[#This Row],[Close Price]]-Table2[[#This Row],[50D EMA]])/Table2[[#This Row],[50D EMA]]</f>
        <v>-2.9565882474603979E-2</v>
      </c>
      <c r="U171" s="1">
        <f>(Table2[[#This Row],[Close Price]]-Table2[[#This Row],[200D EMA]])/Table2[[#This Row],[200D EMA]]</f>
        <v>0.13793411375933168</v>
      </c>
      <c r="V171">
        <v>1.1008368496577099</v>
      </c>
      <c r="W171">
        <v>4250.05</v>
      </c>
      <c r="X171">
        <v>4389</v>
      </c>
      <c r="Y171">
        <v>4250.05</v>
      </c>
      <c r="Z171">
        <v>4389</v>
      </c>
      <c r="AA171">
        <v>4050</v>
      </c>
      <c r="AB171">
        <v>4969.8500000000004</v>
      </c>
      <c r="AC171" s="1">
        <f>(Table2[[#This Row],[Close Price]]/Table2[[#This Row],[Day Low]])-1</f>
        <v>6.1646333572544787E-3</v>
      </c>
      <c r="AD171" s="1">
        <f>(Table2[[#This Row],[Day High]]/Table2[[#This Row],[Close Price]])-1</f>
        <v>2.6366559485530461E-2</v>
      </c>
      <c r="AE171" s="1">
        <f>(Table2[[#This Row],[Close Price]]/Table2[[#This Row],[Current Week Low]])-1</f>
        <v>6.1646333572544787E-3</v>
      </c>
      <c r="AF171" s="1">
        <f>(Table2[[#This Row],[Current Week High]]/Table2[[#This Row],[Close Price]])-1</f>
        <v>2.6366559485530461E-2</v>
      </c>
      <c r="AG171" s="1">
        <f>(Table2[[#This Row],[Close Price]]/Table2[[#This Row],[Current Month Low]])-1</f>
        <v>5.5864197530864246E-2</v>
      </c>
      <c r="AH171" s="1">
        <f>(Table2[[#This Row],[Current Month High]]/Table2[[#This Row],[Close Price]])-1</f>
        <v>0.16219818766442562</v>
      </c>
      <c r="AI171">
        <v>16.219818766442501</v>
      </c>
      <c r="AJ171">
        <v>91.760089686098596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-0.04</v>
      </c>
      <c r="AM171" t="s">
        <v>3143</v>
      </c>
      <c r="AN171">
        <v>-4.7699999999999996</v>
      </c>
      <c r="AO171" t="s">
        <v>3143</v>
      </c>
      <c r="AP171">
        <v>2.6711781038798999E-2</v>
      </c>
      <c r="AQ171">
        <f>(Table2[[#This Row],[Sharpe Ratio]]-AVERAGE(Table2[Sharpe Ratio]))/_xlfn.STDEV.P(Table2[Sharpe Ratio])</f>
        <v>-0.35430217353165033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1.6734258040570269</v>
      </c>
      <c r="AS171">
        <f>_xlfn.RANK.AVG(Table2[[#This Row],[1Y Return vs Nifty Z-Score]],Table2[1Y Return vs Nifty Z-Score])</f>
        <v>129</v>
      </c>
      <c r="AT171">
        <f>_xlfn.RANK.AVG(Table2[[#This Row],[6M Return vs Nifty Z-Score]],Table2[6M Return vs Nifty Z-Score])</f>
        <v>127</v>
      </c>
      <c r="AU171">
        <f>_xlfn.RANK.AVG(Table2[[#This Row],[Sharpe Ratio Z-Score]],Table2[Sharpe Ratio Z-Score])</f>
        <v>425</v>
      </c>
      <c r="AV171">
        <f>(Table2[[#This Row],[Rank 1Y]]+Table2[[#This Row],[Rank 6M]]+Table2[[#This Row],[Rank Sharpe]])/3</f>
        <v>227</v>
      </c>
    </row>
    <row r="172" spans="1:48" x14ac:dyDescent="0.3">
      <c r="A172" t="s">
        <v>1067</v>
      </c>
      <c r="B172" t="s">
        <v>1068</v>
      </c>
      <c r="C172" t="s">
        <v>3108</v>
      </c>
      <c r="D172" t="s">
        <v>117</v>
      </c>
      <c r="E172">
        <v>11714.2828644</v>
      </c>
      <c r="F172">
        <v>409.9</v>
      </c>
      <c r="G172">
        <v>11.567658130260501</v>
      </c>
      <c r="H172">
        <f>(Table2[[#This Row],[1Y Return vs Nifty]]-AVERAGE(Table2[1Y Return vs Nifty]))/_xlfn.STDEV.P(Table2[1Y Return vs Nifty])</f>
        <v>-0.12252912956607354</v>
      </c>
      <c r="I172">
        <v>15.2485044935611</v>
      </c>
      <c r="J172">
        <f>(Table2[[#This Row],[1M Return vs Nifty]]-AVERAGE(Table2[1M Return vs Nifty]))/_xlfn.STDEV.P(Table2[1M Return vs Nifty])</f>
        <v>2.0513008369689931</v>
      </c>
      <c r="K172">
        <v>6.0650464568815501</v>
      </c>
      <c r="L172">
        <f>(Table2[[#This Row],[6M Return vs Nifty]]-AVERAGE(Table2[6M Return vs Nifty]))/_xlfn.STDEV.P(Table2[6M Return vs Nifty])</f>
        <v>0.19517216209942331</v>
      </c>
      <c r="M172">
        <v>-9.5634478817559891</v>
      </c>
      <c r="N172">
        <f>(Table2[[#This Row],[1W Return vs Nifty]]-AVERAGE(Table2[1W Return vs Nifty]))/_xlfn.STDEV.P(Table2[1W Return vs Nifty])</f>
        <v>-0.78069366177902966</v>
      </c>
      <c r="O172">
        <v>392.16</v>
      </c>
      <c r="P172">
        <v>375.52515595596498</v>
      </c>
      <c r="Q172">
        <v>350.25394896812799</v>
      </c>
      <c r="R172">
        <v>42.327282079296801</v>
      </c>
      <c r="S172" s="1">
        <f>(Table2[[#This Row],[Close Price]]-Table2[[#This Row],[20D EMA]])/Table2[[#This Row],[20D EMA]]</f>
        <v>4.5236638106895023E-2</v>
      </c>
      <c r="T172" s="1">
        <f>(Table2[[#This Row],[Close Price]]-Table2[[#This Row],[50D EMA]])/Table2[[#This Row],[50D EMA]]</f>
        <v>9.1538059431805097E-2</v>
      </c>
      <c r="U172" s="1">
        <f>(Table2[[#This Row],[Close Price]]-Table2[[#This Row],[200D EMA]])/Table2[[#This Row],[200D EMA]]</f>
        <v>0.17029372890039735</v>
      </c>
      <c r="V172">
        <v>1.80301754894579</v>
      </c>
      <c r="W172">
        <v>381.35</v>
      </c>
      <c r="X172">
        <v>425.4</v>
      </c>
      <c r="Y172">
        <v>381.35</v>
      </c>
      <c r="Z172">
        <v>425.4</v>
      </c>
      <c r="AA172">
        <v>334.4</v>
      </c>
      <c r="AB172">
        <v>451</v>
      </c>
      <c r="AC172" s="1">
        <f>(Table2[[#This Row],[Close Price]]/Table2[[#This Row],[Day Low]])-1</f>
        <v>7.4865609020584589E-2</v>
      </c>
      <c r="AD172" s="1">
        <f>(Table2[[#This Row],[Day High]]/Table2[[#This Row],[Close Price]])-1</f>
        <v>3.781410100024396E-2</v>
      </c>
      <c r="AE172" s="1">
        <f>(Table2[[#This Row],[Close Price]]/Table2[[#This Row],[Current Week Low]])-1</f>
        <v>7.4865609020584589E-2</v>
      </c>
      <c r="AF172" s="1">
        <f>(Table2[[#This Row],[Current Week High]]/Table2[[#This Row],[Close Price]])-1</f>
        <v>3.781410100024396E-2</v>
      </c>
      <c r="AG172" s="1">
        <f>(Table2[[#This Row],[Close Price]]/Table2[[#This Row],[Current Month Low]])-1</f>
        <v>0.22577751196172247</v>
      </c>
      <c r="AH172" s="1">
        <f>(Table2[[#This Row],[Current Month High]]/Table2[[#This Row],[Close Price]])-1</f>
        <v>0.10026835813613078</v>
      </c>
      <c r="AI172">
        <v>10.026835813612999</v>
      </c>
      <c r="AJ172">
        <v>50.119025819446897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0.13</v>
      </c>
      <c r="AM172" t="s">
        <v>3144</v>
      </c>
      <c r="AN172">
        <v>11.64</v>
      </c>
      <c r="AO172" t="s">
        <v>3144</v>
      </c>
      <c r="AP172">
        <v>0.16193473822649701</v>
      </c>
      <c r="AQ172">
        <f>(Table2[[#This Row],[Sharpe Ratio]]-AVERAGE(Table2[Sharpe Ratio]))/_xlfn.STDEV.P(Table2[Sharpe Ratio])</f>
        <v>1.242223199648709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2.5854734073720222</v>
      </c>
      <c r="AS172">
        <f>_xlfn.RANK.AVG(Table2[[#This Row],[1Y Return vs Nifty Z-Score]],Table2[1Y Return vs Nifty Z-Score])</f>
        <v>342</v>
      </c>
      <c r="AT172">
        <f>_xlfn.RANK.AVG(Table2[[#This Row],[6M Return vs Nifty Z-Score]],Table2[6M Return vs Nifty Z-Score])</f>
        <v>257</v>
      </c>
      <c r="AU172">
        <f>_xlfn.RANK.AVG(Table2[[#This Row],[Sharpe Ratio Z-Score]],Table2[Sharpe Ratio Z-Score])</f>
        <v>85</v>
      </c>
      <c r="AV172">
        <f>(Table2[[#This Row],[Rank 1Y]]+Table2[[#This Row],[Rank 6M]]+Table2[[#This Row],[Rank Sharpe]])/3</f>
        <v>228</v>
      </c>
    </row>
    <row r="173" spans="1:48" x14ac:dyDescent="0.3">
      <c r="A173" t="s">
        <v>897</v>
      </c>
      <c r="B173" t="s">
        <v>898</v>
      </c>
      <c r="C173" t="s">
        <v>3097</v>
      </c>
      <c r="D173" t="s">
        <v>454</v>
      </c>
      <c r="E173">
        <v>16170.110088975</v>
      </c>
      <c r="F173">
        <v>966.9</v>
      </c>
      <c r="G173">
        <v>86.251297716845599</v>
      </c>
      <c r="H173">
        <f>(Table2[[#This Row],[1Y Return vs Nifty]]-AVERAGE(Table2[1Y Return vs Nifty]))/_xlfn.STDEV.P(Table2[1Y Return vs Nifty])</f>
        <v>1.2235554529653618</v>
      </c>
      <c r="I173">
        <v>-2.27689020292418</v>
      </c>
      <c r="J173">
        <f>(Table2[[#This Row],[1M Return vs Nifty]]-AVERAGE(Table2[1M Return vs Nifty]))/_xlfn.STDEV.P(Table2[1M Return vs Nifty])</f>
        <v>-6.8634892761651857E-3</v>
      </c>
      <c r="K173">
        <v>28.452661812697801</v>
      </c>
      <c r="L173">
        <f>(Table2[[#This Row],[6M Return vs Nifty]]-AVERAGE(Table2[6M Return vs Nifty]))/_xlfn.STDEV.P(Table2[6M Return vs Nifty])</f>
        <v>1.0113369637499994</v>
      </c>
      <c r="M173">
        <v>-10.327488420577</v>
      </c>
      <c r="N173">
        <f>(Table2[[#This Row],[1W Return vs Nifty]]-AVERAGE(Table2[1W Return vs Nifty]))/_xlfn.STDEV.P(Table2[1W Return vs Nifty])</f>
        <v>-0.93550580582481579</v>
      </c>
      <c r="O173">
        <v>1020.73</v>
      </c>
      <c r="P173">
        <v>1001.20222997958</v>
      </c>
      <c r="Q173">
        <v>806.943041599617</v>
      </c>
      <c r="R173">
        <v>28.558813491805601</v>
      </c>
      <c r="S173" s="1">
        <f>(Table2[[#This Row],[Close Price]]-Table2[[#This Row],[20D EMA]])/Table2[[#This Row],[20D EMA]]</f>
        <v>-5.2736766823743828E-2</v>
      </c>
      <c r="T173" s="1">
        <f>(Table2[[#This Row],[Close Price]]-Table2[[#This Row],[50D EMA]])/Table2[[#This Row],[50D EMA]]</f>
        <v>-3.4261040329763993E-2</v>
      </c>
      <c r="U173" s="1">
        <f>(Table2[[#This Row],[Close Price]]-Table2[[#This Row],[200D EMA]])/Table2[[#This Row],[200D EMA]]</f>
        <v>0.19822583522536802</v>
      </c>
      <c r="V173">
        <v>0.55150157131366895</v>
      </c>
      <c r="W173">
        <v>950.55</v>
      </c>
      <c r="X173">
        <v>977</v>
      </c>
      <c r="Y173">
        <v>950.55</v>
      </c>
      <c r="Z173">
        <v>977</v>
      </c>
      <c r="AA173">
        <v>930.05</v>
      </c>
      <c r="AB173">
        <v>1164.1500000000001</v>
      </c>
      <c r="AC173" s="1">
        <f>(Table2[[#This Row],[Close Price]]/Table2[[#This Row],[Day Low]])-1</f>
        <v>1.7200568092157198E-2</v>
      </c>
      <c r="AD173" s="1">
        <f>(Table2[[#This Row],[Day High]]/Table2[[#This Row],[Close Price]])-1</f>
        <v>1.0445754473058289E-2</v>
      </c>
      <c r="AE173" s="1">
        <f>(Table2[[#This Row],[Close Price]]/Table2[[#This Row],[Current Week Low]])-1</f>
        <v>1.7200568092157198E-2</v>
      </c>
      <c r="AF173" s="1">
        <f>(Table2[[#This Row],[Current Week High]]/Table2[[#This Row],[Close Price]])-1</f>
        <v>1.0445754473058289E-2</v>
      </c>
      <c r="AG173" s="1">
        <f>(Table2[[#This Row],[Close Price]]/Table2[[#This Row],[Current Month Low]])-1</f>
        <v>3.9621525724423456E-2</v>
      </c>
      <c r="AH173" s="1">
        <f>(Table2[[#This Row],[Current Month High]]/Table2[[#This Row],[Close Price]])-1</f>
        <v>0.2040024821594788</v>
      </c>
      <c r="AI173">
        <v>22.970317509566598</v>
      </c>
      <c r="AJ173">
        <v>116.64799462245099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0.02</v>
      </c>
      <c r="AM173" t="s">
        <v>3144</v>
      </c>
      <c r="AN173">
        <v>-6.71</v>
      </c>
      <c r="AO173" t="s">
        <v>3143</v>
      </c>
      <c r="AQ173">
        <f>(Table2[[#This Row],[Sharpe Ratio]]-AVERAGE(Table2[Sharpe Ratio]))/_xlfn.STDEV.P(Table2[Sharpe Ratio])</f>
        <v>-0.66967788397470196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0.62284523763967825</v>
      </c>
      <c r="AS173">
        <f>_xlfn.RANK.AVG(Table2[[#This Row],[1Y Return vs Nifty Z-Score]],Table2[1Y Return vs Nifty Z-Score])</f>
        <v>79</v>
      </c>
      <c r="AT173">
        <f>_xlfn.RANK.AVG(Table2[[#This Row],[6M Return vs Nifty Z-Score]],Table2[6M Return vs Nifty Z-Score])</f>
        <v>86</v>
      </c>
      <c r="AU173">
        <f>_xlfn.RANK.AVG(Table2[[#This Row],[Sharpe Ratio Z-Score]],Table2[Sharpe Ratio Z-Score])</f>
        <v>520.5</v>
      </c>
      <c r="AV173">
        <f>(Table2[[#This Row],[Rank 1Y]]+Table2[[#This Row],[Rank 6M]]+Table2[[#This Row],[Rank Sharpe]])/3</f>
        <v>228.5</v>
      </c>
    </row>
    <row r="174" spans="1:48" x14ac:dyDescent="0.3">
      <c r="A174" t="s">
        <v>565</v>
      </c>
      <c r="B174" t="s">
        <v>566</v>
      </c>
      <c r="C174" t="s">
        <v>3102</v>
      </c>
      <c r="D174" t="s">
        <v>146</v>
      </c>
      <c r="E174">
        <v>33168.347687280002</v>
      </c>
      <c r="F174">
        <v>247.15</v>
      </c>
      <c r="G174">
        <v>54.480998503527402</v>
      </c>
      <c r="H174">
        <f>(Table2[[#This Row],[1Y Return vs Nifty]]-AVERAGE(Table2[1Y Return vs Nifty]))/_xlfn.STDEV.P(Table2[1Y Return vs Nifty])</f>
        <v>0.65093325364314403</v>
      </c>
      <c r="I174">
        <v>-11.110477691909701</v>
      </c>
      <c r="J174">
        <f>(Table2[[#This Row],[1M Return vs Nifty]]-AVERAGE(Table2[1M Return vs Nifty]))/_xlfn.STDEV.P(Table2[1M Return vs Nifty])</f>
        <v>-1.0442709176088201</v>
      </c>
      <c r="K174">
        <v>-8.3371999329462607</v>
      </c>
      <c r="L174">
        <f>(Table2[[#This Row],[6M Return vs Nifty]]-AVERAGE(Table2[6M Return vs Nifty]))/_xlfn.STDEV.P(Table2[6M Return vs Nifty])</f>
        <v>-0.32987735216350234</v>
      </c>
      <c r="M174">
        <v>-7.6105238070606998</v>
      </c>
      <c r="N174">
        <f>(Table2[[#This Row],[1W Return vs Nifty]]-AVERAGE(Table2[1W Return vs Nifty]))/_xlfn.STDEV.P(Table2[1W Return vs Nifty])</f>
        <v>-0.38498643447830877</v>
      </c>
      <c r="O174">
        <v>259.24</v>
      </c>
      <c r="P174">
        <v>264.97233312325301</v>
      </c>
      <c r="Q174">
        <v>240.883512113698</v>
      </c>
      <c r="R174">
        <v>23.602918938957899</v>
      </c>
      <c r="S174" s="1">
        <f>(Table2[[#This Row],[Close Price]]-Table2[[#This Row],[20D EMA]])/Table2[[#This Row],[20D EMA]]</f>
        <v>-4.6636321555315552E-2</v>
      </c>
      <c r="T174" s="1">
        <f>(Table2[[#This Row],[Close Price]]-Table2[[#This Row],[50D EMA]])/Table2[[#This Row],[50D EMA]]</f>
        <v>-6.726110953992645E-2</v>
      </c>
      <c r="U174" s="1">
        <f>(Table2[[#This Row],[Close Price]]-Table2[[#This Row],[200D EMA]])/Table2[[#This Row],[200D EMA]]</f>
        <v>2.6014598638632411E-2</v>
      </c>
      <c r="V174">
        <v>0.49361564404675501</v>
      </c>
      <c r="W174">
        <v>231.65</v>
      </c>
      <c r="X174">
        <v>248.5</v>
      </c>
      <c r="Y174">
        <v>231.65</v>
      </c>
      <c r="Z174">
        <v>248.5</v>
      </c>
      <c r="AA174">
        <v>231.65</v>
      </c>
      <c r="AB174">
        <v>296.8</v>
      </c>
      <c r="AC174" s="1">
        <f>(Table2[[#This Row],[Close Price]]/Table2[[#This Row],[Day Low]])-1</f>
        <v>6.6911288581912309E-2</v>
      </c>
      <c r="AD174" s="1">
        <f>(Table2[[#This Row],[Day High]]/Table2[[#This Row],[Close Price]])-1</f>
        <v>5.462269876593151E-3</v>
      </c>
      <c r="AE174" s="1">
        <f>(Table2[[#This Row],[Close Price]]/Table2[[#This Row],[Current Week Low]])-1</f>
        <v>6.6911288581912309E-2</v>
      </c>
      <c r="AF174" s="1">
        <f>(Table2[[#This Row],[Current Week High]]/Table2[[#This Row],[Close Price]])-1</f>
        <v>5.462269876593151E-3</v>
      </c>
      <c r="AG174" s="1">
        <f>(Table2[[#This Row],[Close Price]]/Table2[[#This Row],[Current Month Low]])-1</f>
        <v>6.6911288581912309E-2</v>
      </c>
      <c r="AH174" s="1">
        <f>(Table2[[#This Row],[Current Month High]]/Table2[[#This Row],[Close Price]])-1</f>
        <v>0.20089014768359292</v>
      </c>
      <c r="AI174">
        <v>26.158203520129401</v>
      </c>
      <c r="AJ174">
        <v>89.314438912294094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0.02</v>
      </c>
      <c r="AM174" t="s">
        <v>3144</v>
      </c>
      <c r="AN174">
        <v>-8.4</v>
      </c>
      <c r="AO174" t="s">
        <v>3143</v>
      </c>
      <c r="AP174">
        <v>0.14814315311298601</v>
      </c>
      <c r="AQ174">
        <f>(Table2[[#This Row],[Sharpe Ratio]]-AVERAGE(Table2[Sharpe Ratio]))/_xlfn.STDEV.P(Table2[Sharpe Ratio])</f>
        <v>1.0793912661661893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149</v>
      </c>
      <c r="AT174">
        <f>_xlfn.RANK.AVG(Table2[[#This Row],[6M Return vs Nifty Z-Score]],Table2[6M Return vs Nifty Z-Score])</f>
        <v>436</v>
      </c>
      <c r="AU174">
        <f>_xlfn.RANK.AVG(Table2[[#This Row],[Sharpe Ratio Z-Score]],Table2[Sharpe Ratio Z-Score])</f>
        <v>101</v>
      </c>
      <c r="AV174">
        <f>(Table2[[#This Row],[Rank 1Y]]+Table2[[#This Row],[Rank 6M]]+Table2[[#This Row],[Rank Sharpe]])/3</f>
        <v>228.66666666666666</v>
      </c>
    </row>
    <row r="175" spans="1:48" x14ac:dyDescent="0.3">
      <c r="A175" t="s">
        <v>1309</v>
      </c>
      <c r="B175" t="s">
        <v>1310</v>
      </c>
      <c r="C175" t="s">
        <v>3106</v>
      </c>
      <c r="D175" t="s">
        <v>192</v>
      </c>
      <c r="E175">
        <v>8216.6040468600004</v>
      </c>
      <c r="F175">
        <v>1823.35</v>
      </c>
      <c r="G175">
        <v>80.576031384725297</v>
      </c>
      <c r="H175">
        <f>(Table2[[#This Row],[1Y Return vs Nifty]]-AVERAGE(Table2[1Y Return vs Nifty]))/_xlfn.STDEV.P(Table2[1Y Return vs Nifty])</f>
        <v>1.1212654661126178</v>
      </c>
      <c r="I175">
        <v>20.315493270047</v>
      </c>
      <c r="J175">
        <f>(Table2[[#This Row],[1M Return vs Nifty]]-AVERAGE(Table2[1M Return vs Nifty]))/_xlfn.STDEV.P(Table2[1M Return vs Nifty])</f>
        <v>2.6463627868912596</v>
      </c>
      <c r="K175">
        <v>9.2652918552111192</v>
      </c>
      <c r="L175">
        <f>(Table2[[#This Row],[6M Return vs Nifty]]-AVERAGE(Table2[6M Return vs Nifty]))/_xlfn.STDEV.P(Table2[6M Return vs Nifty])</f>
        <v>0.31184057940284321</v>
      </c>
      <c r="M175">
        <v>-8.6116177744398392</v>
      </c>
      <c r="N175">
        <f>(Table2[[#This Row],[1W Return vs Nifty]]-AVERAGE(Table2[1W Return vs Nifty]))/_xlfn.STDEV.P(Table2[1W Return vs Nifty])</f>
        <v>-0.58783104233173311</v>
      </c>
      <c r="O175">
        <v>2023.12</v>
      </c>
      <c r="P175">
        <v>1942.9104631441201</v>
      </c>
      <c r="Q175">
        <v>1625.5997552706799</v>
      </c>
      <c r="R175">
        <v>44.491051089538097</v>
      </c>
      <c r="S175" s="1">
        <f>(Table2[[#This Row],[Close Price]]-Table2[[#This Row],[20D EMA]])/Table2[[#This Row],[20D EMA]]</f>
        <v>-9.8743524852702755E-2</v>
      </c>
      <c r="T175" s="1">
        <f>(Table2[[#This Row],[Close Price]]-Table2[[#This Row],[50D EMA]])/Table2[[#This Row],[50D EMA]]</f>
        <v>-6.1536784845268221E-2</v>
      </c>
      <c r="U175" s="1">
        <f>(Table2[[#This Row],[Close Price]]-Table2[[#This Row],[200D EMA]])/Table2[[#This Row],[200D EMA]]</f>
        <v>0.12164756059303937</v>
      </c>
      <c r="V175">
        <v>2.4748420553020001</v>
      </c>
      <c r="W175">
        <v>1703.35</v>
      </c>
      <c r="X175">
        <v>1900</v>
      </c>
      <c r="Y175">
        <v>1703.35</v>
      </c>
      <c r="Z175">
        <v>1900</v>
      </c>
      <c r="AA175">
        <v>1698</v>
      </c>
      <c r="AB175">
        <v>2359.9</v>
      </c>
      <c r="AC175" s="1">
        <f>(Table2[[#This Row],[Close Price]]/Table2[[#This Row],[Day Low]])-1</f>
        <v>7.0449408518507672E-2</v>
      </c>
      <c r="AD175" s="1">
        <f>(Table2[[#This Row],[Day High]]/Table2[[#This Row],[Close Price]])-1</f>
        <v>4.2038006965201546E-2</v>
      </c>
      <c r="AE175" s="1">
        <f>(Table2[[#This Row],[Close Price]]/Table2[[#This Row],[Current Week Low]])-1</f>
        <v>7.0449408518507672E-2</v>
      </c>
      <c r="AF175" s="1">
        <f>(Table2[[#This Row],[Current Week High]]/Table2[[#This Row],[Close Price]])-1</f>
        <v>4.2038006965201546E-2</v>
      </c>
      <c r="AG175" s="1">
        <f>(Table2[[#This Row],[Close Price]]/Table2[[#This Row],[Current Month Low]])-1</f>
        <v>7.3822143698468734E-2</v>
      </c>
      <c r="AH175" s="1">
        <f>(Table2[[#This Row],[Current Month High]]/Table2[[#This Row],[Close Price]])-1</f>
        <v>0.29426604875640994</v>
      </c>
      <c r="AI175">
        <v>29.426604875640901</v>
      </c>
      <c r="AJ175">
        <v>114.511764705882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-0.13</v>
      </c>
      <c r="AM175" t="s">
        <v>3143</v>
      </c>
      <c r="AN175">
        <v>0.78</v>
      </c>
      <c r="AO175" t="s">
        <v>3144</v>
      </c>
      <c r="AP175">
        <v>4.6226559850224003E-2</v>
      </c>
      <c r="AQ175">
        <f>(Table2[[#This Row],[Sharpe Ratio]]-AVERAGE(Table2[Sharpe Ratio]))/_xlfn.STDEV.P(Table2[Sharpe Ratio])</f>
        <v>-0.12389869639724482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3.3677390936777423</v>
      </c>
      <c r="AS175">
        <f>_xlfn.RANK.AVG(Table2[[#This Row],[1Y Return vs Nifty Z-Score]],Table2[1Y Return vs Nifty Z-Score])</f>
        <v>90</v>
      </c>
      <c r="AT175">
        <f>_xlfn.RANK.AVG(Table2[[#This Row],[6M Return vs Nifty Z-Score]],Table2[6M Return vs Nifty Z-Score])</f>
        <v>220</v>
      </c>
      <c r="AU175">
        <f>_xlfn.RANK.AVG(Table2[[#This Row],[Sharpe Ratio Z-Score]],Table2[Sharpe Ratio Z-Score])</f>
        <v>376</v>
      </c>
      <c r="AV175">
        <f>(Table2[[#This Row],[Rank 1Y]]+Table2[[#This Row],[Rank 6M]]+Table2[[#This Row],[Rank Sharpe]])/3</f>
        <v>228.66666666666666</v>
      </c>
    </row>
    <row r="176" spans="1:48" x14ac:dyDescent="0.3">
      <c r="A176" t="s">
        <v>757</v>
      </c>
      <c r="B176" t="s">
        <v>758</v>
      </c>
      <c r="C176" t="s">
        <v>3101</v>
      </c>
      <c r="D176" t="s">
        <v>243</v>
      </c>
      <c r="E176">
        <v>20917.262827125</v>
      </c>
      <c r="F176">
        <v>516.45000000000005</v>
      </c>
      <c r="G176">
        <v>8.2609253796350099</v>
      </c>
      <c r="H176">
        <f>(Table2[[#This Row],[1Y Return vs Nifty]]-AVERAGE(Table2[1Y Return vs Nifty]))/_xlfn.STDEV.P(Table2[1Y Return vs Nifty])</f>
        <v>-0.18212909013050574</v>
      </c>
      <c r="I176">
        <v>2.35054088443776</v>
      </c>
      <c r="J176">
        <f>(Table2[[#This Row],[1M Return vs Nifty]]-AVERAGE(Table2[1M Return vs Nifty]))/_xlfn.STDEV.P(Table2[1M Return vs Nifty])</f>
        <v>0.53657725777167331</v>
      </c>
      <c r="K176">
        <v>18.791627343020998</v>
      </c>
      <c r="L176">
        <f>(Table2[[#This Row],[6M Return vs Nifty]]-AVERAGE(Table2[6M Return vs Nifty]))/_xlfn.STDEV.P(Table2[6M Return vs Nifty])</f>
        <v>0.65913347283042523</v>
      </c>
      <c r="M176">
        <v>-1.0511569038276201</v>
      </c>
      <c r="N176">
        <f>(Table2[[#This Row],[1W Return vs Nifty]]-AVERAGE(Table2[1W Return vs Nifty]))/_xlfn.STDEV.P(Table2[1W Return vs Nifty])</f>
        <v>0.94409180453692898</v>
      </c>
      <c r="O176">
        <v>535.44000000000005</v>
      </c>
      <c r="P176">
        <v>520.97135336009399</v>
      </c>
      <c r="Q176">
        <v>453.61284010718703</v>
      </c>
      <c r="R176">
        <v>36.375274520098102</v>
      </c>
      <c r="S176" s="1">
        <f>(Table2[[#This Row],[Close Price]]-Table2[[#This Row],[20D EMA]])/Table2[[#This Row],[20D EMA]]</f>
        <v>-3.5466158673240711E-2</v>
      </c>
      <c r="T176" s="1">
        <f>(Table2[[#This Row],[Close Price]]-Table2[[#This Row],[50D EMA]])/Table2[[#This Row],[50D EMA]]</f>
        <v>-8.6786986096887998E-3</v>
      </c>
      <c r="U176" s="1">
        <f>(Table2[[#This Row],[Close Price]]-Table2[[#This Row],[200D EMA]])/Table2[[#This Row],[200D EMA]]</f>
        <v>0.13852597267300643</v>
      </c>
      <c r="V176">
        <v>0.456135102764124</v>
      </c>
      <c r="W176">
        <v>507.8</v>
      </c>
      <c r="X176">
        <v>527.65</v>
      </c>
      <c r="Y176">
        <v>507.8</v>
      </c>
      <c r="Z176">
        <v>527.65</v>
      </c>
      <c r="AA176">
        <v>507.8</v>
      </c>
      <c r="AB176">
        <v>566.79999999999995</v>
      </c>
      <c r="AC176" s="1">
        <f>(Table2[[#This Row],[Close Price]]/Table2[[#This Row],[Day Low]])-1</f>
        <v>1.7034265458842235E-2</v>
      </c>
      <c r="AD176" s="1">
        <f>(Table2[[#This Row],[Day High]]/Table2[[#This Row],[Close Price]])-1</f>
        <v>2.1686513699293197E-2</v>
      </c>
      <c r="AE176" s="1">
        <f>(Table2[[#This Row],[Close Price]]/Table2[[#This Row],[Current Week Low]])-1</f>
        <v>1.7034265458842235E-2</v>
      </c>
      <c r="AF176" s="1">
        <f>(Table2[[#This Row],[Current Week High]]/Table2[[#This Row],[Close Price]])-1</f>
        <v>2.1686513699293197E-2</v>
      </c>
      <c r="AG176" s="1">
        <f>(Table2[[#This Row],[Close Price]]/Table2[[#This Row],[Current Month Low]])-1</f>
        <v>1.7034265458842235E-2</v>
      </c>
      <c r="AH176" s="1">
        <f>(Table2[[#This Row],[Current Month High]]/Table2[[#This Row],[Close Price]])-1</f>
        <v>9.7492496853519128E-2</v>
      </c>
      <c r="AI176">
        <v>12.3051602284828</v>
      </c>
      <c r="AJ176">
        <v>47.5571428571428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0.14000000000000001</v>
      </c>
      <c r="AM176" t="s">
        <v>3144</v>
      </c>
      <c r="AN176">
        <v>-4.58</v>
      </c>
      <c r="AO176" t="s">
        <v>3143</v>
      </c>
      <c r="AP176">
        <v>0.109713151534297</v>
      </c>
      <c r="AQ176">
        <f>(Table2[[#This Row],[Sharpe Ratio]]-AVERAGE(Table2[Sharpe Ratio]))/_xlfn.STDEV.P(Table2[Sharpe Ratio])</f>
        <v>0.62566303918639943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2.5833364841949211</v>
      </c>
      <c r="AS176">
        <f>_xlfn.RANK.AVG(Table2[[#This Row],[1Y Return vs Nifty Z-Score]],Table2[1Y Return vs Nifty Z-Score])</f>
        <v>363</v>
      </c>
      <c r="AT176">
        <f>_xlfn.RANK.AVG(Table2[[#This Row],[6M Return vs Nifty Z-Score]],Table2[6M Return vs Nifty Z-Score])</f>
        <v>141</v>
      </c>
      <c r="AU176">
        <f>_xlfn.RANK.AVG(Table2[[#This Row],[Sharpe Ratio Z-Score]],Table2[Sharpe Ratio Z-Score])</f>
        <v>183</v>
      </c>
      <c r="AV176">
        <f>(Table2[[#This Row],[Rank 1Y]]+Table2[[#This Row],[Rank 6M]]+Table2[[#This Row],[Rank Sharpe]])/3</f>
        <v>229</v>
      </c>
    </row>
    <row r="177" spans="1:48" x14ac:dyDescent="0.3">
      <c r="A177" t="s">
        <v>986</v>
      </c>
      <c r="B177" t="s">
        <v>987</v>
      </c>
      <c r="C177" t="s">
        <v>3108</v>
      </c>
      <c r="D177" t="s">
        <v>276</v>
      </c>
      <c r="E177">
        <v>13514.892159999999</v>
      </c>
      <c r="F177">
        <v>4227.25</v>
      </c>
      <c r="G177">
        <v>20.8989064058566</v>
      </c>
      <c r="H177">
        <f>(Table2[[#This Row],[1Y Return vs Nifty]]-AVERAGE(Table2[1Y Return vs Nifty]))/_xlfn.STDEV.P(Table2[1Y Return vs Nifty])</f>
        <v>4.5655622932372388E-2</v>
      </c>
      <c r="I177">
        <v>9.9412453113019197</v>
      </c>
      <c r="J177">
        <f>(Table2[[#This Row],[1M Return vs Nifty]]-AVERAGE(Table2[1M Return vs Nifty]))/_xlfn.STDEV.P(Table2[1M Return vs Nifty])</f>
        <v>1.4280217777388151</v>
      </c>
      <c r="K177">
        <v>-0.95417990716618095</v>
      </c>
      <c r="L177">
        <f>(Table2[[#This Row],[6M Return vs Nifty]]-AVERAGE(Table2[6M Return vs Nifty]))/_xlfn.STDEV.P(Table2[6M Return vs Nifty])</f>
        <v>-6.0721348759256347E-2</v>
      </c>
      <c r="M177">
        <v>-2.7914710161147598</v>
      </c>
      <c r="N177">
        <f>(Table2[[#This Row],[1W Return vs Nifty]]-AVERAGE(Table2[1W Return vs Nifty]))/_xlfn.STDEV.P(Table2[1W Return vs Nifty])</f>
        <v>0.59146423394747394</v>
      </c>
      <c r="O177">
        <v>4319.3599999999997</v>
      </c>
      <c r="P177">
        <v>4278.1320219826102</v>
      </c>
      <c r="Q177">
        <v>3995.2362910350598</v>
      </c>
      <c r="R177">
        <v>42.306424907577302</v>
      </c>
      <c r="S177" s="1">
        <f>(Table2[[#This Row],[Close Price]]-Table2[[#This Row],[20D EMA]])/Table2[[#This Row],[20D EMA]]</f>
        <v>-2.1324918506445325E-2</v>
      </c>
      <c r="T177" s="1">
        <f>(Table2[[#This Row],[Close Price]]-Table2[[#This Row],[50D EMA]])/Table2[[#This Row],[50D EMA]]</f>
        <v>-1.1893513739445104E-2</v>
      </c>
      <c r="U177" s="1">
        <f>(Table2[[#This Row],[Close Price]]-Table2[[#This Row],[200D EMA]])/Table2[[#This Row],[200D EMA]]</f>
        <v>5.8072587467619237E-2</v>
      </c>
      <c r="V177">
        <v>0.910261584791208</v>
      </c>
      <c r="W177">
        <v>4176.1000000000004</v>
      </c>
      <c r="X177">
        <v>4312.5</v>
      </c>
      <c r="Y177">
        <v>4176.1000000000004</v>
      </c>
      <c r="Z177">
        <v>4312.5</v>
      </c>
      <c r="AA177">
        <v>3997.85</v>
      </c>
      <c r="AB177">
        <v>4694</v>
      </c>
      <c r="AC177" s="1">
        <f>(Table2[[#This Row],[Close Price]]/Table2[[#This Row],[Day Low]])-1</f>
        <v>1.2248269916907972E-2</v>
      </c>
      <c r="AD177" s="1">
        <f>(Table2[[#This Row],[Day High]]/Table2[[#This Row],[Close Price]])-1</f>
        <v>2.0166775090188604E-2</v>
      </c>
      <c r="AE177" s="1">
        <f>(Table2[[#This Row],[Close Price]]/Table2[[#This Row],[Current Week Low]])-1</f>
        <v>1.2248269916907972E-2</v>
      </c>
      <c r="AF177" s="1">
        <f>(Table2[[#This Row],[Current Week High]]/Table2[[#This Row],[Close Price]])-1</f>
        <v>2.0166775090188604E-2</v>
      </c>
      <c r="AG177" s="1">
        <f>(Table2[[#This Row],[Close Price]]/Table2[[#This Row],[Current Month Low]])-1</f>
        <v>5.7380842202684024E-2</v>
      </c>
      <c r="AH177" s="1">
        <f>(Table2[[#This Row],[Current Month High]]/Table2[[#This Row],[Close Price]])-1</f>
        <v>0.11041457212135541</v>
      </c>
      <c r="AI177">
        <v>18.280205807558101</v>
      </c>
      <c r="AJ177">
        <v>53.161231884057898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7.0000000000000007E-2</v>
      </c>
      <c r="AM177" t="s">
        <v>3144</v>
      </c>
      <c r="AN177">
        <v>-3.95</v>
      </c>
      <c r="AO177" t="s">
        <v>3143</v>
      </c>
      <c r="AP177">
        <v>0.176430989831213</v>
      </c>
      <c r="AQ177">
        <f>(Table2[[#This Row],[Sharpe Ratio]]-AVERAGE(Table2[Sharpe Ratio]))/_xlfn.STDEV.P(Table2[Sharpe Ratio])</f>
        <v>1.4133748589842665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3.4177951448436721</v>
      </c>
      <c r="AS177">
        <f>_xlfn.RANK.AVG(Table2[[#This Row],[1Y Return vs Nifty Z-Score]],Table2[1Y Return vs Nifty Z-Score])</f>
        <v>277</v>
      </c>
      <c r="AT177">
        <f>_xlfn.RANK.AVG(Table2[[#This Row],[6M Return vs Nifty Z-Score]],Table2[6M Return vs Nifty Z-Score])</f>
        <v>351</v>
      </c>
      <c r="AU177">
        <f>_xlfn.RANK.AVG(Table2[[#This Row],[Sharpe Ratio Z-Score]],Table2[Sharpe Ratio Z-Score])</f>
        <v>61</v>
      </c>
      <c r="AV177">
        <f>(Table2[[#This Row],[Rank 1Y]]+Table2[[#This Row],[Rank 6M]]+Table2[[#This Row],[Rank Sharpe]])/3</f>
        <v>229.66666666666666</v>
      </c>
    </row>
    <row r="178" spans="1:48" x14ac:dyDescent="0.3">
      <c r="A178" t="s">
        <v>384</v>
      </c>
      <c r="B178" t="s">
        <v>385</v>
      </c>
      <c r="C178" t="s">
        <v>3106</v>
      </c>
      <c r="D178" t="s">
        <v>309</v>
      </c>
      <c r="E178">
        <v>58065.308598900003</v>
      </c>
      <c r="F178">
        <v>1762.25</v>
      </c>
      <c r="G178">
        <v>83.378690616405393</v>
      </c>
      <c r="H178">
        <f>(Table2[[#This Row],[1Y Return vs Nifty]]-AVERAGE(Table2[1Y Return vs Nifty]))/_xlfn.STDEV.P(Table2[1Y Return vs Nifty])</f>
        <v>1.1717800955915436</v>
      </c>
      <c r="I178">
        <v>1.0737121203309301</v>
      </c>
      <c r="J178">
        <f>(Table2[[#This Row],[1M Return vs Nifty]]-AVERAGE(Table2[1M Return vs Nifty]))/_xlfn.STDEV.P(Table2[1M Return vs Nifty])</f>
        <v>0.38662780108209577</v>
      </c>
      <c r="K178">
        <v>11.512672480343101</v>
      </c>
      <c r="L178">
        <f>(Table2[[#This Row],[6M Return vs Nifty]]-AVERAGE(Table2[6M Return vs Nifty]))/_xlfn.STDEV.P(Table2[6M Return vs Nifty])</f>
        <v>0.39377127782658849</v>
      </c>
      <c r="M178">
        <v>-4.38688250161215</v>
      </c>
      <c r="N178">
        <f>(Table2[[#This Row],[1W Return vs Nifty]]-AVERAGE(Table2[1W Return vs Nifty]))/_xlfn.STDEV.P(Table2[1W Return vs Nifty])</f>
        <v>0.26819726033079638</v>
      </c>
      <c r="O178">
        <v>1807.49</v>
      </c>
      <c r="P178">
        <v>1769.1987981223299</v>
      </c>
      <c r="Q178">
        <v>1466.35867641237</v>
      </c>
      <c r="R178">
        <v>33.835950290183199</v>
      </c>
      <c r="S178" s="1">
        <f>(Table2[[#This Row],[Close Price]]-Table2[[#This Row],[20D EMA]])/Table2[[#This Row],[20D EMA]]</f>
        <v>-2.5029184117201207E-2</v>
      </c>
      <c r="T178" s="1">
        <f>(Table2[[#This Row],[Close Price]]-Table2[[#This Row],[50D EMA]])/Table2[[#This Row],[50D EMA]]</f>
        <v>-3.9276525225456441E-3</v>
      </c>
      <c r="U178" s="1">
        <f>(Table2[[#This Row],[Close Price]]-Table2[[#This Row],[200D EMA]])/Table2[[#This Row],[200D EMA]]</f>
        <v>0.20178645807965975</v>
      </c>
      <c r="V178">
        <v>0.84178555235579999</v>
      </c>
      <c r="W178">
        <v>1728.55</v>
      </c>
      <c r="X178">
        <v>1778.35</v>
      </c>
      <c r="Y178">
        <v>1728.55</v>
      </c>
      <c r="Z178">
        <v>1778.35</v>
      </c>
      <c r="AA178">
        <v>1728.55</v>
      </c>
      <c r="AB178">
        <v>1902</v>
      </c>
      <c r="AC178" s="1">
        <f>(Table2[[#This Row],[Close Price]]/Table2[[#This Row],[Day Low]])-1</f>
        <v>1.94961094559023E-2</v>
      </c>
      <c r="AD178" s="1">
        <f>(Table2[[#This Row],[Day High]]/Table2[[#This Row],[Close Price]])-1</f>
        <v>9.1360476663355783E-3</v>
      </c>
      <c r="AE178" s="1">
        <f>(Table2[[#This Row],[Close Price]]/Table2[[#This Row],[Current Week Low]])-1</f>
        <v>1.94961094559023E-2</v>
      </c>
      <c r="AF178" s="1">
        <f>(Table2[[#This Row],[Current Week High]]/Table2[[#This Row],[Close Price]])-1</f>
        <v>9.1360476663355783E-3</v>
      </c>
      <c r="AG178" s="1">
        <f>(Table2[[#This Row],[Close Price]]/Table2[[#This Row],[Current Month Low]])-1</f>
        <v>1.94961094559023E-2</v>
      </c>
      <c r="AH178" s="1">
        <f>(Table2[[#This Row],[Current Month High]]/Table2[[#This Row],[Close Price]])-1</f>
        <v>7.9302028656547119E-2</v>
      </c>
      <c r="AI178">
        <v>10.364590722088201</v>
      </c>
      <c r="AJ178">
        <v>117.25328237687199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0.22</v>
      </c>
      <c r="AM178" t="s">
        <v>3144</v>
      </c>
      <c r="AN178">
        <v>-0.81</v>
      </c>
      <c r="AO178" t="s">
        <v>3143</v>
      </c>
      <c r="AP178">
        <v>3.3706876539792999E-2</v>
      </c>
      <c r="AQ178">
        <f>(Table2[[#This Row],[Sharpe Ratio]]-AVERAGE(Table2[Sharpe Ratio]))/_xlfn.STDEV.P(Table2[Sharpe Ratio])</f>
        <v>-0.27171377517518619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1.9486626596558381</v>
      </c>
      <c r="AS178">
        <f>_xlfn.RANK.AVG(Table2[[#This Row],[1Y Return vs Nifty Z-Score]],Table2[1Y Return vs Nifty Z-Score])</f>
        <v>81</v>
      </c>
      <c r="AT178">
        <f>_xlfn.RANK.AVG(Table2[[#This Row],[6M Return vs Nifty Z-Score]],Table2[6M Return vs Nifty Z-Score])</f>
        <v>197</v>
      </c>
      <c r="AU178">
        <f>_xlfn.RANK.AVG(Table2[[#This Row],[Sharpe Ratio Z-Score]],Table2[Sharpe Ratio Z-Score])</f>
        <v>412</v>
      </c>
      <c r="AV178">
        <f>(Table2[[#This Row],[Rank 1Y]]+Table2[[#This Row],[Rank 6M]]+Table2[[#This Row],[Rank Sharpe]])/3</f>
        <v>230</v>
      </c>
    </row>
    <row r="179" spans="1:48" x14ac:dyDescent="0.3">
      <c r="A179" t="s">
        <v>506</v>
      </c>
      <c r="B179" t="s">
        <v>507</v>
      </c>
      <c r="C179" t="s">
        <v>3097</v>
      </c>
      <c r="D179" t="s">
        <v>149</v>
      </c>
      <c r="E179">
        <v>38834.858099999998</v>
      </c>
      <c r="F179">
        <v>204.06</v>
      </c>
      <c r="G179">
        <v>144.47849437589801</v>
      </c>
      <c r="H179">
        <f>(Table2[[#This Row],[1Y Return vs Nifty]]-AVERAGE(Table2[1Y Return vs Nifty]))/_xlfn.STDEV.P(Table2[1Y Return vs Nifty])</f>
        <v>2.2730320470446759</v>
      </c>
      <c r="I179">
        <v>-11.1198955520541</v>
      </c>
      <c r="J179">
        <f>(Table2[[#This Row],[1M Return vs Nifty]]-AVERAGE(Table2[1M Return vs Nifty]))/_xlfn.STDEV.P(Table2[1M Return vs Nifty])</f>
        <v>-1.0453769414168121</v>
      </c>
      <c r="K179">
        <v>-19.334172844118399</v>
      </c>
      <c r="L179">
        <f>(Table2[[#This Row],[6M Return vs Nifty]]-AVERAGE(Table2[6M Return vs Nifty]))/_xlfn.STDEV.P(Table2[6M Return vs Nifty])</f>
        <v>-0.73078392806068881</v>
      </c>
      <c r="M179">
        <v>-8.6138130505346897</v>
      </c>
      <c r="N179">
        <f>(Table2[[#This Row],[1W Return vs Nifty]]-AVERAGE(Table2[1W Return vs Nifty]))/_xlfn.STDEV.P(Table2[1W Return vs Nifty])</f>
        <v>-0.58827585563907503</v>
      </c>
      <c r="O179">
        <v>217.11</v>
      </c>
      <c r="P179">
        <v>238.35231021008701</v>
      </c>
      <c r="Q179">
        <v>224.73260863645299</v>
      </c>
      <c r="R179">
        <v>22.8267454437594</v>
      </c>
      <c r="S179" s="1">
        <f>(Table2[[#This Row],[Close Price]]-Table2[[#This Row],[20D EMA]])/Table2[[#This Row],[20D EMA]]</f>
        <v>-6.0107779466629867E-2</v>
      </c>
      <c r="T179" s="1">
        <f>(Table2[[#This Row],[Close Price]]-Table2[[#This Row],[50D EMA]])/Table2[[#This Row],[50D EMA]]</f>
        <v>-0.14387236347682678</v>
      </c>
      <c r="U179" s="1">
        <f>(Table2[[#This Row],[Close Price]]-Table2[[#This Row],[200D EMA]])/Table2[[#This Row],[200D EMA]]</f>
        <v>-9.1987579203046593E-2</v>
      </c>
      <c r="V179">
        <v>0.46576214906847302</v>
      </c>
      <c r="W179">
        <v>192.11</v>
      </c>
      <c r="X179">
        <v>205.79</v>
      </c>
      <c r="Y179">
        <v>192.11</v>
      </c>
      <c r="Z179">
        <v>205.79</v>
      </c>
      <c r="AA179">
        <v>192.11</v>
      </c>
      <c r="AB179">
        <v>241.38</v>
      </c>
      <c r="AC179" s="1">
        <f>(Table2[[#This Row],[Close Price]]/Table2[[#This Row],[Day Low]])-1</f>
        <v>6.2203945656134518E-2</v>
      </c>
      <c r="AD179" s="1">
        <f>(Table2[[#This Row],[Day High]]/Table2[[#This Row],[Close Price]])-1</f>
        <v>8.4778986572575654E-3</v>
      </c>
      <c r="AE179" s="1">
        <f>(Table2[[#This Row],[Close Price]]/Table2[[#This Row],[Current Week Low]])-1</f>
        <v>6.2203945656134518E-2</v>
      </c>
      <c r="AF179" s="1">
        <f>(Table2[[#This Row],[Current Week High]]/Table2[[#This Row],[Close Price]])-1</f>
        <v>8.4778986572575654E-3</v>
      </c>
      <c r="AG179" s="1">
        <f>(Table2[[#This Row],[Close Price]]/Table2[[#This Row],[Current Month Low]])-1</f>
        <v>6.2203945656134518E-2</v>
      </c>
      <c r="AH179" s="1">
        <f>(Table2[[#This Row],[Current Month High]]/Table2[[#This Row],[Close Price]])-1</f>
        <v>0.18288738606292254</v>
      </c>
      <c r="AI179">
        <v>73.331373125551295</v>
      </c>
      <c r="AJ179">
        <v>175.57056043214001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-0.32</v>
      </c>
      <c r="AM179" t="s">
        <v>3143</v>
      </c>
      <c r="AN179">
        <v>-9.3800000000000008</v>
      </c>
      <c r="AO179" t="s">
        <v>3143</v>
      </c>
      <c r="AP179">
        <v>0.14940336908062299</v>
      </c>
      <c r="AQ179">
        <f>(Table2[[#This Row],[Sharpe Ratio]]-AVERAGE(Table2[Sharpe Ratio]))/_xlfn.STDEV.P(Table2[Sharpe Ratio])</f>
        <v>1.0942701507125963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28</v>
      </c>
      <c r="AT179">
        <f>_xlfn.RANK.AVG(Table2[[#This Row],[6M Return vs Nifty Z-Score]],Table2[6M Return vs Nifty Z-Score])</f>
        <v>568</v>
      </c>
      <c r="AU179">
        <f>_xlfn.RANK.AVG(Table2[[#This Row],[Sharpe Ratio Z-Score]],Table2[Sharpe Ratio Z-Score])</f>
        <v>99</v>
      </c>
      <c r="AV179">
        <f>(Table2[[#This Row],[Rank 1Y]]+Table2[[#This Row],[Rank 6M]]+Table2[[#This Row],[Rank Sharpe]])/3</f>
        <v>231.66666666666666</v>
      </c>
    </row>
    <row r="180" spans="1:48" x14ac:dyDescent="0.3">
      <c r="A180" t="s">
        <v>736</v>
      </c>
      <c r="B180" t="s">
        <v>737</v>
      </c>
      <c r="C180" t="s">
        <v>3101</v>
      </c>
      <c r="D180" t="s">
        <v>243</v>
      </c>
      <c r="E180">
        <v>22348.710773750001</v>
      </c>
      <c r="F180">
        <v>438.65</v>
      </c>
      <c r="G180">
        <v>5.3025449565445504</v>
      </c>
      <c r="H180">
        <f>(Table2[[#This Row],[1Y Return vs Nifty]]-AVERAGE(Table2[1Y Return vs Nifty]))/_xlfn.STDEV.P(Table2[1Y Return vs Nifty])</f>
        <v>-0.23545041055394414</v>
      </c>
      <c r="I180">
        <v>15.186376204751699</v>
      </c>
      <c r="J180">
        <f>(Table2[[#This Row],[1M Return vs Nifty]]-AVERAGE(Table2[1M Return vs Nifty]))/_xlfn.STDEV.P(Table2[1M Return vs Nifty])</f>
        <v>2.0440045546373997</v>
      </c>
      <c r="K180">
        <v>14.5868751809098</v>
      </c>
      <c r="L180">
        <f>(Table2[[#This Row],[6M Return vs Nifty]]-AVERAGE(Table2[6M Return vs Nifty]))/_xlfn.STDEV.P(Table2[6M Return vs Nifty])</f>
        <v>0.5058446718645041</v>
      </c>
      <c r="M180">
        <v>7.9838652378075796</v>
      </c>
      <c r="N180">
        <f>(Table2[[#This Row],[1W Return vs Nifty]]-AVERAGE(Table2[1W Return vs Nifty]))/_xlfn.STDEV.P(Table2[1W Return vs Nifty])</f>
        <v>2.7747945986662503</v>
      </c>
      <c r="O180">
        <v>423.47</v>
      </c>
      <c r="P180">
        <v>411.54363316094799</v>
      </c>
      <c r="Q180">
        <v>387.809958233212</v>
      </c>
      <c r="R180">
        <v>67.915140217079198</v>
      </c>
      <c r="S180" s="1">
        <f>(Table2[[#This Row],[Close Price]]-Table2[[#This Row],[20D EMA]])/Table2[[#This Row],[20D EMA]]</f>
        <v>3.5846695161404464E-2</v>
      </c>
      <c r="T180" s="1">
        <f>(Table2[[#This Row],[Close Price]]-Table2[[#This Row],[50D EMA]])/Table2[[#This Row],[50D EMA]]</f>
        <v>6.5865110415767578E-2</v>
      </c>
      <c r="U180" s="1">
        <f>(Table2[[#This Row],[Close Price]]-Table2[[#This Row],[200D EMA]])/Table2[[#This Row],[200D EMA]]</f>
        <v>0.13109524571881931</v>
      </c>
      <c r="V180">
        <v>1.83334247812447</v>
      </c>
      <c r="W180">
        <v>437</v>
      </c>
      <c r="X180">
        <v>452.75</v>
      </c>
      <c r="Y180">
        <v>437</v>
      </c>
      <c r="Z180">
        <v>452.75</v>
      </c>
      <c r="AA180">
        <v>396.2</v>
      </c>
      <c r="AB180">
        <v>464</v>
      </c>
      <c r="AC180" s="1">
        <f>(Table2[[#This Row],[Close Price]]/Table2[[#This Row],[Day Low]])-1</f>
        <v>3.7757437070937705E-3</v>
      </c>
      <c r="AD180" s="1">
        <f>(Table2[[#This Row],[Day High]]/Table2[[#This Row],[Close Price]])-1</f>
        <v>3.2144078422432498E-2</v>
      </c>
      <c r="AE180" s="1">
        <f>(Table2[[#This Row],[Close Price]]/Table2[[#This Row],[Current Week Low]])-1</f>
        <v>3.7757437070937705E-3</v>
      </c>
      <c r="AF180" s="1">
        <f>(Table2[[#This Row],[Current Week High]]/Table2[[#This Row],[Close Price]])-1</f>
        <v>3.2144078422432498E-2</v>
      </c>
      <c r="AG180" s="1">
        <f>(Table2[[#This Row],[Close Price]]/Table2[[#This Row],[Current Month Low]])-1</f>
        <v>0.10714285714285721</v>
      </c>
      <c r="AH180" s="1">
        <f>(Table2[[#This Row],[Current Month High]]/Table2[[#This Row],[Close Price]])-1</f>
        <v>5.7790949504160638E-2</v>
      </c>
      <c r="AI180">
        <v>27.208480565371001</v>
      </c>
      <c r="AJ180">
        <v>40.999678559948499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7.0000000000000007E-2</v>
      </c>
      <c r="AM180" t="s">
        <v>3144</v>
      </c>
      <c r="AN180">
        <v>4.8600000000000003</v>
      </c>
      <c r="AO180" t="s">
        <v>3144</v>
      </c>
      <c r="AP180">
        <v>0.132398834372561</v>
      </c>
      <c r="AQ180">
        <f>(Table2[[#This Row],[Sharpe Ratio]]-AVERAGE(Table2[Sharpe Ratio]))/_xlfn.STDEV.P(Table2[Sharpe Ratio])</f>
        <v>0.89350415886356671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5.9826975734777772</v>
      </c>
      <c r="AS180">
        <f>_xlfn.RANK.AVG(Table2[[#This Row],[1Y Return vs Nifty Z-Score]],Table2[1Y Return vs Nifty Z-Score])</f>
        <v>383</v>
      </c>
      <c r="AT180">
        <f>_xlfn.RANK.AVG(Table2[[#This Row],[6M Return vs Nifty Z-Score]],Table2[6M Return vs Nifty Z-Score])</f>
        <v>181</v>
      </c>
      <c r="AU180">
        <f>_xlfn.RANK.AVG(Table2[[#This Row],[Sharpe Ratio Z-Score]],Table2[Sharpe Ratio Z-Score])</f>
        <v>131</v>
      </c>
      <c r="AV180">
        <f>(Table2[[#This Row],[Rank 1Y]]+Table2[[#This Row],[Rank 6M]]+Table2[[#This Row],[Rank Sharpe]])/3</f>
        <v>231.66666666666666</v>
      </c>
    </row>
    <row r="181" spans="1:48" x14ac:dyDescent="0.3">
      <c r="A181" t="s">
        <v>790</v>
      </c>
      <c r="B181" t="s">
        <v>791</v>
      </c>
      <c r="C181" t="s">
        <v>3100</v>
      </c>
      <c r="D181" t="s">
        <v>222</v>
      </c>
      <c r="E181">
        <v>19227.938781479999</v>
      </c>
      <c r="F181">
        <v>1178.1500000000001</v>
      </c>
      <c r="G181">
        <v>53.498722355756101</v>
      </c>
      <c r="H181">
        <f>(Table2[[#This Row],[1Y Return vs Nifty]]-AVERAGE(Table2[1Y Return vs Nifty]))/_xlfn.STDEV.P(Table2[1Y Return vs Nifty])</f>
        <v>0.63322888377549202</v>
      </c>
      <c r="I181">
        <v>-8.51326300014472</v>
      </c>
      <c r="J181">
        <f>(Table2[[#This Row],[1M Return vs Nifty]]-AVERAGE(Table2[1M Return vs Nifty]))/_xlfn.STDEV.P(Table2[1M Return vs Nifty])</f>
        <v>-0.73925669574581476</v>
      </c>
      <c r="K181">
        <v>-7.9023665526848097</v>
      </c>
      <c r="L181">
        <f>(Table2[[#This Row],[6M Return vs Nifty]]-AVERAGE(Table2[6M Return vs Nifty]))/_xlfn.STDEV.P(Table2[6M Return vs Nifty])</f>
        <v>-0.31402502962214984</v>
      </c>
      <c r="M181">
        <v>-7.2470574561985703</v>
      </c>
      <c r="N181">
        <f>(Table2[[#This Row],[1W Return vs Nifty]]-AVERAGE(Table2[1W Return vs Nifty]))/_xlfn.STDEV.P(Table2[1W Return vs Nifty])</f>
        <v>-0.31133981207226097</v>
      </c>
      <c r="O181">
        <v>1274.1199999999999</v>
      </c>
      <c r="P181">
        <v>1298.2048232613299</v>
      </c>
      <c r="Q181">
        <v>1152.6771854905801</v>
      </c>
      <c r="R181">
        <v>14.388376377446001</v>
      </c>
      <c r="S181" s="1">
        <f>(Table2[[#This Row],[Close Price]]-Table2[[#This Row],[20D EMA]])/Table2[[#This Row],[20D EMA]]</f>
        <v>-7.5322575581577719E-2</v>
      </c>
      <c r="T181" s="1">
        <f>(Table2[[#This Row],[Close Price]]-Table2[[#This Row],[50D EMA]])/Table2[[#This Row],[50D EMA]]</f>
        <v>-9.2477566798534902E-2</v>
      </c>
      <c r="U181" s="1">
        <f>(Table2[[#This Row],[Close Price]]-Table2[[#This Row],[200D EMA]])/Table2[[#This Row],[200D EMA]]</f>
        <v>2.209882769439803E-2</v>
      </c>
      <c r="V181">
        <v>0.83136960369414004</v>
      </c>
      <c r="W181">
        <v>1156.5</v>
      </c>
      <c r="X181">
        <v>1199</v>
      </c>
      <c r="Y181">
        <v>1156.5</v>
      </c>
      <c r="Z181">
        <v>1199</v>
      </c>
      <c r="AA181">
        <v>1156.5</v>
      </c>
      <c r="AB181">
        <v>1426.95</v>
      </c>
      <c r="AC181" s="1">
        <f>(Table2[[#This Row],[Close Price]]/Table2[[#This Row],[Day Low]])-1</f>
        <v>1.8720276696930549E-2</v>
      </c>
      <c r="AD181" s="1">
        <f>(Table2[[#This Row],[Day High]]/Table2[[#This Row],[Close Price]])-1</f>
        <v>1.7697237193905702E-2</v>
      </c>
      <c r="AE181" s="1">
        <f>(Table2[[#This Row],[Close Price]]/Table2[[#This Row],[Current Week Low]])-1</f>
        <v>1.8720276696930549E-2</v>
      </c>
      <c r="AF181" s="1">
        <f>(Table2[[#This Row],[Current Week High]]/Table2[[#This Row],[Close Price]])-1</f>
        <v>1.7697237193905702E-2</v>
      </c>
      <c r="AG181" s="1">
        <f>(Table2[[#This Row],[Close Price]]/Table2[[#This Row],[Current Month Low]])-1</f>
        <v>1.8720276696930549E-2</v>
      </c>
      <c r="AH181" s="1">
        <f>(Table2[[#This Row],[Current Month High]]/Table2[[#This Row],[Close Price]])-1</f>
        <v>0.21117854263039515</v>
      </c>
      <c r="AI181">
        <v>22.9894325849849</v>
      </c>
      <c r="AJ181">
        <v>95.950103950103895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-0.02</v>
      </c>
      <c r="AM181" t="s">
        <v>3143</v>
      </c>
      <c r="AN181">
        <v>-10.95</v>
      </c>
      <c r="AO181" t="s">
        <v>3143</v>
      </c>
      <c r="AP181">
        <v>0.14049431158153</v>
      </c>
      <c r="AQ181">
        <f>(Table2[[#This Row],[Sharpe Ratio]]-AVERAGE(Table2[Sharpe Ratio]))/_xlfn.STDEV.P(Table2[Sharpe Ratio])</f>
        <v>0.98908434022420744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152</v>
      </c>
      <c r="AT181">
        <f>_xlfn.RANK.AVG(Table2[[#This Row],[6M Return vs Nifty Z-Score]],Table2[6M Return vs Nifty Z-Score])</f>
        <v>431</v>
      </c>
      <c r="AU181">
        <f>_xlfn.RANK.AVG(Table2[[#This Row],[Sharpe Ratio Z-Score]],Table2[Sharpe Ratio Z-Score])</f>
        <v>112</v>
      </c>
      <c r="AV181">
        <f>(Table2[[#This Row],[Rank 1Y]]+Table2[[#This Row],[Rank 6M]]+Table2[[#This Row],[Rank Sharpe]])/3</f>
        <v>231.66666666666666</v>
      </c>
    </row>
    <row r="182" spans="1:48" x14ac:dyDescent="0.3">
      <c r="A182" t="s">
        <v>792</v>
      </c>
      <c r="B182" t="s">
        <v>793</v>
      </c>
      <c r="C182" t="s">
        <v>3108</v>
      </c>
      <c r="D182" t="s">
        <v>446</v>
      </c>
      <c r="E182">
        <v>19215.284840389999</v>
      </c>
      <c r="F182">
        <v>304.35000000000002</v>
      </c>
      <c r="G182">
        <v>19.530636268493001</v>
      </c>
      <c r="H182">
        <f>(Table2[[#This Row],[1Y Return vs Nifty]]-AVERAGE(Table2[1Y Return vs Nifty]))/_xlfn.STDEV.P(Table2[1Y Return vs Nifty])</f>
        <v>2.0994166329042351E-2</v>
      </c>
      <c r="I182">
        <v>-12.5592958142391</v>
      </c>
      <c r="J182">
        <f>(Table2[[#This Row],[1M Return vs Nifty]]-AVERAGE(Table2[1M Return vs Nifty]))/_xlfn.STDEV.P(Table2[1M Return vs Nifty])</f>
        <v>-1.2144186276169653</v>
      </c>
      <c r="K182">
        <v>0.26250749597116502</v>
      </c>
      <c r="L182">
        <f>(Table2[[#This Row],[6M Return vs Nifty]]-AVERAGE(Table2[6M Return vs Nifty]))/_xlfn.STDEV.P(Table2[6M Return vs Nifty])</f>
        <v>-1.63656897366279E-2</v>
      </c>
      <c r="M182">
        <v>-17.518816735003298</v>
      </c>
      <c r="N182">
        <f>(Table2[[#This Row],[1W Return vs Nifty]]-AVERAGE(Table2[1W Return vs Nifty]))/_xlfn.STDEV.P(Table2[1W Return vs Nifty])</f>
        <v>-2.3926339270779677</v>
      </c>
      <c r="O182">
        <v>342.5</v>
      </c>
      <c r="P182">
        <v>341.56874231184298</v>
      </c>
      <c r="Q182">
        <v>288.93335398077699</v>
      </c>
      <c r="R182">
        <v>15.5307627812668</v>
      </c>
      <c r="S182" s="1">
        <f>(Table2[[#This Row],[Close Price]]-Table2[[#This Row],[20D EMA]])/Table2[[#This Row],[20D EMA]]</f>
        <v>-0.11138686131386855</v>
      </c>
      <c r="T182" s="1">
        <f>(Table2[[#This Row],[Close Price]]-Table2[[#This Row],[50D EMA]])/Table2[[#This Row],[50D EMA]]</f>
        <v>-0.10896413430554268</v>
      </c>
      <c r="U182" s="1">
        <f>(Table2[[#This Row],[Close Price]]-Table2[[#This Row],[200D EMA]])/Table2[[#This Row],[200D EMA]]</f>
        <v>5.3357100545230657E-2</v>
      </c>
      <c r="V182">
        <v>0.73528982796051801</v>
      </c>
      <c r="W182">
        <v>299.45</v>
      </c>
      <c r="X182">
        <v>309</v>
      </c>
      <c r="Y182">
        <v>299.45</v>
      </c>
      <c r="Z182">
        <v>309</v>
      </c>
      <c r="AA182">
        <v>293.55</v>
      </c>
      <c r="AB182">
        <v>383.85</v>
      </c>
      <c r="AC182" s="1">
        <f>(Table2[[#This Row],[Close Price]]/Table2[[#This Row],[Day Low]])-1</f>
        <v>1.6363332776757611E-2</v>
      </c>
      <c r="AD182" s="1">
        <f>(Table2[[#This Row],[Day High]]/Table2[[#This Row],[Close Price]])-1</f>
        <v>1.5278462296697715E-2</v>
      </c>
      <c r="AE182" s="1">
        <f>(Table2[[#This Row],[Close Price]]/Table2[[#This Row],[Current Week Low]])-1</f>
        <v>1.6363332776757611E-2</v>
      </c>
      <c r="AF182" s="1">
        <f>(Table2[[#This Row],[Current Week High]]/Table2[[#This Row],[Close Price]])-1</f>
        <v>1.5278462296697715E-2</v>
      </c>
      <c r="AG182" s="1">
        <f>(Table2[[#This Row],[Close Price]]/Table2[[#This Row],[Current Month Low]])-1</f>
        <v>3.6791006642820756E-2</v>
      </c>
      <c r="AH182" s="1">
        <f>(Table2[[#This Row],[Current Month High]]/Table2[[#This Row],[Close Price]])-1</f>
        <v>0.26121241991128641</v>
      </c>
      <c r="AI182">
        <v>26.121241991128599</v>
      </c>
      <c r="AJ182">
        <v>60.205290169759103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-7.0000000000000007E-2</v>
      </c>
      <c r="AM182" t="s">
        <v>3143</v>
      </c>
      <c r="AN182">
        <v>-15.69</v>
      </c>
      <c r="AO182" t="s">
        <v>3143</v>
      </c>
      <c r="AP182">
        <v>0.16535797798665999</v>
      </c>
      <c r="AQ182">
        <f>(Table2[[#This Row],[Sharpe Ratio]]-AVERAGE(Table2[Sharpe Ratio]))/_xlfn.STDEV.P(Table2[Sharpe Ratio])</f>
        <v>1.2826400730054561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-2.3197840050970626</v>
      </c>
      <c r="AS182">
        <f>_xlfn.RANK.AVG(Table2[[#This Row],[1Y Return vs Nifty Z-Score]],Table2[1Y Return vs Nifty Z-Score])</f>
        <v>286</v>
      </c>
      <c r="AT182">
        <f>_xlfn.RANK.AVG(Table2[[#This Row],[6M Return vs Nifty Z-Score]],Table2[6M Return vs Nifty Z-Score])</f>
        <v>335</v>
      </c>
      <c r="AU182">
        <f>_xlfn.RANK.AVG(Table2[[#This Row],[Sharpe Ratio Z-Score]],Table2[Sharpe Ratio Z-Score])</f>
        <v>76</v>
      </c>
      <c r="AV182">
        <f>(Table2[[#This Row],[Rank 1Y]]+Table2[[#This Row],[Rank 6M]]+Table2[[#This Row],[Rank Sharpe]])/3</f>
        <v>232.33333333333334</v>
      </c>
    </row>
    <row r="183" spans="1:48" x14ac:dyDescent="0.3">
      <c r="A183" t="s">
        <v>1231</v>
      </c>
      <c r="B183" t="s">
        <v>1232</v>
      </c>
      <c r="C183" t="s">
        <v>3110</v>
      </c>
      <c r="D183" t="s">
        <v>141</v>
      </c>
      <c r="E183">
        <v>9060.3037536299998</v>
      </c>
      <c r="F183">
        <v>392.55</v>
      </c>
      <c r="G183">
        <v>151.016702613208</v>
      </c>
      <c r="H183">
        <f>(Table2[[#This Row],[1Y Return vs Nifty]]-AVERAGE(Table2[1Y Return vs Nifty]))/_xlfn.STDEV.P(Table2[1Y Return vs Nifty])</f>
        <v>2.3908755446880861</v>
      </c>
      <c r="I183">
        <v>2.3020979873042302</v>
      </c>
      <c r="J183">
        <f>(Table2[[#This Row],[1M Return vs Nifty]]-AVERAGE(Table2[1M Return vs Nifty]))/_xlfn.STDEV.P(Table2[1M Return vs Nifty])</f>
        <v>0.53088817376147468</v>
      </c>
      <c r="K183">
        <v>-13.165336465856999</v>
      </c>
      <c r="L183">
        <f>(Table2[[#This Row],[6M Return vs Nifty]]-AVERAGE(Table2[6M Return vs Nifty]))/_xlfn.STDEV.P(Table2[6M Return vs Nifty])</f>
        <v>-0.50589230655216821</v>
      </c>
      <c r="M183">
        <v>-8.1635496458850003</v>
      </c>
      <c r="N183">
        <f>(Table2[[#This Row],[1W Return vs Nifty]]-AVERAGE(Table2[1W Return vs Nifty]))/_xlfn.STDEV.P(Table2[1W Return vs Nifty])</f>
        <v>-0.49704215858062128</v>
      </c>
      <c r="O183">
        <v>405.45</v>
      </c>
      <c r="P183">
        <v>419.49009983878699</v>
      </c>
      <c r="Q183">
        <v>366.33977306730998</v>
      </c>
      <c r="R183">
        <v>35.174220349136597</v>
      </c>
      <c r="S183" s="1">
        <f>(Table2[[#This Row],[Close Price]]-Table2[[#This Row],[20D EMA]])/Table2[[#This Row],[20D EMA]]</f>
        <v>-3.1816500184979599E-2</v>
      </c>
      <c r="T183" s="1">
        <f>(Table2[[#This Row],[Close Price]]-Table2[[#This Row],[50D EMA]])/Table2[[#This Row],[50D EMA]]</f>
        <v>-6.4221062306691501E-2</v>
      </c>
      <c r="U183" s="1">
        <f>(Table2[[#This Row],[Close Price]]-Table2[[#This Row],[200D EMA]])/Table2[[#This Row],[200D EMA]]</f>
        <v>7.1546222549726424E-2</v>
      </c>
      <c r="V183">
        <v>1.04091080526555</v>
      </c>
      <c r="W183">
        <v>371.25</v>
      </c>
      <c r="X183">
        <v>399.7</v>
      </c>
      <c r="Y183">
        <v>371.25</v>
      </c>
      <c r="Z183">
        <v>399.7</v>
      </c>
      <c r="AA183">
        <v>348.55</v>
      </c>
      <c r="AB183">
        <v>446</v>
      </c>
      <c r="AC183" s="1">
        <f>(Table2[[#This Row],[Close Price]]/Table2[[#This Row],[Day Low]])-1</f>
        <v>5.7373737373737299E-2</v>
      </c>
      <c r="AD183" s="1">
        <f>(Table2[[#This Row],[Day High]]/Table2[[#This Row],[Close Price]])-1</f>
        <v>1.8214240224175171E-2</v>
      </c>
      <c r="AE183" s="1">
        <f>(Table2[[#This Row],[Close Price]]/Table2[[#This Row],[Current Week Low]])-1</f>
        <v>5.7373737373737299E-2</v>
      </c>
      <c r="AF183" s="1">
        <f>(Table2[[#This Row],[Current Week High]]/Table2[[#This Row],[Close Price]])-1</f>
        <v>1.8214240224175171E-2</v>
      </c>
      <c r="AG183" s="1">
        <f>(Table2[[#This Row],[Close Price]]/Table2[[#This Row],[Current Month Low]])-1</f>
        <v>0.12623726868455032</v>
      </c>
      <c r="AH183" s="1">
        <f>(Table2[[#This Row],[Current Month High]]/Table2[[#This Row],[Close Price]])-1</f>
        <v>0.13616099859890451</v>
      </c>
      <c r="AI183">
        <v>45.102534708954202</v>
      </c>
      <c r="AJ183">
        <v>184.25054308472099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-0.16</v>
      </c>
      <c r="AM183" t="s">
        <v>3143</v>
      </c>
      <c r="AN183">
        <v>1.55</v>
      </c>
      <c r="AO183" t="s">
        <v>3144</v>
      </c>
      <c r="AP183">
        <v>0.11078232955158</v>
      </c>
      <c r="AQ183">
        <f>(Table2[[#This Row],[Sharpe Ratio]]-AVERAGE(Table2[Sharpe Ratio]))/_xlfn.STDEV.P(Table2[Sharpe Ratio])</f>
        <v>0.6382864122329569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23</v>
      </c>
      <c r="AT183">
        <f>_xlfn.RANK.AVG(Table2[[#This Row],[6M Return vs Nifty Z-Score]],Table2[6M Return vs Nifty Z-Score])</f>
        <v>497</v>
      </c>
      <c r="AU183">
        <f>_xlfn.RANK.AVG(Table2[[#This Row],[Sharpe Ratio Z-Score]],Table2[Sharpe Ratio Z-Score])</f>
        <v>177</v>
      </c>
      <c r="AV183">
        <f>(Table2[[#This Row],[Rank 1Y]]+Table2[[#This Row],[Rank 6M]]+Table2[[#This Row],[Rank Sharpe]])/3</f>
        <v>232.33333333333334</v>
      </c>
    </row>
    <row r="184" spans="1:48" x14ac:dyDescent="0.3">
      <c r="A184" t="s">
        <v>514</v>
      </c>
      <c r="B184" t="s">
        <v>515</v>
      </c>
      <c r="C184" t="s">
        <v>3103</v>
      </c>
      <c r="D184" t="s">
        <v>516</v>
      </c>
      <c r="E184">
        <v>38241.5</v>
      </c>
      <c r="F184">
        <v>464.05</v>
      </c>
      <c r="G184">
        <v>54.698307978203097</v>
      </c>
      <c r="H184">
        <f>(Table2[[#This Row],[1Y Return vs Nifty]]-AVERAGE(Table2[1Y Return vs Nifty]))/_xlfn.STDEV.P(Table2[1Y Return vs Nifty])</f>
        <v>0.65485000080648803</v>
      </c>
      <c r="I184">
        <v>-2.5400554231395098</v>
      </c>
      <c r="J184">
        <f>(Table2[[#This Row],[1M Return vs Nifty]]-AVERAGE(Table2[1M Return vs Nifty]))/_xlfn.STDEV.P(Table2[1M Return vs Nifty])</f>
        <v>-3.7769342042166996E-2</v>
      </c>
      <c r="K184">
        <v>-6.6943567720496002</v>
      </c>
      <c r="L184">
        <f>(Table2[[#This Row],[6M Return vs Nifty]]-AVERAGE(Table2[6M Return vs Nifty]))/_xlfn.STDEV.P(Table2[6M Return vs Nifty])</f>
        <v>-0.2699857227404569</v>
      </c>
      <c r="M184">
        <v>-7.5200820444084702</v>
      </c>
      <c r="N184">
        <f>(Table2[[#This Row],[1W Return vs Nifty]]-AVERAGE(Table2[1W Return vs Nifty]))/_xlfn.STDEV.P(Table2[1W Return vs Nifty])</f>
        <v>-0.36666085818221661</v>
      </c>
      <c r="O184">
        <v>485.3</v>
      </c>
      <c r="P184">
        <v>492.27861463931299</v>
      </c>
      <c r="Q184">
        <v>446.50495524400401</v>
      </c>
      <c r="R184">
        <v>26.453008669190901</v>
      </c>
      <c r="S184" s="1">
        <f>(Table2[[#This Row],[Close Price]]-Table2[[#This Row],[20D EMA]])/Table2[[#This Row],[20D EMA]]</f>
        <v>-4.3787348032145061E-2</v>
      </c>
      <c r="T184" s="1">
        <f>(Table2[[#This Row],[Close Price]]-Table2[[#This Row],[50D EMA]])/Table2[[#This Row],[50D EMA]]</f>
        <v>-5.7342760379700361E-2</v>
      </c>
      <c r="U184" s="1">
        <f>(Table2[[#This Row],[Close Price]]-Table2[[#This Row],[200D EMA]])/Table2[[#This Row],[200D EMA]]</f>
        <v>3.9294177029699624E-2</v>
      </c>
      <c r="V184">
        <v>0.88550371431540897</v>
      </c>
      <c r="W184">
        <v>446.65</v>
      </c>
      <c r="X184">
        <v>468.65</v>
      </c>
      <c r="Y184">
        <v>446.65</v>
      </c>
      <c r="Z184">
        <v>468.65</v>
      </c>
      <c r="AA184">
        <v>444.65</v>
      </c>
      <c r="AB184">
        <v>534.4</v>
      </c>
      <c r="AC184" s="1">
        <f>(Table2[[#This Row],[Close Price]]/Table2[[#This Row],[Day Low]])-1</f>
        <v>3.8956677487965941E-2</v>
      </c>
      <c r="AD184" s="1">
        <f>(Table2[[#This Row],[Day High]]/Table2[[#This Row],[Close Price]])-1</f>
        <v>9.9127249218833313E-3</v>
      </c>
      <c r="AE184" s="1">
        <f>(Table2[[#This Row],[Close Price]]/Table2[[#This Row],[Current Week Low]])-1</f>
        <v>3.8956677487965941E-2</v>
      </c>
      <c r="AF184" s="1">
        <f>(Table2[[#This Row],[Current Week High]]/Table2[[#This Row],[Close Price]])-1</f>
        <v>9.9127249218833313E-3</v>
      </c>
      <c r="AG184" s="1">
        <f>(Table2[[#This Row],[Close Price]]/Table2[[#This Row],[Current Month Low]])-1</f>
        <v>4.3629821207691544E-2</v>
      </c>
      <c r="AH184" s="1">
        <f>(Table2[[#This Row],[Current Month High]]/Table2[[#This Row],[Close Price]])-1</f>
        <v>0.15160004309880404</v>
      </c>
      <c r="AI184">
        <v>33.681715332399499</v>
      </c>
      <c r="AJ184">
        <v>86.365461847389497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-0.01</v>
      </c>
      <c r="AM184" t="s">
        <v>3143</v>
      </c>
      <c r="AN184">
        <v>-9.39</v>
      </c>
      <c r="AO184" t="s">
        <v>3143</v>
      </c>
      <c r="AP184">
        <v>0.13080808378533801</v>
      </c>
      <c r="AQ184">
        <f>(Table2[[#This Row],[Sharpe Ratio]]-AVERAGE(Table2[Sharpe Ratio]))/_xlfn.STDEV.P(Table2[Sharpe Ratio])</f>
        <v>0.87472277937208109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147</v>
      </c>
      <c r="AT184">
        <f>_xlfn.RANK.AVG(Table2[[#This Row],[6M Return vs Nifty Z-Score]],Table2[6M Return vs Nifty Z-Score])</f>
        <v>416</v>
      </c>
      <c r="AU184">
        <f>_xlfn.RANK.AVG(Table2[[#This Row],[Sharpe Ratio Z-Score]],Table2[Sharpe Ratio Z-Score])</f>
        <v>135</v>
      </c>
      <c r="AV184">
        <f>(Table2[[#This Row],[Rank 1Y]]+Table2[[#This Row],[Rank 6M]]+Table2[[#This Row],[Rank Sharpe]])/3</f>
        <v>232.66666666666666</v>
      </c>
    </row>
    <row r="185" spans="1:48" x14ac:dyDescent="0.3">
      <c r="A185" t="s">
        <v>1203</v>
      </c>
      <c r="B185" t="s">
        <v>1204</v>
      </c>
      <c r="C185" t="s">
        <v>3107</v>
      </c>
      <c r="D185" t="s">
        <v>273</v>
      </c>
      <c r="E185">
        <v>9432.8011764799994</v>
      </c>
      <c r="F185">
        <v>499.85</v>
      </c>
      <c r="G185">
        <v>8.1750990392187095</v>
      </c>
      <c r="H185">
        <f>(Table2[[#This Row],[1Y Return vs Nifty]]-AVERAGE(Table2[1Y Return vs Nifty]))/_xlfn.STDEV.P(Table2[1Y Return vs Nifty])</f>
        <v>-0.18367600876287282</v>
      </c>
      <c r="I185">
        <v>6.5286013991421203</v>
      </c>
      <c r="J185">
        <f>(Table2[[#This Row],[1M Return vs Nifty]]-AVERAGE(Table2[1M Return vs Nifty]))/_xlfn.STDEV.P(Table2[1M Return vs Nifty])</f>
        <v>1.0272443869965893</v>
      </c>
      <c r="K185">
        <v>11.827531747386001</v>
      </c>
      <c r="L185">
        <f>(Table2[[#This Row],[6M Return vs Nifty]]-AVERAGE(Table2[6M Return vs Nifty]))/_xlfn.STDEV.P(Table2[6M Return vs Nifty])</f>
        <v>0.40524981393459575</v>
      </c>
      <c r="M185">
        <v>0.57005149220211504</v>
      </c>
      <c r="N185">
        <f>(Table2[[#This Row],[1W Return vs Nifty]]-AVERAGE(Table2[1W Return vs Nifty]))/_xlfn.STDEV.P(Table2[1W Return vs Nifty])</f>
        <v>1.2725858241365753</v>
      </c>
      <c r="O185">
        <v>573.95000000000005</v>
      </c>
      <c r="P185">
        <v>565.82497703939896</v>
      </c>
      <c r="Q185">
        <v>489.73738735969198</v>
      </c>
      <c r="R185">
        <v>44.757482025730397</v>
      </c>
      <c r="S185" s="1">
        <f>(Table2[[#This Row],[Close Price]]-Table2[[#This Row],[20D EMA]])/Table2[[#This Row],[20D EMA]]</f>
        <v>-0.12910532276330694</v>
      </c>
      <c r="T185" s="1">
        <f>(Table2[[#This Row],[Close Price]]-Table2[[#This Row],[50D EMA]])/Table2[[#This Row],[50D EMA]]</f>
        <v>-0.11659961952299082</v>
      </c>
      <c r="U185" s="1">
        <f>(Table2[[#This Row],[Close Price]]-Table2[[#This Row],[200D EMA]])/Table2[[#This Row],[200D EMA]]</f>
        <v>2.0649051718979228E-2</v>
      </c>
      <c r="V185">
        <v>1.02256385029485</v>
      </c>
      <c r="W185">
        <v>490.5</v>
      </c>
      <c r="X185">
        <v>574.9</v>
      </c>
      <c r="Y185">
        <v>490.5</v>
      </c>
      <c r="Z185">
        <v>574.9</v>
      </c>
      <c r="AA185">
        <v>490.5</v>
      </c>
      <c r="AB185">
        <v>616.5</v>
      </c>
      <c r="AC185" s="1">
        <f>(Table2[[#This Row],[Close Price]]/Table2[[#This Row],[Day Low]])-1</f>
        <v>1.9062181447502491E-2</v>
      </c>
      <c r="AD185" s="1">
        <f>(Table2[[#This Row],[Day High]]/Table2[[#This Row],[Close Price]])-1</f>
        <v>0.1501450435130538</v>
      </c>
      <c r="AE185" s="1">
        <f>(Table2[[#This Row],[Close Price]]/Table2[[#This Row],[Current Week Low]])-1</f>
        <v>1.9062181447502491E-2</v>
      </c>
      <c r="AF185" s="1">
        <f>(Table2[[#This Row],[Current Week High]]/Table2[[#This Row],[Close Price]])-1</f>
        <v>0.1501450435130538</v>
      </c>
      <c r="AG185" s="1">
        <f>(Table2[[#This Row],[Close Price]]/Table2[[#This Row],[Current Month Low]])-1</f>
        <v>1.9062181447502491E-2</v>
      </c>
      <c r="AH185" s="1">
        <f>(Table2[[#This Row],[Current Month High]]/Table2[[#This Row],[Close Price]])-1</f>
        <v>0.23337001100330101</v>
      </c>
      <c r="AI185">
        <v>23.337001100330099</v>
      </c>
      <c r="AJ185">
        <v>40.763165305547702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-0.16</v>
      </c>
      <c r="AM185" t="s">
        <v>3143</v>
      </c>
      <c r="AN185">
        <v>-15.94</v>
      </c>
      <c r="AO185" t="s">
        <v>3143</v>
      </c>
      <c r="AP185">
        <v>0.128514346492446</v>
      </c>
      <c r="AQ185">
        <f>(Table2[[#This Row],[Sharpe Ratio]]-AVERAGE(Table2[Sharpe Ratio]))/_xlfn.STDEV.P(Table2[Sharpe Ratio])</f>
        <v>0.84764150660839632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3.3690455229132836</v>
      </c>
      <c r="AS185">
        <f>_xlfn.RANK.AVG(Table2[[#This Row],[1Y Return vs Nifty Z-Score]],Table2[1Y Return vs Nifty Z-Score])</f>
        <v>364</v>
      </c>
      <c r="AT185">
        <f>_xlfn.RANK.AVG(Table2[[#This Row],[6M Return vs Nifty Z-Score]],Table2[6M Return vs Nifty Z-Score])</f>
        <v>195</v>
      </c>
      <c r="AU185">
        <f>_xlfn.RANK.AVG(Table2[[#This Row],[Sharpe Ratio Z-Score]],Table2[Sharpe Ratio Z-Score])</f>
        <v>140</v>
      </c>
      <c r="AV185">
        <f>(Table2[[#This Row],[Rank 1Y]]+Table2[[#This Row],[Rank 6M]]+Table2[[#This Row],[Rank Sharpe]])/3</f>
        <v>233</v>
      </c>
    </row>
    <row r="186" spans="1:48" x14ac:dyDescent="0.3">
      <c r="A186" t="s">
        <v>126</v>
      </c>
      <c r="B186" t="s">
        <v>127</v>
      </c>
      <c r="C186" t="s">
        <v>3105</v>
      </c>
      <c r="D186" t="s">
        <v>128</v>
      </c>
      <c r="E186">
        <v>215512.39559500001</v>
      </c>
      <c r="F186">
        <v>526.65</v>
      </c>
      <c r="G186">
        <v>52.053080267375002</v>
      </c>
      <c r="H186">
        <f>(Table2[[#This Row],[1Y Return vs Nifty]]-AVERAGE(Table2[1Y Return vs Nifty]))/_xlfn.STDEV.P(Table2[1Y Return vs Nifty])</f>
        <v>0.60717288894449184</v>
      </c>
      <c r="I186">
        <v>4.1246807840720701</v>
      </c>
      <c r="J186">
        <f>(Table2[[#This Row],[1M Return vs Nifty]]-AVERAGE(Table2[1M Return vs Nifty]))/_xlfn.STDEV.P(Table2[1M Return vs Nifty])</f>
        <v>0.74493042267516074</v>
      </c>
      <c r="K186">
        <v>15.5764786592547</v>
      </c>
      <c r="L186">
        <f>(Table2[[#This Row],[6M Return vs Nifty]]-AVERAGE(Table2[6M Return vs Nifty]))/_xlfn.STDEV.P(Table2[6M Return vs Nifty])</f>
        <v>0.5419217400908104</v>
      </c>
      <c r="M186">
        <v>0.182180899891139</v>
      </c>
      <c r="N186">
        <f>(Table2[[#This Row],[1W Return vs Nifty]]-AVERAGE(Table2[1W Return vs Nifty]))/_xlfn.STDEV.P(Table2[1W Return vs Nifty])</f>
        <v>1.1939943424586139</v>
      </c>
      <c r="O186">
        <v>514.58000000000004</v>
      </c>
      <c r="P186">
        <v>523.85224297142895</v>
      </c>
      <c r="Q186">
        <v>494.781738361316</v>
      </c>
      <c r="R186">
        <v>47.007382047015298</v>
      </c>
      <c r="S186" s="1">
        <f>(Table2[[#This Row],[Close Price]]-Table2[[#This Row],[20D EMA]])/Table2[[#This Row],[20D EMA]]</f>
        <v>2.3456022387189426E-2</v>
      </c>
      <c r="T186" s="1">
        <f>(Table2[[#This Row],[Close Price]]-Table2[[#This Row],[50D EMA]])/Table2[[#This Row],[50D EMA]]</f>
        <v>5.3407369465508191E-3</v>
      </c>
      <c r="U186" s="1">
        <f>(Table2[[#This Row],[Close Price]]-Table2[[#This Row],[200D EMA]])/Table2[[#This Row],[200D EMA]]</f>
        <v>6.4408726450231421E-2</v>
      </c>
      <c r="V186">
        <v>0.85582314705562001</v>
      </c>
      <c r="W186">
        <v>512</v>
      </c>
      <c r="X186">
        <v>529.5</v>
      </c>
      <c r="Y186">
        <v>512</v>
      </c>
      <c r="Z186">
        <v>529.5</v>
      </c>
      <c r="AA186">
        <v>490.5</v>
      </c>
      <c r="AB186">
        <v>549</v>
      </c>
      <c r="AC186" s="1">
        <f>(Table2[[#This Row],[Close Price]]/Table2[[#This Row],[Day Low]])-1</f>
        <v>2.8613281249999956E-2</v>
      </c>
      <c r="AD186" s="1">
        <f>(Table2[[#This Row],[Day High]]/Table2[[#This Row],[Close Price]])-1</f>
        <v>5.4115636570777337E-3</v>
      </c>
      <c r="AE186" s="1">
        <f>(Table2[[#This Row],[Close Price]]/Table2[[#This Row],[Current Week Low]])-1</f>
        <v>2.8613281249999956E-2</v>
      </c>
      <c r="AF186" s="1">
        <f>(Table2[[#This Row],[Current Week High]]/Table2[[#This Row],[Close Price]])-1</f>
        <v>5.4115636570777337E-3</v>
      </c>
      <c r="AG186" s="1">
        <f>(Table2[[#This Row],[Close Price]]/Table2[[#This Row],[Current Month Low]])-1</f>
        <v>7.3700305810397548E-2</v>
      </c>
      <c r="AH186" s="1">
        <f>(Table2[[#This Row],[Current Month High]]/Table2[[#This Row],[Close Price]])-1</f>
        <v>4.243805183708349E-2</v>
      </c>
      <c r="AI186">
        <v>53.365612835849198</v>
      </c>
      <c r="AJ186">
        <v>85.049191848207897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-0.15</v>
      </c>
      <c r="AM186" t="s">
        <v>3143</v>
      </c>
      <c r="AN186">
        <v>3.51</v>
      </c>
      <c r="AO186" t="s">
        <v>3144</v>
      </c>
      <c r="AP186">
        <v>4.6597647353552998E-2</v>
      </c>
      <c r="AQ186">
        <f>(Table2[[#This Row],[Sharpe Ratio]]-AVERAGE(Table2[Sharpe Ratio]))/_xlfn.STDEV.P(Table2[Sharpe Ratio])</f>
        <v>-0.11951740917311961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157</v>
      </c>
      <c r="AT186">
        <f>_xlfn.RANK.AVG(Table2[[#This Row],[6M Return vs Nifty Z-Score]],Table2[6M Return vs Nifty Z-Score])</f>
        <v>171</v>
      </c>
      <c r="AU186">
        <f>_xlfn.RANK.AVG(Table2[[#This Row],[Sharpe Ratio Z-Score]],Table2[Sharpe Ratio Z-Score])</f>
        <v>372</v>
      </c>
      <c r="AV186">
        <f>(Table2[[#This Row],[Rank 1Y]]+Table2[[#This Row],[Rank 6M]]+Table2[[#This Row],[Rank Sharpe]])/3</f>
        <v>233.33333333333334</v>
      </c>
    </row>
    <row r="187" spans="1:48" x14ac:dyDescent="0.3">
      <c r="A187" t="s">
        <v>1735</v>
      </c>
      <c r="B187" t="s">
        <v>1736</v>
      </c>
      <c r="C187" t="s">
        <v>603</v>
      </c>
      <c r="D187" t="s">
        <v>603</v>
      </c>
      <c r="E187">
        <v>4452.2728392999998</v>
      </c>
      <c r="F187">
        <v>219.89</v>
      </c>
      <c r="G187">
        <v>14.173087414252899</v>
      </c>
      <c r="H187">
        <f>(Table2[[#This Row],[1Y Return vs Nifty]]-AVERAGE(Table2[1Y Return vs Nifty]))/_xlfn.STDEV.P(Table2[1Y Return vs Nifty])</f>
        <v>-7.5569337441962259E-2</v>
      </c>
      <c r="I187">
        <v>7.2929000519101503</v>
      </c>
      <c r="J187">
        <f>(Table2[[#This Row],[1M Return vs Nifty]]-AVERAGE(Table2[1M Return vs Nifty]))/_xlfn.STDEV.P(Table2[1M Return vs Nifty])</f>
        <v>1.1170028346074652</v>
      </c>
      <c r="K187">
        <v>17.6682398343412</v>
      </c>
      <c r="L187">
        <f>(Table2[[#This Row],[6M Return vs Nifty]]-AVERAGE(Table2[6M Return vs Nifty]))/_xlfn.STDEV.P(Table2[6M Return vs Nifty])</f>
        <v>0.61817916266267525</v>
      </c>
      <c r="M187">
        <v>-12.417579437996899</v>
      </c>
      <c r="N187">
        <f>(Table2[[#This Row],[1W Return vs Nifty]]-AVERAGE(Table2[1W Return vs Nifty]))/_xlfn.STDEV.P(Table2[1W Return vs Nifty])</f>
        <v>-1.3590062030117449</v>
      </c>
      <c r="O187">
        <v>225.99</v>
      </c>
      <c r="P187">
        <v>220.713047380321</v>
      </c>
      <c r="Q187">
        <v>193.51579403600601</v>
      </c>
      <c r="R187">
        <v>37.350641511720298</v>
      </c>
      <c r="S187" s="1">
        <f>(Table2[[#This Row],[Close Price]]-Table2[[#This Row],[20D EMA]])/Table2[[#This Row],[20D EMA]]</f>
        <v>-2.6992344794017534E-2</v>
      </c>
      <c r="T187" s="1">
        <f>(Table2[[#This Row],[Close Price]]-Table2[[#This Row],[50D EMA]])/Table2[[#This Row],[50D EMA]]</f>
        <v>-3.729038179164746E-3</v>
      </c>
      <c r="U187" s="1">
        <f>(Table2[[#This Row],[Close Price]]-Table2[[#This Row],[200D EMA]])/Table2[[#This Row],[200D EMA]]</f>
        <v>0.13628968165299585</v>
      </c>
      <c r="V187">
        <v>2.0159698224532701</v>
      </c>
      <c r="W187">
        <v>214.3</v>
      </c>
      <c r="X187">
        <v>223.25</v>
      </c>
      <c r="Y187">
        <v>214.3</v>
      </c>
      <c r="Z187">
        <v>223.25</v>
      </c>
      <c r="AA187">
        <v>208.91</v>
      </c>
      <c r="AB187">
        <v>256.39999999999998</v>
      </c>
      <c r="AC187" s="1">
        <f>(Table2[[#This Row],[Close Price]]/Table2[[#This Row],[Day Low]])-1</f>
        <v>2.6084927671488511E-2</v>
      </c>
      <c r="AD187" s="1">
        <f>(Table2[[#This Row],[Day High]]/Table2[[#This Row],[Close Price]])-1</f>
        <v>1.5280367456455668E-2</v>
      </c>
      <c r="AE187" s="1">
        <f>(Table2[[#This Row],[Close Price]]/Table2[[#This Row],[Current Week Low]])-1</f>
        <v>2.6084927671488511E-2</v>
      </c>
      <c r="AF187" s="1">
        <f>(Table2[[#This Row],[Current Week High]]/Table2[[#This Row],[Close Price]])-1</f>
        <v>1.5280367456455668E-2</v>
      </c>
      <c r="AG187" s="1">
        <f>(Table2[[#This Row],[Close Price]]/Table2[[#This Row],[Current Month Low]])-1</f>
        <v>5.2558518022114642E-2</v>
      </c>
      <c r="AH187" s="1">
        <f>(Table2[[#This Row],[Current Month High]]/Table2[[#This Row],[Close Price]])-1</f>
        <v>0.16603756423666383</v>
      </c>
      <c r="AI187">
        <v>16.603756423666301</v>
      </c>
      <c r="AJ187">
        <v>63.974645786726299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0.02</v>
      </c>
      <c r="AM187" t="s">
        <v>3144</v>
      </c>
      <c r="AN187">
        <v>-1.95</v>
      </c>
      <c r="AO187" t="s">
        <v>3143</v>
      </c>
      <c r="AP187">
        <v>9.1527878840704999E-2</v>
      </c>
      <c r="AQ187">
        <f>(Table2[[#This Row],[Sharpe Ratio]]-AVERAGE(Table2[Sharpe Ratio]))/_xlfn.STDEV.P(Table2[Sharpe Ratio])</f>
        <v>0.41095652871404237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0.71156298553047548</v>
      </c>
      <c r="AS187">
        <f>_xlfn.RANK.AVG(Table2[[#This Row],[1Y Return vs Nifty Z-Score]],Table2[1Y Return vs Nifty Z-Score])</f>
        <v>316</v>
      </c>
      <c r="AT187">
        <f>_xlfn.RANK.AVG(Table2[[#This Row],[6M Return vs Nifty Z-Score]],Table2[6M Return vs Nifty Z-Score])</f>
        <v>149</v>
      </c>
      <c r="AU187">
        <f>_xlfn.RANK.AVG(Table2[[#This Row],[Sharpe Ratio Z-Score]],Table2[Sharpe Ratio Z-Score])</f>
        <v>235</v>
      </c>
      <c r="AV187">
        <f>(Table2[[#This Row],[Rank 1Y]]+Table2[[#This Row],[Rank 6M]]+Table2[[#This Row],[Rank Sharpe]])/3</f>
        <v>233.33333333333334</v>
      </c>
    </row>
    <row r="188" spans="1:48" x14ac:dyDescent="0.3">
      <c r="A188" t="s">
        <v>749</v>
      </c>
      <c r="B188" t="s">
        <v>750</v>
      </c>
      <c r="C188" t="s">
        <v>3099</v>
      </c>
      <c r="D188" t="s">
        <v>125</v>
      </c>
      <c r="E188">
        <v>21686.852520699998</v>
      </c>
      <c r="F188">
        <v>855.05</v>
      </c>
      <c r="G188">
        <v>54.569300630327596</v>
      </c>
      <c r="H188">
        <f>(Table2[[#This Row],[1Y Return vs Nifty]]-AVERAGE(Table2[1Y Return vs Nifty]))/_xlfn.STDEV.P(Table2[1Y Return vs Nifty])</f>
        <v>0.65252479540715624</v>
      </c>
      <c r="I188">
        <v>-2.2711324007812701</v>
      </c>
      <c r="J188">
        <f>(Table2[[#This Row],[1M Return vs Nifty]]-AVERAGE(Table2[1M Return vs Nifty]))/_xlfn.STDEV.P(Table2[1M Return vs Nifty])</f>
        <v>-6.1872989150721109E-3</v>
      </c>
      <c r="K188">
        <v>53.181940275525101</v>
      </c>
      <c r="L188">
        <f>(Table2[[#This Row],[6M Return vs Nifty]]-AVERAGE(Table2[6M Return vs Nifty]))/_xlfn.STDEV.P(Table2[6M Return vs Nifty])</f>
        <v>1.9128696339694633</v>
      </c>
      <c r="M188">
        <v>-2.6361385954210199</v>
      </c>
      <c r="N188">
        <f>(Table2[[#This Row],[1W Return vs Nifty]]-AVERAGE(Table2[1W Return vs Nifty]))/_xlfn.STDEV.P(Table2[1W Return vs Nifty])</f>
        <v>0.62293814647641821</v>
      </c>
      <c r="O188">
        <v>875.46</v>
      </c>
      <c r="P188">
        <v>860.04495624940603</v>
      </c>
      <c r="Q188">
        <v>709.48903329484199</v>
      </c>
      <c r="R188">
        <v>47.666583232092997</v>
      </c>
      <c r="S188" s="1">
        <f>(Table2[[#This Row],[Close Price]]-Table2[[#This Row],[20D EMA]])/Table2[[#This Row],[20D EMA]]</f>
        <v>-2.3313458067758756E-2</v>
      </c>
      <c r="T188" s="1">
        <f>(Table2[[#This Row],[Close Price]]-Table2[[#This Row],[50D EMA]])/Table2[[#This Row],[50D EMA]]</f>
        <v>-5.8077850618282988E-3</v>
      </c>
      <c r="U188" s="1">
        <f>(Table2[[#This Row],[Close Price]]-Table2[[#This Row],[200D EMA]])/Table2[[#This Row],[200D EMA]]</f>
        <v>0.20516309607941083</v>
      </c>
      <c r="V188">
        <v>0.85172550150217996</v>
      </c>
      <c r="W188">
        <v>835.05</v>
      </c>
      <c r="X188">
        <v>876</v>
      </c>
      <c r="Y188">
        <v>835.05</v>
      </c>
      <c r="Z188">
        <v>876</v>
      </c>
      <c r="AA188">
        <v>822.8</v>
      </c>
      <c r="AB188">
        <v>965</v>
      </c>
      <c r="AC188" s="1">
        <f>(Table2[[#This Row],[Close Price]]/Table2[[#This Row],[Day Low]])-1</f>
        <v>2.3950661637027748E-2</v>
      </c>
      <c r="AD188" s="1">
        <f>(Table2[[#This Row],[Day High]]/Table2[[#This Row],[Close Price]])-1</f>
        <v>2.450149114086897E-2</v>
      </c>
      <c r="AE188" s="1">
        <f>(Table2[[#This Row],[Close Price]]/Table2[[#This Row],[Current Week Low]])-1</f>
        <v>2.3950661637027748E-2</v>
      </c>
      <c r="AF188" s="1">
        <f>(Table2[[#This Row],[Current Week High]]/Table2[[#This Row],[Close Price]])-1</f>
        <v>2.450149114086897E-2</v>
      </c>
      <c r="AG188" s="1">
        <f>(Table2[[#This Row],[Close Price]]/Table2[[#This Row],[Current Month Low]])-1</f>
        <v>3.9195430238210927E-2</v>
      </c>
      <c r="AH188" s="1">
        <f>(Table2[[#This Row],[Current Month High]]/Table2[[#This Row],[Close Price]])-1</f>
        <v>0.12858897140518111</v>
      </c>
      <c r="AI188">
        <v>17.881995204958699</v>
      </c>
      <c r="AJ188">
        <v>84.417124986519994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0.12</v>
      </c>
      <c r="AM188" t="s">
        <v>3144</v>
      </c>
      <c r="AN188">
        <v>0.26</v>
      </c>
      <c r="AO188" t="s">
        <v>3144</v>
      </c>
      <c r="AQ188">
        <f>(Table2[[#This Row],[Sharpe Ratio]]-AVERAGE(Table2[Sharpe Ratio]))/_xlfn.STDEV.P(Table2[Sharpe Ratio])</f>
        <v>-0.66967788397470196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2.5124673929632637</v>
      </c>
      <c r="AS188">
        <f>_xlfn.RANK.AVG(Table2[[#This Row],[1Y Return vs Nifty Z-Score]],Table2[1Y Return vs Nifty Z-Score])</f>
        <v>148</v>
      </c>
      <c r="AT188">
        <f>_xlfn.RANK.AVG(Table2[[#This Row],[6M Return vs Nifty Z-Score]],Table2[6M Return vs Nifty Z-Score])</f>
        <v>34</v>
      </c>
      <c r="AU188">
        <f>_xlfn.RANK.AVG(Table2[[#This Row],[Sharpe Ratio Z-Score]],Table2[Sharpe Ratio Z-Score])</f>
        <v>520.5</v>
      </c>
      <c r="AV188">
        <f>(Table2[[#This Row],[Rank 1Y]]+Table2[[#This Row],[Rank 6M]]+Table2[[#This Row],[Rank Sharpe]])/3</f>
        <v>234.16666666666666</v>
      </c>
    </row>
    <row r="189" spans="1:48" x14ac:dyDescent="0.3">
      <c r="A189" t="s">
        <v>118</v>
      </c>
      <c r="B189" t="s">
        <v>119</v>
      </c>
      <c r="C189" t="s">
        <v>3102</v>
      </c>
      <c r="D189" t="s">
        <v>57</v>
      </c>
      <c r="E189">
        <v>228446.49347542899</v>
      </c>
      <c r="F189">
        <v>598.20000000000005</v>
      </c>
      <c r="G189">
        <v>39.335299317610897</v>
      </c>
      <c r="H189">
        <f>(Table2[[#This Row],[1Y Return vs Nifty]]-AVERAGE(Table2[1Y Return vs Nifty]))/_xlfn.STDEV.P(Table2[1Y Return vs Nifty])</f>
        <v>0.37794987631075211</v>
      </c>
      <c r="I189">
        <v>-2.4064669916856101</v>
      </c>
      <c r="J189">
        <f>(Table2[[#This Row],[1M Return vs Nifty]]-AVERAGE(Table2[1M Return vs Nifty]))/_xlfn.STDEV.P(Table2[1M Return vs Nifty])</f>
        <v>-2.2080854063485197E-2</v>
      </c>
      <c r="K189">
        <v>-8.2079433009289797</v>
      </c>
      <c r="L189">
        <f>(Table2[[#This Row],[6M Return vs Nifty]]-AVERAGE(Table2[6M Return vs Nifty]))/_xlfn.STDEV.P(Table2[6M Return vs Nifty])</f>
        <v>-0.32516516143859792</v>
      </c>
      <c r="M189">
        <v>-1.8841456069084099</v>
      </c>
      <c r="N189">
        <f>(Table2[[#This Row],[1W Return vs Nifty]]-AVERAGE(Table2[1W Return vs Nifty]))/_xlfn.STDEV.P(Table2[1W Return vs Nifty])</f>
        <v>0.77530918039914598</v>
      </c>
      <c r="O189">
        <v>619.15</v>
      </c>
      <c r="P189">
        <v>641.97365229268905</v>
      </c>
      <c r="Q189">
        <v>611.66678852983296</v>
      </c>
      <c r="R189">
        <v>32.287851843803097</v>
      </c>
      <c r="S189" s="1">
        <f>(Table2[[#This Row],[Close Price]]-Table2[[#This Row],[20D EMA]])/Table2[[#This Row],[20D EMA]]</f>
        <v>-3.3836711620770302E-2</v>
      </c>
      <c r="T189" s="1">
        <f>(Table2[[#This Row],[Close Price]]-Table2[[#This Row],[50D EMA]])/Table2[[#This Row],[50D EMA]]</f>
        <v>-6.8186057381575682E-2</v>
      </c>
      <c r="U189" s="1">
        <f>(Table2[[#This Row],[Close Price]]-Table2[[#This Row],[200D EMA]])/Table2[[#This Row],[200D EMA]]</f>
        <v>-2.2016543618791056E-2</v>
      </c>
      <c r="V189">
        <v>0.42174531503423901</v>
      </c>
      <c r="W189">
        <v>572.65</v>
      </c>
      <c r="X189">
        <v>606.70000000000005</v>
      </c>
      <c r="Y189">
        <v>572.65</v>
      </c>
      <c r="Z189">
        <v>606.70000000000005</v>
      </c>
      <c r="AA189">
        <v>572.65</v>
      </c>
      <c r="AB189">
        <v>660.8</v>
      </c>
      <c r="AC189" s="1">
        <f>(Table2[[#This Row],[Close Price]]/Table2[[#This Row],[Day Low]])-1</f>
        <v>4.4617130882738332E-2</v>
      </c>
      <c r="AD189" s="1">
        <f>(Table2[[#This Row],[Day High]]/Table2[[#This Row],[Close Price]])-1</f>
        <v>1.4209294550317608E-2</v>
      </c>
      <c r="AE189" s="1">
        <f>(Table2[[#This Row],[Close Price]]/Table2[[#This Row],[Current Week Low]])-1</f>
        <v>4.4617130882738332E-2</v>
      </c>
      <c r="AF189" s="1">
        <f>(Table2[[#This Row],[Current Week High]]/Table2[[#This Row],[Close Price]])-1</f>
        <v>1.4209294550317608E-2</v>
      </c>
      <c r="AG189" s="1">
        <f>(Table2[[#This Row],[Close Price]]/Table2[[#This Row],[Current Month Low]])-1</f>
        <v>4.4617130882738332E-2</v>
      </c>
      <c r="AH189" s="1">
        <f>(Table2[[#This Row],[Current Month High]]/Table2[[#This Row],[Close Price]])-1</f>
        <v>0.10464727515880967</v>
      </c>
      <c r="AI189">
        <v>49.7576061517887</v>
      </c>
      <c r="AJ189">
        <v>73.366178814664494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-0.06</v>
      </c>
      <c r="AM189" t="s">
        <v>3143</v>
      </c>
      <c r="AN189">
        <v>-7.31</v>
      </c>
      <c r="AO189" t="s">
        <v>3143</v>
      </c>
      <c r="AP189">
        <v>0.16599024662155901</v>
      </c>
      <c r="AQ189">
        <f>(Table2[[#This Row],[Sharpe Ratio]]-AVERAGE(Table2[Sharpe Ratio]))/_xlfn.STDEV.P(Table2[Sharpe Ratio])</f>
        <v>1.2901050252537731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195</v>
      </c>
      <c r="AT189">
        <f>_xlfn.RANK.AVG(Table2[[#This Row],[6M Return vs Nifty Z-Score]],Table2[6M Return vs Nifty Z-Score])</f>
        <v>434</v>
      </c>
      <c r="AU189">
        <f>_xlfn.RANK.AVG(Table2[[#This Row],[Sharpe Ratio Z-Score]],Table2[Sharpe Ratio Z-Score])</f>
        <v>74</v>
      </c>
      <c r="AV189">
        <f>(Table2[[#This Row],[Rank 1Y]]+Table2[[#This Row],[Rank 6M]]+Table2[[#This Row],[Rank Sharpe]])/3</f>
        <v>234.33333333333334</v>
      </c>
    </row>
    <row r="190" spans="1:48" x14ac:dyDescent="0.3">
      <c r="A190" t="s">
        <v>1390</v>
      </c>
      <c r="B190" t="s">
        <v>1391</v>
      </c>
      <c r="C190" t="s">
        <v>3109</v>
      </c>
      <c r="D190" t="s">
        <v>603</v>
      </c>
      <c r="E190">
        <v>7383.7750889250001</v>
      </c>
      <c r="F190">
        <v>557.15</v>
      </c>
      <c r="G190">
        <v>41.255214859457098</v>
      </c>
      <c r="H190">
        <f>(Table2[[#This Row],[1Y Return vs Nifty]]-AVERAGE(Table2[1Y Return vs Nifty]))/_xlfn.STDEV.P(Table2[1Y Return vs Nifty])</f>
        <v>0.41255409116888647</v>
      </c>
      <c r="I190">
        <v>0.80950966116526302</v>
      </c>
      <c r="J190">
        <f>(Table2[[#This Row],[1M Return vs Nifty]]-AVERAGE(Table2[1M Return vs Nifty]))/_xlfn.STDEV.P(Table2[1M Return vs Nifty])</f>
        <v>0.35560013604068746</v>
      </c>
      <c r="K190">
        <v>10.4380581433154</v>
      </c>
      <c r="L190">
        <f>(Table2[[#This Row],[6M Return vs Nifty]]-AVERAGE(Table2[6M Return vs Nifty]))/_xlfn.STDEV.P(Table2[6M Return vs Nifty])</f>
        <v>0.35459504653569224</v>
      </c>
      <c r="M190">
        <v>-7.4452119925513696</v>
      </c>
      <c r="N190">
        <f>(Table2[[#This Row],[1W Return vs Nifty]]-AVERAGE(Table2[1W Return vs Nifty]))/_xlfn.STDEV.P(Table2[1W Return vs Nifty])</f>
        <v>-0.35149046778552029</v>
      </c>
      <c r="O190">
        <v>582.62</v>
      </c>
      <c r="P190">
        <v>568.51537041056599</v>
      </c>
      <c r="Q190">
        <v>499.17159640237401</v>
      </c>
      <c r="R190">
        <v>31.144582744938798</v>
      </c>
      <c r="S190" s="1">
        <f>(Table2[[#This Row],[Close Price]]-Table2[[#This Row],[20D EMA]])/Table2[[#This Row],[20D EMA]]</f>
        <v>-4.3716315952078588E-2</v>
      </c>
      <c r="T190" s="1">
        <f>(Table2[[#This Row],[Close Price]]-Table2[[#This Row],[50D EMA]])/Table2[[#This Row],[50D EMA]]</f>
        <v>-1.999131598211366E-2</v>
      </c>
      <c r="U190" s="1">
        <f>(Table2[[#This Row],[Close Price]]-Table2[[#This Row],[200D EMA]])/Table2[[#This Row],[200D EMA]]</f>
        <v>0.11614924409859757</v>
      </c>
      <c r="V190">
        <v>0.55982454404045301</v>
      </c>
      <c r="W190">
        <v>539.20000000000005</v>
      </c>
      <c r="X190">
        <v>564.95000000000005</v>
      </c>
      <c r="Y190">
        <v>539.20000000000005</v>
      </c>
      <c r="Z190">
        <v>564.95000000000005</v>
      </c>
      <c r="AA190">
        <v>539.20000000000005</v>
      </c>
      <c r="AB190">
        <v>639.70000000000005</v>
      </c>
      <c r="AC190" s="1">
        <f>(Table2[[#This Row],[Close Price]]/Table2[[#This Row],[Day Low]])-1</f>
        <v>3.3290059347180989E-2</v>
      </c>
      <c r="AD190" s="1">
        <f>(Table2[[#This Row],[Day High]]/Table2[[#This Row],[Close Price]])-1</f>
        <v>1.3999820515121719E-2</v>
      </c>
      <c r="AE190" s="1">
        <f>(Table2[[#This Row],[Close Price]]/Table2[[#This Row],[Current Week Low]])-1</f>
        <v>3.3290059347180989E-2</v>
      </c>
      <c r="AF190" s="1">
        <f>(Table2[[#This Row],[Current Week High]]/Table2[[#This Row],[Close Price]])-1</f>
        <v>1.3999820515121719E-2</v>
      </c>
      <c r="AG190" s="1">
        <f>(Table2[[#This Row],[Close Price]]/Table2[[#This Row],[Current Month Low]])-1</f>
        <v>3.3290059347180989E-2</v>
      </c>
      <c r="AH190" s="1">
        <f>(Table2[[#This Row],[Current Month High]]/Table2[[#This Row],[Close Price]])-1</f>
        <v>0.14816476711837034</v>
      </c>
      <c r="AI190">
        <v>14.816476711837</v>
      </c>
      <c r="AJ190">
        <v>79.119112682848396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0.15</v>
      </c>
      <c r="AM190" t="s">
        <v>3144</v>
      </c>
      <c r="AN190">
        <v>-6.66</v>
      </c>
      <c r="AO190" t="s">
        <v>3143</v>
      </c>
      <c r="AP190">
        <v>6.8060497609188003E-2</v>
      </c>
      <c r="AQ190">
        <f>(Table2[[#This Row],[Sharpe Ratio]]-AVERAGE(Table2[Sharpe Ratio]))/_xlfn.STDEV.P(Table2[Sharpe Ratio])</f>
        <v>0.13388619718588415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0.90514500314562996</v>
      </c>
      <c r="AS190">
        <f>_xlfn.RANK.AVG(Table2[[#This Row],[1Y Return vs Nifty Z-Score]],Table2[1Y Return vs Nifty Z-Score])</f>
        <v>190</v>
      </c>
      <c r="AT190">
        <f>_xlfn.RANK.AVG(Table2[[#This Row],[6M Return vs Nifty Z-Score]],Table2[6M Return vs Nifty Z-Score])</f>
        <v>211</v>
      </c>
      <c r="AU190">
        <f>_xlfn.RANK.AVG(Table2[[#This Row],[Sharpe Ratio Z-Score]],Table2[Sharpe Ratio Z-Score])</f>
        <v>302</v>
      </c>
      <c r="AV190">
        <f>(Table2[[#This Row],[Rank 1Y]]+Table2[[#This Row],[Rank 6M]]+Table2[[#This Row],[Rank Sharpe]])/3</f>
        <v>234.33333333333334</v>
      </c>
    </row>
    <row r="191" spans="1:48" x14ac:dyDescent="0.3">
      <c r="A191" t="s">
        <v>924</v>
      </c>
      <c r="B191" t="s">
        <v>925</v>
      </c>
      <c r="C191" t="s">
        <v>3099</v>
      </c>
      <c r="D191" t="s">
        <v>926</v>
      </c>
      <c r="E191">
        <v>15386.0349430799</v>
      </c>
      <c r="F191">
        <v>2590.9499999999998</v>
      </c>
      <c r="G191">
        <v>67.605546713166802</v>
      </c>
      <c r="H191">
        <f>(Table2[[#This Row],[1Y Return vs Nifty]]-AVERAGE(Table2[1Y Return vs Nifty]))/_xlfn.STDEV.P(Table2[1Y Return vs Nifty])</f>
        <v>0.88748776672634822</v>
      </c>
      <c r="I191">
        <v>1.62853004149711</v>
      </c>
      <c r="J191">
        <f>(Table2[[#This Row],[1M Return vs Nifty]]-AVERAGE(Table2[1M Return vs Nifty]))/_xlfn.STDEV.P(Table2[1M Return vs Nifty])</f>
        <v>0.45178504704898631</v>
      </c>
      <c r="K191">
        <v>33.390184565816398</v>
      </c>
      <c r="L191">
        <f>(Table2[[#This Row],[6M Return vs Nifty]]-AVERAGE(Table2[6M Return vs Nifty]))/_xlfn.STDEV.P(Table2[6M Return vs Nifty])</f>
        <v>1.1913397114476143</v>
      </c>
      <c r="M191">
        <v>-11.9628208259336</v>
      </c>
      <c r="N191">
        <f>(Table2[[#This Row],[1W Return vs Nifty]]-AVERAGE(Table2[1W Return vs Nifty]))/_xlfn.STDEV.P(Table2[1W Return vs Nifty])</f>
        <v>-1.2668616737889333</v>
      </c>
      <c r="O191">
        <v>2691.39</v>
      </c>
      <c r="P191">
        <v>2619.5116922181801</v>
      </c>
      <c r="Q191">
        <v>2023.1016514176399</v>
      </c>
      <c r="R191">
        <v>31.439888254997399</v>
      </c>
      <c r="S191" s="1">
        <f>(Table2[[#This Row],[Close Price]]-Table2[[#This Row],[20D EMA]])/Table2[[#This Row],[20D EMA]]</f>
        <v>-3.7319006164101103E-2</v>
      </c>
      <c r="T191" s="1">
        <f>(Table2[[#This Row],[Close Price]]-Table2[[#This Row],[50D EMA]])/Table2[[#This Row],[50D EMA]]</f>
        <v>-1.0903441394451067E-2</v>
      </c>
      <c r="U191" s="1">
        <f>(Table2[[#This Row],[Close Price]]-Table2[[#This Row],[200D EMA]])/Table2[[#This Row],[200D EMA]]</f>
        <v>0.28068206468244133</v>
      </c>
      <c r="V191">
        <v>1.1475624194051</v>
      </c>
      <c r="W191">
        <v>2481.75</v>
      </c>
      <c r="X191">
        <v>2617.5</v>
      </c>
      <c r="Y191">
        <v>2481.75</v>
      </c>
      <c r="Z191">
        <v>2617.5</v>
      </c>
      <c r="AA191">
        <v>2431.3000000000002</v>
      </c>
      <c r="AB191">
        <v>3038.6</v>
      </c>
      <c r="AC191" s="1">
        <f>(Table2[[#This Row],[Close Price]]/Table2[[#This Row],[Day Low]])-1</f>
        <v>4.4001208824418159E-2</v>
      </c>
      <c r="AD191" s="1">
        <f>(Table2[[#This Row],[Day High]]/Table2[[#This Row],[Close Price]])-1</f>
        <v>1.0247206623053451E-2</v>
      </c>
      <c r="AE191" s="1">
        <f>(Table2[[#This Row],[Close Price]]/Table2[[#This Row],[Current Week Low]])-1</f>
        <v>4.4001208824418159E-2</v>
      </c>
      <c r="AF191" s="1">
        <f>(Table2[[#This Row],[Current Week High]]/Table2[[#This Row],[Close Price]])-1</f>
        <v>1.0247206623053451E-2</v>
      </c>
      <c r="AG191" s="1">
        <f>(Table2[[#This Row],[Close Price]]/Table2[[#This Row],[Current Month Low]])-1</f>
        <v>6.5664459342738235E-2</v>
      </c>
      <c r="AH191" s="1">
        <f>(Table2[[#This Row],[Current Month High]]/Table2[[#This Row],[Close Price]])-1</f>
        <v>0.17277446496458837</v>
      </c>
      <c r="AI191">
        <v>17.277446496458801</v>
      </c>
      <c r="AJ191">
        <v>111.40257832898099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0.14000000000000001</v>
      </c>
      <c r="AM191" t="s">
        <v>3144</v>
      </c>
      <c r="AN191">
        <v>-5.26</v>
      </c>
      <c r="AO191" t="s">
        <v>3143</v>
      </c>
      <c r="AQ191">
        <f>(Table2[[#This Row],[Sharpe Ratio]]-AVERAGE(Table2[Sharpe Ratio]))/_xlfn.STDEV.P(Table2[Sharpe Ratio])</f>
        <v>-0.66967788397470196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0.59407296745931348</v>
      </c>
      <c r="AS191">
        <f>_xlfn.RANK.AVG(Table2[[#This Row],[1Y Return vs Nifty Z-Score]],Table2[1Y Return vs Nifty Z-Score])</f>
        <v>112</v>
      </c>
      <c r="AT191">
        <f>_xlfn.RANK.AVG(Table2[[#This Row],[6M Return vs Nifty Z-Score]],Table2[6M Return vs Nifty Z-Score])</f>
        <v>78</v>
      </c>
      <c r="AU191">
        <f>_xlfn.RANK.AVG(Table2[[#This Row],[Sharpe Ratio Z-Score]],Table2[Sharpe Ratio Z-Score])</f>
        <v>520.5</v>
      </c>
      <c r="AV191">
        <f>(Table2[[#This Row],[Rank 1Y]]+Table2[[#This Row],[Rank 6M]]+Table2[[#This Row],[Rank Sharpe]])/3</f>
        <v>236.83333333333334</v>
      </c>
    </row>
    <row r="192" spans="1:48" x14ac:dyDescent="0.3">
      <c r="A192" t="s">
        <v>1596</v>
      </c>
      <c r="B192" t="s">
        <v>1597</v>
      </c>
      <c r="C192" t="s">
        <v>3101</v>
      </c>
      <c r="D192" t="s">
        <v>243</v>
      </c>
      <c r="E192">
        <v>5577.2603868449996</v>
      </c>
      <c r="F192">
        <v>666.15</v>
      </c>
      <c r="G192">
        <v>57.929281100548899</v>
      </c>
      <c r="H192">
        <f>(Table2[[#This Row],[1Y Return vs Nifty]]-AVERAGE(Table2[1Y Return vs Nifty]))/_xlfn.STDEV.P(Table2[1Y Return vs Nifty])</f>
        <v>0.71308448336033969</v>
      </c>
      <c r="I192">
        <v>21.543912805098401</v>
      </c>
      <c r="J192">
        <f>(Table2[[#This Row],[1M Return vs Nifty]]-AVERAGE(Table2[1M Return vs Nifty]))/_xlfn.STDEV.P(Table2[1M Return vs Nifty])</f>
        <v>2.7906271135150993</v>
      </c>
      <c r="K192">
        <v>39.984755107832598</v>
      </c>
      <c r="L192">
        <f>(Table2[[#This Row],[6M Return vs Nifty]]-AVERAGE(Table2[6M Return vs Nifty]))/_xlfn.STDEV.P(Table2[6M Return vs Nifty])</f>
        <v>1.4317519336898141</v>
      </c>
      <c r="M192">
        <v>3.9698096096864002</v>
      </c>
      <c r="N192">
        <f>(Table2[[#This Row],[1W Return vs Nifty]]-AVERAGE(Table2[1W Return vs Nifty]))/_xlfn.STDEV.P(Table2[1W Return vs Nifty])</f>
        <v>1.9614548260575695</v>
      </c>
      <c r="O192">
        <v>610.69000000000005</v>
      </c>
      <c r="P192">
        <v>566.14419205910201</v>
      </c>
      <c r="Q192">
        <v>474.95114642790702</v>
      </c>
      <c r="R192">
        <v>65.137297587817102</v>
      </c>
      <c r="S192" s="1">
        <f>(Table2[[#This Row],[Close Price]]-Table2[[#This Row],[20D EMA]])/Table2[[#This Row],[20D EMA]]</f>
        <v>9.08153072753769E-2</v>
      </c>
      <c r="T192" s="1">
        <f>(Table2[[#This Row],[Close Price]]-Table2[[#This Row],[50D EMA]])/Table2[[#This Row],[50D EMA]]</f>
        <v>0.17664370551461556</v>
      </c>
      <c r="U192" s="1">
        <f>(Table2[[#This Row],[Close Price]]-Table2[[#This Row],[200D EMA]])/Table2[[#This Row],[200D EMA]]</f>
        <v>0.40256530594797729</v>
      </c>
      <c r="V192">
        <v>0.96391716547573603</v>
      </c>
      <c r="W192">
        <v>642.70000000000005</v>
      </c>
      <c r="X192">
        <v>676.2</v>
      </c>
      <c r="Y192">
        <v>642.70000000000005</v>
      </c>
      <c r="Z192">
        <v>676.2</v>
      </c>
      <c r="AA192">
        <v>525.04999999999995</v>
      </c>
      <c r="AB192">
        <v>676.2</v>
      </c>
      <c r="AC192" s="1">
        <f>(Table2[[#This Row],[Close Price]]/Table2[[#This Row],[Day Low]])-1</f>
        <v>3.6486696748093905E-2</v>
      </c>
      <c r="AD192" s="1">
        <f>(Table2[[#This Row],[Day High]]/Table2[[#This Row],[Close Price]])-1</f>
        <v>1.5086692186444539E-2</v>
      </c>
      <c r="AE192" s="1">
        <f>(Table2[[#This Row],[Close Price]]/Table2[[#This Row],[Current Week Low]])-1</f>
        <v>3.6486696748093905E-2</v>
      </c>
      <c r="AF192" s="1">
        <f>(Table2[[#This Row],[Current Week High]]/Table2[[#This Row],[Close Price]])-1</f>
        <v>1.5086692186444539E-2</v>
      </c>
      <c r="AG192" s="1">
        <f>(Table2[[#This Row],[Close Price]]/Table2[[#This Row],[Current Month Low]])-1</f>
        <v>0.26873631082754024</v>
      </c>
      <c r="AH192" s="1">
        <f>(Table2[[#This Row],[Current Month High]]/Table2[[#This Row],[Close Price]])-1</f>
        <v>1.5086692186444539E-2</v>
      </c>
      <c r="AI192">
        <v>1.5086692186444499</v>
      </c>
      <c r="AJ192">
        <v>93.591979075850006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0.45</v>
      </c>
      <c r="AM192" t="s">
        <v>3144</v>
      </c>
      <c r="AN192">
        <v>12.54</v>
      </c>
      <c r="AO192" t="s">
        <v>3144</v>
      </c>
      <c r="AQ192">
        <f>(Table2[[#This Row],[Sharpe Ratio]]-AVERAGE(Table2[Sharpe Ratio]))/_xlfn.STDEV.P(Table2[Sharpe Ratio])</f>
        <v>-0.66967788397470196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6.2272404726481208</v>
      </c>
      <c r="AS192">
        <f>_xlfn.RANK.AVG(Table2[[#This Row],[1Y Return vs Nifty Z-Score]],Table2[1Y Return vs Nifty Z-Score])</f>
        <v>132</v>
      </c>
      <c r="AT192">
        <f>_xlfn.RANK.AVG(Table2[[#This Row],[6M Return vs Nifty Z-Score]],Table2[6M Return vs Nifty Z-Score])</f>
        <v>58</v>
      </c>
      <c r="AU192">
        <f>_xlfn.RANK.AVG(Table2[[#This Row],[Sharpe Ratio Z-Score]],Table2[Sharpe Ratio Z-Score])</f>
        <v>520.5</v>
      </c>
      <c r="AV192">
        <f>(Table2[[#This Row],[Rank 1Y]]+Table2[[#This Row],[Rank 6M]]+Table2[[#This Row],[Rank Sharpe]])/3</f>
        <v>236.83333333333334</v>
      </c>
    </row>
    <row r="193" spans="1:48" x14ac:dyDescent="0.3">
      <c r="A193" t="s">
        <v>1440</v>
      </c>
      <c r="B193" t="s">
        <v>1441</v>
      </c>
      <c r="C193" t="s">
        <v>3108</v>
      </c>
      <c r="D193" t="s">
        <v>1025</v>
      </c>
      <c r="E193">
        <v>6921.4910831999996</v>
      </c>
      <c r="F193">
        <v>749.6</v>
      </c>
      <c r="G193">
        <v>32.370816423164499</v>
      </c>
      <c r="H193">
        <f>(Table2[[#This Row],[1Y Return vs Nifty]]-AVERAGE(Table2[1Y Return vs Nifty]))/_xlfn.STDEV.P(Table2[1Y Return vs Nifty])</f>
        <v>0.25242328037337186</v>
      </c>
      <c r="I193">
        <v>-6.3977847800958898</v>
      </c>
      <c r="J193">
        <f>(Table2[[#This Row],[1M Return vs Nifty]]-AVERAGE(Table2[1M Return vs Nifty]))/_xlfn.STDEV.P(Table2[1M Return vs Nifty])</f>
        <v>-0.49081710959907293</v>
      </c>
      <c r="K193">
        <v>-1.3366600196781</v>
      </c>
      <c r="L193">
        <f>(Table2[[#This Row],[6M Return vs Nifty]]-AVERAGE(Table2[6M Return vs Nifty]))/_xlfn.STDEV.P(Table2[6M Return vs Nifty])</f>
        <v>-7.4665076137191685E-2</v>
      </c>
      <c r="M193">
        <v>-7.1939848376437103</v>
      </c>
      <c r="N193">
        <f>(Table2[[#This Row],[1W Return vs Nifty]]-AVERAGE(Table2[1W Return vs Nifty]))/_xlfn.STDEV.P(Table2[1W Return vs Nifty])</f>
        <v>-0.3005860818038637</v>
      </c>
      <c r="O193">
        <v>799.75</v>
      </c>
      <c r="P193">
        <v>836.75193390365996</v>
      </c>
      <c r="Q193">
        <v>764.77297084368797</v>
      </c>
      <c r="R193">
        <v>17.855018600492599</v>
      </c>
      <c r="S193" s="1">
        <f>(Table2[[#This Row],[Close Price]]-Table2[[#This Row],[20D EMA]])/Table2[[#This Row],[20D EMA]]</f>
        <v>-6.2707095967489815E-2</v>
      </c>
      <c r="T193" s="1">
        <f>(Table2[[#This Row],[Close Price]]-Table2[[#This Row],[50D EMA]])/Table2[[#This Row],[50D EMA]]</f>
        <v>-0.10415504329589544</v>
      </c>
      <c r="U193" s="1">
        <f>(Table2[[#This Row],[Close Price]]-Table2[[#This Row],[200D EMA]])/Table2[[#This Row],[200D EMA]]</f>
        <v>-1.983983668636892E-2</v>
      </c>
      <c r="V193">
        <v>0.68606253605072598</v>
      </c>
      <c r="W193">
        <v>718.4</v>
      </c>
      <c r="X193">
        <v>753.5</v>
      </c>
      <c r="Y193">
        <v>718.4</v>
      </c>
      <c r="Z193">
        <v>753.5</v>
      </c>
      <c r="AA193">
        <v>718.1</v>
      </c>
      <c r="AB193">
        <v>884.9</v>
      </c>
      <c r="AC193" s="1">
        <f>(Table2[[#This Row],[Close Price]]/Table2[[#This Row],[Day Low]])-1</f>
        <v>4.3429844097995662E-2</v>
      </c>
      <c r="AD193" s="1">
        <f>(Table2[[#This Row],[Day High]]/Table2[[#This Row],[Close Price]])-1</f>
        <v>5.2027748132337237E-3</v>
      </c>
      <c r="AE193" s="1">
        <f>(Table2[[#This Row],[Close Price]]/Table2[[#This Row],[Current Week Low]])-1</f>
        <v>4.3429844097995662E-2</v>
      </c>
      <c r="AF193" s="1">
        <f>(Table2[[#This Row],[Current Week High]]/Table2[[#This Row],[Close Price]])-1</f>
        <v>5.2027748132337237E-3</v>
      </c>
      <c r="AG193" s="1">
        <f>(Table2[[#This Row],[Close Price]]/Table2[[#This Row],[Current Month Low]])-1</f>
        <v>4.3865756858376237E-2</v>
      </c>
      <c r="AH193" s="1">
        <f>(Table2[[#This Row],[Current Month High]]/Table2[[#This Row],[Close Price]])-1</f>
        <v>0.18049626467449298</v>
      </c>
      <c r="AI193">
        <v>41.275346851654199</v>
      </c>
      <c r="AJ193">
        <v>64.026258205689203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0</v>
      </c>
      <c r="AM193">
        <v>0</v>
      </c>
      <c r="AN193">
        <v>-12.47</v>
      </c>
      <c r="AO193" t="s">
        <v>3143</v>
      </c>
      <c r="AP193">
        <v>0.12891002214167999</v>
      </c>
      <c r="AQ193">
        <f>(Table2[[#This Row],[Sharpe Ratio]]-AVERAGE(Table2[Sharpe Ratio]))/_xlfn.STDEV.P(Table2[Sharpe Ratio])</f>
        <v>0.85231309660087684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220</v>
      </c>
      <c r="AT193">
        <f>_xlfn.RANK.AVG(Table2[[#This Row],[6M Return vs Nifty Z-Score]],Table2[6M Return vs Nifty Z-Score])</f>
        <v>353</v>
      </c>
      <c r="AU193">
        <f>_xlfn.RANK.AVG(Table2[[#This Row],[Sharpe Ratio Z-Score]],Table2[Sharpe Ratio Z-Score])</f>
        <v>138</v>
      </c>
      <c r="AV193">
        <f>(Table2[[#This Row],[Rank 1Y]]+Table2[[#This Row],[Rank 6M]]+Table2[[#This Row],[Rank Sharpe]])/3</f>
        <v>237</v>
      </c>
    </row>
    <row r="194" spans="1:48" x14ac:dyDescent="0.3">
      <c r="A194" t="s">
        <v>552</v>
      </c>
      <c r="B194" t="s">
        <v>553</v>
      </c>
      <c r="C194" t="s">
        <v>3108</v>
      </c>
      <c r="D194" t="s">
        <v>554</v>
      </c>
      <c r="E194">
        <v>34772.71980975</v>
      </c>
      <c r="F194">
        <v>3840.55</v>
      </c>
      <c r="G194">
        <v>27.563331127213701</v>
      </c>
      <c r="H194">
        <f>(Table2[[#This Row],[1Y Return vs Nifty]]-AVERAGE(Table2[1Y Return vs Nifty]))/_xlfn.STDEV.P(Table2[1Y Return vs Nifty])</f>
        <v>0.16577402394387755</v>
      </c>
      <c r="I194">
        <v>-1.2211739400839701</v>
      </c>
      <c r="J194">
        <f>(Table2[[#This Row],[1M Return vs Nifty]]-AVERAGE(Table2[1M Return vs Nifty]))/_xlfn.STDEV.P(Table2[1M Return vs Nifty])</f>
        <v>0.11711874270462666</v>
      </c>
      <c r="K194">
        <v>-8.7045352054048699</v>
      </c>
      <c r="L194">
        <f>(Table2[[#This Row],[6M Return vs Nifty]]-AVERAGE(Table2[6M Return vs Nifty]))/_xlfn.STDEV.P(Table2[6M Return vs Nifty])</f>
        <v>-0.34326895796968088</v>
      </c>
      <c r="M194">
        <v>-3.1275136379648201</v>
      </c>
      <c r="N194">
        <f>(Table2[[#This Row],[1W Return vs Nifty]]-AVERAGE(Table2[1W Return vs Nifty]))/_xlfn.STDEV.P(Table2[1W Return vs Nifty])</f>
        <v>0.52337428827567423</v>
      </c>
      <c r="O194">
        <v>4166.3999999999996</v>
      </c>
      <c r="P194">
        <v>4271.94768683028</v>
      </c>
      <c r="Q194">
        <v>3933.75682098161</v>
      </c>
      <c r="R194">
        <v>25.661114151248398</v>
      </c>
      <c r="S194" s="1">
        <f>(Table2[[#This Row],[Close Price]]-Table2[[#This Row],[20D EMA]])/Table2[[#This Row],[20D EMA]]</f>
        <v>-7.8209005376343968E-2</v>
      </c>
      <c r="T194" s="1">
        <f>(Table2[[#This Row],[Close Price]]-Table2[[#This Row],[50D EMA]])/Table2[[#This Row],[50D EMA]]</f>
        <v>-0.10098384120203735</v>
      </c>
      <c r="U194" s="1">
        <f>(Table2[[#This Row],[Close Price]]-Table2[[#This Row],[200D EMA]])/Table2[[#This Row],[200D EMA]]</f>
        <v>-2.3694098344989058E-2</v>
      </c>
      <c r="V194">
        <v>2.0756252985937098</v>
      </c>
      <c r="W194">
        <v>3823.5</v>
      </c>
      <c r="X194">
        <v>3981.35</v>
      </c>
      <c r="Y194">
        <v>3823.5</v>
      </c>
      <c r="Z194">
        <v>3981.35</v>
      </c>
      <c r="AA194">
        <v>3803.05</v>
      </c>
      <c r="AB194">
        <v>4725</v>
      </c>
      <c r="AC194" s="1">
        <f>(Table2[[#This Row],[Close Price]]/Table2[[#This Row],[Day Low]])-1</f>
        <v>4.4592650712698134E-3</v>
      </c>
      <c r="AD194" s="1">
        <f>(Table2[[#This Row],[Day High]]/Table2[[#This Row],[Close Price]])-1</f>
        <v>3.6661415682649467E-2</v>
      </c>
      <c r="AE194" s="1">
        <f>(Table2[[#This Row],[Close Price]]/Table2[[#This Row],[Current Week Low]])-1</f>
        <v>4.4592650712698134E-3</v>
      </c>
      <c r="AF194" s="1">
        <f>(Table2[[#This Row],[Current Week High]]/Table2[[#This Row],[Close Price]])-1</f>
        <v>3.6661415682649467E-2</v>
      </c>
      <c r="AG194" s="1">
        <f>(Table2[[#This Row],[Close Price]]/Table2[[#This Row],[Current Month Low]])-1</f>
        <v>9.8605066985708589E-3</v>
      </c>
      <c r="AH194" s="1">
        <f>(Table2[[#This Row],[Current Month High]]/Table2[[#This Row],[Close Price]])-1</f>
        <v>0.23029253622528012</v>
      </c>
      <c r="AI194">
        <v>31.223392482847402</v>
      </c>
      <c r="AJ194">
        <v>65.462496230235601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-7.0000000000000007E-2</v>
      </c>
      <c r="AM194" t="s">
        <v>3143</v>
      </c>
      <c r="AN194">
        <v>-15.2</v>
      </c>
      <c r="AO194" t="s">
        <v>3143</v>
      </c>
      <c r="AP194">
        <v>0.19022342914277601</v>
      </c>
      <c r="AQ194">
        <f>(Table2[[#This Row],[Sharpe Ratio]]-AVERAGE(Table2[Sharpe Ratio]))/_xlfn.STDEV.P(Table2[Sharpe Ratio])</f>
        <v>1.5762168776541843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237</v>
      </c>
      <c r="AT194">
        <f>_xlfn.RANK.AVG(Table2[[#This Row],[6M Return vs Nifty Z-Score]],Table2[6M Return vs Nifty Z-Score])</f>
        <v>439</v>
      </c>
      <c r="AU194">
        <f>_xlfn.RANK.AVG(Table2[[#This Row],[Sharpe Ratio Z-Score]],Table2[Sharpe Ratio Z-Score])</f>
        <v>36</v>
      </c>
      <c r="AV194">
        <f>(Table2[[#This Row],[Rank 1Y]]+Table2[[#This Row],[Rank 6M]]+Table2[[#This Row],[Rank Sharpe]])/3</f>
        <v>237.33333333333334</v>
      </c>
    </row>
    <row r="195" spans="1:48" x14ac:dyDescent="0.3">
      <c r="A195" t="s">
        <v>1213</v>
      </c>
      <c r="B195" t="s">
        <v>1214</v>
      </c>
      <c r="C195" t="s">
        <v>3100</v>
      </c>
      <c r="D195" t="s">
        <v>954</v>
      </c>
      <c r="E195">
        <v>9246.3358824999996</v>
      </c>
      <c r="F195">
        <v>1264.4000000000001</v>
      </c>
      <c r="G195">
        <v>60.427763721086698</v>
      </c>
      <c r="H195">
        <f>(Table2[[#This Row],[1Y Return vs Nifty]]-AVERAGE(Table2[1Y Return vs Nifty]))/_xlfn.STDEV.P(Table2[1Y Return vs Nifty])</f>
        <v>0.7581166879214144</v>
      </c>
      <c r="I195">
        <v>-2.1156720271668301</v>
      </c>
      <c r="J195">
        <f>(Table2[[#This Row],[1M Return vs Nifty]]-AVERAGE(Table2[1M Return vs Nifty]))/_xlfn.STDEV.P(Table2[1M Return vs Nifty])</f>
        <v>1.2069807453103041E-2</v>
      </c>
      <c r="K195">
        <v>4.0962465225794604</v>
      </c>
      <c r="L195">
        <f>(Table2[[#This Row],[6M Return vs Nifty]]-AVERAGE(Table2[6M Return vs Nifty]))/_xlfn.STDEV.P(Table2[6M Return vs Nifty])</f>
        <v>0.12339742493645559</v>
      </c>
      <c r="M195">
        <v>-11.4924464820868</v>
      </c>
      <c r="N195">
        <f>(Table2[[#This Row],[1W Return vs Nifty]]-AVERAGE(Table2[1W Return vs Nifty]))/_xlfn.STDEV.P(Table2[1W Return vs Nifty])</f>
        <v>-1.171553039004422</v>
      </c>
      <c r="O195">
        <v>1345.18</v>
      </c>
      <c r="P195">
        <v>1357.5425991289001</v>
      </c>
      <c r="Q195">
        <v>1193.39974855886</v>
      </c>
      <c r="R195">
        <v>30.654663750278601</v>
      </c>
      <c r="S195" s="1">
        <f>(Table2[[#This Row],[Close Price]]-Table2[[#This Row],[20D EMA]])/Table2[[#This Row],[20D EMA]]</f>
        <v>-6.0051442929570743E-2</v>
      </c>
      <c r="T195" s="1">
        <f>(Table2[[#This Row],[Close Price]]-Table2[[#This Row],[50D EMA]])/Table2[[#This Row],[50D EMA]]</f>
        <v>-6.8611179633454714E-2</v>
      </c>
      <c r="U195" s="1">
        <f>(Table2[[#This Row],[Close Price]]-Table2[[#This Row],[200D EMA]])/Table2[[#This Row],[200D EMA]]</f>
        <v>5.9494106251387638E-2</v>
      </c>
      <c r="V195">
        <v>0.59721513741206</v>
      </c>
      <c r="W195">
        <v>1232.05</v>
      </c>
      <c r="X195">
        <v>1278.75</v>
      </c>
      <c r="Y195">
        <v>1232.05</v>
      </c>
      <c r="Z195">
        <v>1278.75</v>
      </c>
      <c r="AA195">
        <v>1216.95</v>
      </c>
      <c r="AB195">
        <v>1460</v>
      </c>
      <c r="AC195" s="1">
        <f>(Table2[[#This Row],[Close Price]]/Table2[[#This Row],[Day Low]])-1</f>
        <v>2.6257051256036723E-2</v>
      </c>
      <c r="AD195" s="1">
        <f>(Table2[[#This Row],[Day High]]/Table2[[#This Row],[Close Price]])-1</f>
        <v>1.1349256564378241E-2</v>
      </c>
      <c r="AE195" s="1">
        <f>(Table2[[#This Row],[Close Price]]/Table2[[#This Row],[Current Week Low]])-1</f>
        <v>2.6257051256036723E-2</v>
      </c>
      <c r="AF195" s="1">
        <f>(Table2[[#This Row],[Current Week High]]/Table2[[#This Row],[Close Price]])-1</f>
        <v>1.1349256564378241E-2</v>
      </c>
      <c r="AG195" s="1">
        <f>(Table2[[#This Row],[Close Price]]/Table2[[#This Row],[Current Month Low]])-1</f>
        <v>3.8990919922757827E-2</v>
      </c>
      <c r="AH195" s="1">
        <f>(Table2[[#This Row],[Current Month High]]/Table2[[#This Row],[Close Price]])-1</f>
        <v>0.15469788041758936</v>
      </c>
      <c r="AI195">
        <v>25.850205631129299</v>
      </c>
      <c r="AJ195">
        <v>89.565217391304301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0.01</v>
      </c>
      <c r="AM195" t="s">
        <v>3144</v>
      </c>
      <c r="AN195">
        <v>-5.53</v>
      </c>
      <c r="AO195" t="s">
        <v>3143</v>
      </c>
      <c r="AP195">
        <v>6.6764371584134993E-2</v>
      </c>
      <c r="AQ195">
        <f>(Table2[[#This Row],[Sharpe Ratio]]-AVERAGE(Table2[Sharpe Ratio]))/_xlfn.STDEV.P(Table2[Sharpe Ratio])</f>
        <v>0.11858333642264693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125</v>
      </c>
      <c r="AT195">
        <f>_xlfn.RANK.AVG(Table2[[#This Row],[6M Return vs Nifty Z-Score]],Table2[6M Return vs Nifty Z-Score])</f>
        <v>280</v>
      </c>
      <c r="AU195">
        <f>_xlfn.RANK.AVG(Table2[[#This Row],[Sharpe Ratio Z-Score]],Table2[Sharpe Ratio Z-Score])</f>
        <v>308</v>
      </c>
      <c r="AV195">
        <f>(Table2[[#This Row],[Rank 1Y]]+Table2[[#This Row],[Rank 6M]]+Table2[[#This Row],[Rank Sharpe]])/3</f>
        <v>237.66666666666666</v>
      </c>
    </row>
    <row r="196" spans="1:48" x14ac:dyDescent="0.3">
      <c r="A196" t="s">
        <v>44</v>
      </c>
      <c r="B196" t="s">
        <v>45</v>
      </c>
      <c r="C196" t="s">
        <v>3096</v>
      </c>
      <c r="D196" t="s">
        <v>21</v>
      </c>
      <c r="E196">
        <v>501270.59237851499</v>
      </c>
      <c r="F196">
        <v>1871.75</v>
      </c>
      <c r="G196">
        <v>20.210661343374099</v>
      </c>
      <c r="H196">
        <f>(Table2[[#This Row],[1Y Return vs Nifty]]-AVERAGE(Table2[1Y Return vs Nifty]))/_xlfn.STDEV.P(Table2[1Y Return vs Nifty])</f>
        <v>3.3250816836426729E-2</v>
      </c>
      <c r="I196">
        <v>9.4609410709298096</v>
      </c>
      <c r="J196">
        <f>(Table2[[#This Row],[1M Return vs Nifty]]-AVERAGE(Table2[1M Return vs Nifty]))/_xlfn.STDEV.P(Table2[1M Return vs Nifty])</f>
        <v>1.3716153417983787</v>
      </c>
      <c r="K196">
        <v>26.350391003954101</v>
      </c>
      <c r="L196">
        <f>(Table2[[#This Row],[6M Return vs Nifty]]-AVERAGE(Table2[6M Return vs Nifty]))/_xlfn.STDEV.P(Table2[6M Return vs Nifty])</f>
        <v>0.93469640108335794</v>
      </c>
      <c r="M196">
        <v>0.54381225994331694</v>
      </c>
      <c r="N196">
        <f>(Table2[[#This Row],[1W Return vs Nifty]]-AVERAGE(Table2[1W Return vs Nifty]))/_xlfn.STDEV.P(Table2[1W Return vs Nifty])</f>
        <v>1.2672691536227723</v>
      </c>
      <c r="O196">
        <v>1831.49</v>
      </c>
      <c r="P196">
        <v>1773.6647082731699</v>
      </c>
      <c r="Q196">
        <v>1586.28122162216</v>
      </c>
      <c r="R196">
        <v>59.739954037262301</v>
      </c>
      <c r="S196" s="1">
        <f>(Table2[[#This Row],[Close Price]]-Table2[[#This Row],[20D EMA]])/Table2[[#This Row],[20D EMA]]</f>
        <v>2.1982102004378942E-2</v>
      </c>
      <c r="T196" s="1">
        <f>(Table2[[#This Row],[Close Price]]-Table2[[#This Row],[50D EMA]])/Table2[[#This Row],[50D EMA]]</f>
        <v>5.5300920895204234E-2</v>
      </c>
      <c r="U196" s="1">
        <f>(Table2[[#This Row],[Close Price]]-Table2[[#This Row],[200D EMA]])/Table2[[#This Row],[200D EMA]]</f>
        <v>0.17996101478520585</v>
      </c>
      <c r="V196">
        <v>0.98738284276641997</v>
      </c>
      <c r="W196">
        <v>1845.1</v>
      </c>
      <c r="X196">
        <v>1876.8</v>
      </c>
      <c r="Y196">
        <v>1845.1</v>
      </c>
      <c r="Z196">
        <v>1876.8</v>
      </c>
      <c r="AA196">
        <v>1743</v>
      </c>
      <c r="AB196">
        <v>1888.5</v>
      </c>
      <c r="AC196" s="1">
        <f>(Table2[[#This Row],[Close Price]]/Table2[[#This Row],[Day Low]])-1</f>
        <v>1.4443661590157753E-2</v>
      </c>
      <c r="AD196" s="1">
        <f>(Table2[[#This Row],[Day High]]/Table2[[#This Row],[Close Price]])-1</f>
        <v>2.6980098837985356E-3</v>
      </c>
      <c r="AE196" s="1">
        <f>(Table2[[#This Row],[Close Price]]/Table2[[#This Row],[Current Week Low]])-1</f>
        <v>1.4443661590157753E-2</v>
      </c>
      <c r="AF196" s="1">
        <f>(Table2[[#This Row],[Current Week High]]/Table2[[#This Row],[Close Price]])-1</f>
        <v>2.6980098837985356E-3</v>
      </c>
      <c r="AG196" s="1">
        <f>(Table2[[#This Row],[Close Price]]/Table2[[#This Row],[Current Month Low]])-1</f>
        <v>7.3866896156052686E-2</v>
      </c>
      <c r="AH196" s="1">
        <f>(Table2[[#This Row],[Current Month High]]/Table2[[#This Row],[Close Price]])-1</f>
        <v>8.9488446640844099E-3</v>
      </c>
      <c r="AI196">
        <v>0.89488446640844099</v>
      </c>
      <c r="AJ196">
        <v>51.558704453441301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0.09</v>
      </c>
      <c r="AM196" t="s">
        <v>3144</v>
      </c>
      <c r="AN196">
        <v>3.49</v>
      </c>
      <c r="AO196" t="s">
        <v>3144</v>
      </c>
      <c r="AP196">
        <v>5.4284640905596003E-2</v>
      </c>
      <c r="AQ196">
        <f>(Table2[[#This Row],[Sharpe Ratio]]-AVERAGE(Table2[Sharpe Ratio]))/_xlfn.STDEV.P(Table2[Sharpe Ratio])</f>
        <v>-2.8760037018659951E-2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3.578071676322276</v>
      </c>
      <c r="AS196">
        <f>_xlfn.RANK.AVG(Table2[[#This Row],[1Y Return vs Nifty Z-Score]],Table2[1Y Return vs Nifty Z-Score])</f>
        <v>281</v>
      </c>
      <c r="AT196">
        <f>_xlfn.RANK.AVG(Table2[[#This Row],[6M Return vs Nifty Z-Score]],Table2[6M Return vs Nifty Z-Score])</f>
        <v>91</v>
      </c>
      <c r="AU196">
        <f>_xlfn.RANK.AVG(Table2[[#This Row],[Sharpe Ratio Z-Score]],Table2[Sharpe Ratio Z-Score])</f>
        <v>345</v>
      </c>
      <c r="AV196">
        <f>(Table2[[#This Row],[Rank 1Y]]+Table2[[#This Row],[Rank 6M]]+Table2[[#This Row],[Rank Sharpe]])/3</f>
        <v>239</v>
      </c>
    </row>
    <row r="197" spans="1:48" x14ac:dyDescent="0.3">
      <c r="A197" t="s">
        <v>144</v>
      </c>
      <c r="B197" t="s">
        <v>145</v>
      </c>
      <c r="C197" t="s">
        <v>3105</v>
      </c>
      <c r="D197" t="s">
        <v>146</v>
      </c>
      <c r="E197">
        <v>177789.26261447999</v>
      </c>
      <c r="F197">
        <v>469.15</v>
      </c>
      <c r="G197">
        <v>88.964503451634101</v>
      </c>
      <c r="H197">
        <f>(Table2[[#This Row],[1Y Return vs Nifty]]-AVERAGE(Table2[1Y Return vs Nifty]))/_xlfn.STDEV.P(Table2[1Y Return vs Nifty])</f>
        <v>1.2724577885913657</v>
      </c>
      <c r="I197">
        <v>-4.9041442874961003</v>
      </c>
      <c r="J197">
        <f>(Table2[[#This Row],[1M Return vs Nifty]]-AVERAGE(Table2[1M Return vs Nifty]))/_xlfn.STDEV.P(Table2[1M Return vs Nifty])</f>
        <v>-0.31540550653140254</v>
      </c>
      <c r="K197">
        <v>6.9086321852393402</v>
      </c>
      <c r="L197">
        <f>(Table2[[#This Row],[6M Return vs Nifty]]-AVERAGE(Table2[6M Return vs Nifty]))/_xlfn.STDEV.P(Table2[6M Return vs Nifty])</f>
        <v>0.22592599486444448</v>
      </c>
      <c r="M197">
        <v>-4.4067172795339102</v>
      </c>
      <c r="N197">
        <f>(Table2[[#This Row],[1W Return vs Nifty]]-AVERAGE(Table2[1W Return vs Nifty]))/_xlfn.STDEV.P(Table2[1W Return vs Nifty])</f>
        <v>0.26417827921563453</v>
      </c>
      <c r="O197">
        <v>476.5</v>
      </c>
      <c r="P197">
        <v>470.03597864520498</v>
      </c>
      <c r="Q197">
        <v>406.41444080924998</v>
      </c>
      <c r="R197">
        <v>29.7217172943622</v>
      </c>
      <c r="S197" s="1">
        <f>(Table2[[#This Row],[Close Price]]-Table2[[#This Row],[20D EMA]])/Table2[[#This Row],[20D EMA]]</f>
        <v>-1.5424973767051464E-2</v>
      </c>
      <c r="T197" s="1">
        <f>(Table2[[#This Row],[Close Price]]-Table2[[#This Row],[50D EMA]])/Table2[[#This Row],[50D EMA]]</f>
        <v>-1.8849166562923032E-3</v>
      </c>
      <c r="U197" s="1">
        <f>(Table2[[#This Row],[Close Price]]-Table2[[#This Row],[200D EMA]])/Table2[[#This Row],[200D EMA]]</f>
        <v>0.15436350899793652</v>
      </c>
      <c r="V197">
        <v>0.59974242393660304</v>
      </c>
      <c r="W197">
        <v>455.4</v>
      </c>
      <c r="X197">
        <v>471.75</v>
      </c>
      <c r="Y197">
        <v>455.4</v>
      </c>
      <c r="Z197">
        <v>471.75</v>
      </c>
      <c r="AA197">
        <v>449.05</v>
      </c>
      <c r="AB197">
        <v>521.35</v>
      </c>
      <c r="AC197" s="1">
        <f>(Table2[[#This Row],[Close Price]]/Table2[[#This Row],[Day Low]])-1</f>
        <v>3.0193236714975757E-2</v>
      </c>
      <c r="AD197" s="1">
        <f>(Table2[[#This Row],[Day High]]/Table2[[#This Row],[Close Price]])-1</f>
        <v>5.5419375466270182E-3</v>
      </c>
      <c r="AE197" s="1">
        <f>(Table2[[#This Row],[Close Price]]/Table2[[#This Row],[Current Week Low]])-1</f>
        <v>3.0193236714975757E-2</v>
      </c>
      <c r="AF197" s="1">
        <f>(Table2[[#This Row],[Current Week High]]/Table2[[#This Row],[Close Price]])-1</f>
        <v>5.5419375466270182E-3</v>
      </c>
      <c r="AG197" s="1">
        <f>(Table2[[#This Row],[Close Price]]/Table2[[#This Row],[Current Month Low]])-1</f>
        <v>4.4761162454069581E-2</v>
      </c>
      <c r="AH197" s="1">
        <f>(Table2[[#This Row],[Current Month High]]/Table2[[#This Row],[Close Price]])-1</f>
        <v>0.11126505382073981</v>
      </c>
      <c r="AI197">
        <v>11.6167537035063</v>
      </c>
      <c r="AJ197">
        <v>118.768943809745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7.0000000000000007E-2</v>
      </c>
      <c r="AM197" t="s">
        <v>3144</v>
      </c>
      <c r="AN197">
        <v>-4.74</v>
      </c>
      <c r="AO197" t="s">
        <v>3143</v>
      </c>
      <c r="AP197">
        <v>3.7801408707825002E-2</v>
      </c>
      <c r="AQ197">
        <f>(Table2[[#This Row],[Sharpe Ratio]]-AVERAGE(Table2[Sharpe Ratio]))/_xlfn.STDEV.P(Table2[Sharpe Ratio])</f>
        <v>-0.2233712109130212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1.2237853452270211</v>
      </c>
      <c r="AS197">
        <f>_xlfn.RANK.AVG(Table2[[#This Row],[1Y Return vs Nifty Z-Score]],Table2[1Y Return vs Nifty Z-Score])</f>
        <v>77</v>
      </c>
      <c r="AT197">
        <f>_xlfn.RANK.AVG(Table2[[#This Row],[6M Return vs Nifty Z-Score]],Table2[6M Return vs Nifty Z-Score])</f>
        <v>239</v>
      </c>
      <c r="AU197">
        <f>_xlfn.RANK.AVG(Table2[[#This Row],[Sharpe Ratio Z-Score]],Table2[Sharpe Ratio Z-Score])</f>
        <v>403</v>
      </c>
      <c r="AV197">
        <f>(Table2[[#This Row],[Rank 1Y]]+Table2[[#This Row],[Rank 6M]]+Table2[[#This Row],[Rank Sharpe]])/3</f>
        <v>239.66666666666666</v>
      </c>
    </row>
    <row r="198" spans="1:48" x14ac:dyDescent="0.3">
      <c r="A198" t="s">
        <v>1797</v>
      </c>
      <c r="B198" t="s">
        <v>1798</v>
      </c>
      <c r="C198" t="s">
        <v>3096</v>
      </c>
      <c r="D198" t="s">
        <v>273</v>
      </c>
      <c r="E198">
        <v>4128.4552028999997</v>
      </c>
      <c r="F198">
        <v>1470.15</v>
      </c>
      <c r="G198">
        <v>25.6132721799103</v>
      </c>
      <c r="H198">
        <f>(Table2[[#This Row],[1Y Return vs Nifty]]-AVERAGE(Table2[1Y Return vs Nifty]))/_xlfn.STDEV.P(Table2[1Y Return vs Nifty])</f>
        <v>0.13062650972894246</v>
      </c>
      <c r="I198">
        <v>16.611117106173701</v>
      </c>
      <c r="J198">
        <f>(Table2[[#This Row],[1M Return vs Nifty]]-AVERAGE(Table2[1M Return vs Nifty]))/_xlfn.STDEV.P(Table2[1M Return vs Nifty])</f>
        <v>2.2113246605884065</v>
      </c>
      <c r="K198">
        <v>2.8865317771097199</v>
      </c>
      <c r="L198">
        <f>(Table2[[#This Row],[6M Return vs Nifty]]-AVERAGE(Table2[6M Return vs Nifty]))/_xlfn.STDEV.P(Table2[6M Return vs Nifty])</f>
        <v>7.9295961712343932E-2</v>
      </c>
      <c r="M198">
        <v>9.95580471420344</v>
      </c>
      <c r="N198">
        <f>(Table2[[#This Row],[1W Return vs Nifty]]-AVERAGE(Table2[1W Return vs Nifty]))/_xlfn.STDEV.P(Table2[1W Return vs Nifty])</f>
        <v>3.1743547826591643</v>
      </c>
      <c r="O198">
        <v>1416.45</v>
      </c>
      <c r="P198">
        <v>1393.13833835778</v>
      </c>
      <c r="Q198">
        <v>1274.88724315954</v>
      </c>
      <c r="R198">
        <v>92.734936379242498</v>
      </c>
      <c r="S198" s="1">
        <f>(Table2[[#This Row],[Close Price]]-Table2[[#This Row],[20D EMA]])/Table2[[#This Row],[20D EMA]]</f>
        <v>3.7911680609975677E-2</v>
      </c>
      <c r="T198" s="1">
        <f>(Table2[[#This Row],[Close Price]]-Table2[[#This Row],[50D EMA]])/Table2[[#This Row],[50D EMA]]</f>
        <v>5.5279263747059638E-2</v>
      </c>
      <c r="U198" s="1">
        <f>(Table2[[#This Row],[Close Price]]-Table2[[#This Row],[200D EMA]])/Table2[[#This Row],[200D EMA]]</f>
        <v>0.1531608053089796</v>
      </c>
      <c r="V198">
        <v>3.0002484489471701</v>
      </c>
      <c r="W198">
        <v>1455</v>
      </c>
      <c r="X198">
        <v>1546.35</v>
      </c>
      <c r="Y198">
        <v>1455</v>
      </c>
      <c r="Z198">
        <v>1546.35</v>
      </c>
      <c r="AA198">
        <v>1365.6</v>
      </c>
      <c r="AB198">
        <v>1552.8</v>
      </c>
      <c r="AC198" s="1">
        <f>(Table2[[#This Row],[Close Price]]/Table2[[#This Row],[Day Low]])-1</f>
        <v>1.0412371134020715E-2</v>
      </c>
      <c r="AD198" s="1">
        <f>(Table2[[#This Row],[Day High]]/Table2[[#This Row],[Close Price]])-1</f>
        <v>5.1831445770839535E-2</v>
      </c>
      <c r="AE198" s="1">
        <f>(Table2[[#This Row],[Close Price]]/Table2[[#This Row],[Current Week Low]])-1</f>
        <v>1.0412371134020715E-2</v>
      </c>
      <c r="AF198" s="1">
        <f>(Table2[[#This Row],[Current Week High]]/Table2[[#This Row],[Close Price]])-1</f>
        <v>5.1831445770839535E-2</v>
      </c>
      <c r="AG198" s="1">
        <f>(Table2[[#This Row],[Close Price]]/Table2[[#This Row],[Current Month Low]])-1</f>
        <v>7.655975395430592E-2</v>
      </c>
      <c r="AH198" s="1">
        <f>(Table2[[#This Row],[Current Month High]]/Table2[[#This Row],[Close Price]])-1</f>
        <v>5.6218753188450155E-2</v>
      </c>
      <c r="AI198">
        <v>5.6218753188450101</v>
      </c>
      <c r="AJ198">
        <v>56.050313130240902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-0.01</v>
      </c>
      <c r="AM198" t="s">
        <v>3143</v>
      </c>
      <c r="AN198">
        <v>6.02</v>
      </c>
      <c r="AO198" t="s">
        <v>3144</v>
      </c>
      <c r="AP198">
        <v>0.112090378077164</v>
      </c>
      <c r="AQ198">
        <f>(Table2[[#This Row],[Sharpe Ratio]]-AVERAGE(Table2[Sharpe Ratio]))/_xlfn.STDEV.P(Table2[Sharpe Ratio])</f>
        <v>0.65373003736790547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6.2493319520567621</v>
      </c>
      <c r="AS198">
        <f>_xlfn.RANK.AVG(Table2[[#This Row],[1Y Return vs Nifty Z-Score]],Table2[1Y Return vs Nifty Z-Score])</f>
        <v>250</v>
      </c>
      <c r="AT198">
        <f>_xlfn.RANK.AVG(Table2[[#This Row],[6M Return vs Nifty Z-Score]],Table2[6M Return vs Nifty Z-Score])</f>
        <v>295</v>
      </c>
      <c r="AU198">
        <f>_xlfn.RANK.AVG(Table2[[#This Row],[Sharpe Ratio Z-Score]],Table2[Sharpe Ratio Z-Score])</f>
        <v>174</v>
      </c>
      <c r="AV198">
        <f>(Table2[[#This Row],[Rank 1Y]]+Table2[[#This Row],[Rank 6M]]+Table2[[#This Row],[Rank Sharpe]])/3</f>
        <v>239.66666666666666</v>
      </c>
    </row>
    <row r="199" spans="1:48" x14ac:dyDescent="0.3">
      <c r="A199" t="s">
        <v>889</v>
      </c>
      <c r="B199" t="s">
        <v>890</v>
      </c>
      <c r="C199" t="s">
        <v>3098</v>
      </c>
      <c r="D199" t="s">
        <v>742</v>
      </c>
      <c r="E199">
        <v>16334.543406335901</v>
      </c>
      <c r="F199">
        <v>117.38</v>
      </c>
      <c r="G199">
        <v>52.385827839957699</v>
      </c>
      <c r="H199">
        <f>(Table2[[#This Row],[1Y Return vs Nifty]]-AVERAGE(Table2[1Y Return vs Nifty]))/_xlfn.STDEV.P(Table2[1Y Return vs Nifty])</f>
        <v>0.61317027176899974</v>
      </c>
      <c r="I199">
        <v>-17.492472090699</v>
      </c>
      <c r="J199">
        <f>(Table2[[#This Row],[1M Return vs Nifty]]-AVERAGE(Table2[1M Return vs Nifty]))/_xlfn.STDEV.P(Table2[1M Return vs Nifty])</f>
        <v>-1.7937657751779235</v>
      </c>
      <c r="K199">
        <v>11.276418167554301</v>
      </c>
      <c r="L199">
        <f>(Table2[[#This Row],[6M Return vs Nifty]]-AVERAGE(Table2[6M Return vs Nifty]))/_xlfn.STDEV.P(Table2[6M Return vs Nifty])</f>
        <v>0.3851583705887362</v>
      </c>
      <c r="M199">
        <v>-12.261656118106499</v>
      </c>
      <c r="N199">
        <f>(Table2[[#This Row],[1W Return vs Nifty]]-AVERAGE(Table2[1W Return vs Nifty]))/_xlfn.STDEV.P(Table2[1W Return vs Nifty])</f>
        <v>-1.3274125607473981</v>
      </c>
      <c r="O199">
        <v>130.41</v>
      </c>
      <c r="P199">
        <v>136.03026678678</v>
      </c>
      <c r="Q199">
        <v>117.719937928893</v>
      </c>
      <c r="R199">
        <v>25.273642154592999</v>
      </c>
      <c r="S199" s="1">
        <f>(Table2[[#This Row],[Close Price]]-Table2[[#This Row],[20D EMA]])/Table2[[#This Row],[20D EMA]]</f>
        <v>-9.9915650640288331E-2</v>
      </c>
      <c r="T199" s="1">
        <f>(Table2[[#This Row],[Close Price]]-Table2[[#This Row],[50D EMA]])/Table2[[#This Row],[50D EMA]]</f>
        <v>-0.13710380217083071</v>
      </c>
      <c r="U199" s="1">
        <f>(Table2[[#This Row],[Close Price]]-Table2[[#This Row],[200D EMA]])/Table2[[#This Row],[200D EMA]]</f>
        <v>-2.8876835553408317E-3</v>
      </c>
      <c r="V199">
        <v>0.47298672930590202</v>
      </c>
      <c r="W199">
        <v>112.35</v>
      </c>
      <c r="X199">
        <v>119.05</v>
      </c>
      <c r="Y199">
        <v>112.35</v>
      </c>
      <c r="Z199">
        <v>119.05</v>
      </c>
      <c r="AA199">
        <v>111.51</v>
      </c>
      <c r="AB199">
        <v>152.74</v>
      </c>
      <c r="AC199" s="1">
        <f>(Table2[[#This Row],[Close Price]]/Table2[[#This Row],[Day Low]])-1</f>
        <v>4.4770805518469015E-2</v>
      </c>
      <c r="AD199" s="1">
        <f>(Table2[[#This Row],[Day High]]/Table2[[#This Row],[Close Price]])-1</f>
        <v>1.4227295961833475E-2</v>
      </c>
      <c r="AE199" s="1">
        <f>(Table2[[#This Row],[Close Price]]/Table2[[#This Row],[Current Week Low]])-1</f>
        <v>4.4770805518469015E-2</v>
      </c>
      <c r="AF199" s="1">
        <f>(Table2[[#This Row],[Current Week High]]/Table2[[#This Row],[Close Price]])-1</f>
        <v>1.4227295961833475E-2</v>
      </c>
      <c r="AG199" s="1">
        <f>(Table2[[#This Row],[Close Price]]/Table2[[#This Row],[Current Month Low]])-1</f>
        <v>5.2641018742713541E-2</v>
      </c>
      <c r="AH199" s="1">
        <f>(Table2[[#This Row],[Current Month High]]/Table2[[#This Row],[Close Price]])-1</f>
        <v>0.30124382347929823</v>
      </c>
      <c r="AI199">
        <v>45.680695178054201</v>
      </c>
      <c r="AJ199">
        <v>82.692607003890998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-0.17</v>
      </c>
      <c r="AM199" t="s">
        <v>3143</v>
      </c>
      <c r="AN199">
        <v>-15.26</v>
      </c>
      <c r="AO199" t="s">
        <v>3143</v>
      </c>
      <c r="AP199">
        <v>4.8010065760362E-2</v>
      </c>
      <c r="AQ199">
        <f>(Table2[[#This Row],[Sharpe Ratio]]-AVERAGE(Table2[Sharpe Ratio]))/_xlfn.STDEV.P(Table2[Sharpe Ratio])</f>
        <v>-0.10284152904954325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156</v>
      </c>
      <c r="AT199">
        <f>_xlfn.RANK.AVG(Table2[[#This Row],[6M Return vs Nifty Z-Score]],Table2[6M Return vs Nifty Z-Score])</f>
        <v>200</v>
      </c>
      <c r="AU199">
        <f>_xlfn.RANK.AVG(Table2[[#This Row],[Sharpe Ratio Z-Score]],Table2[Sharpe Ratio Z-Score])</f>
        <v>364</v>
      </c>
      <c r="AV199">
        <f>(Table2[[#This Row],[Rank 1Y]]+Table2[[#This Row],[Rank 6M]]+Table2[[#This Row],[Rank Sharpe]])/3</f>
        <v>240</v>
      </c>
    </row>
    <row r="200" spans="1:48" x14ac:dyDescent="0.3">
      <c r="A200" t="s">
        <v>1211</v>
      </c>
      <c r="B200" t="s">
        <v>1212</v>
      </c>
      <c r="C200" t="s">
        <v>3101</v>
      </c>
      <c r="D200" t="s">
        <v>243</v>
      </c>
      <c r="E200">
        <v>9290.3941030999995</v>
      </c>
      <c r="F200">
        <v>934.4</v>
      </c>
      <c r="G200">
        <v>33.933843748077201</v>
      </c>
      <c r="H200">
        <f>(Table2[[#This Row],[1Y Return vs Nifty]]-AVERAGE(Table2[1Y Return vs Nifty]))/_xlfn.STDEV.P(Table2[1Y Return vs Nifty])</f>
        <v>0.28059500574437618</v>
      </c>
      <c r="I200">
        <v>8.6555341096163207</v>
      </c>
      <c r="J200">
        <f>(Table2[[#This Row],[1M Return vs Nifty]]-AVERAGE(Table2[1M Return vs Nifty]))/_xlfn.STDEV.P(Table2[1M Return vs Nifty])</f>
        <v>1.2770291767166089</v>
      </c>
      <c r="K200">
        <v>21.7060431287785</v>
      </c>
      <c r="L200">
        <f>(Table2[[#This Row],[6M Return vs Nifty]]-AVERAGE(Table2[6M Return vs Nifty]))/_xlfn.STDEV.P(Table2[6M Return vs Nifty])</f>
        <v>0.76538166156804854</v>
      </c>
      <c r="M200">
        <v>-7.6865844131212997</v>
      </c>
      <c r="N200">
        <f>(Table2[[#This Row],[1W Return vs Nifty]]-AVERAGE(Table2[1W Return vs Nifty]))/_xlfn.STDEV.P(Table2[1W Return vs Nifty])</f>
        <v>-0.40039805847385423</v>
      </c>
      <c r="O200">
        <v>957.61</v>
      </c>
      <c r="P200">
        <v>927.16773173409797</v>
      </c>
      <c r="Q200">
        <v>788.75855681427299</v>
      </c>
      <c r="R200">
        <v>30.072487792319102</v>
      </c>
      <c r="S200" s="1">
        <f>(Table2[[#This Row],[Close Price]]-Table2[[#This Row],[20D EMA]])/Table2[[#This Row],[20D EMA]]</f>
        <v>-2.4237424421215355E-2</v>
      </c>
      <c r="T200" s="1">
        <f>(Table2[[#This Row],[Close Price]]-Table2[[#This Row],[50D EMA]])/Table2[[#This Row],[50D EMA]]</f>
        <v>7.8003882343655019E-3</v>
      </c>
      <c r="U200" s="1">
        <f>(Table2[[#This Row],[Close Price]]-Table2[[#This Row],[200D EMA]])/Table2[[#This Row],[200D EMA]]</f>
        <v>0.18464641927177319</v>
      </c>
      <c r="V200">
        <v>0.77997369570048902</v>
      </c>
      <c r="W200">
        <v>885.25</v>
      </c>
      <c r="X200">
        <v>940</v>
      </c>
      <c r="Y200">
        <v>885.25</v>
      </c>
      <c r="Z200">
        <v>940</v>
      </c>
      <c r="AA200">
        <v>885.25</v>
      </c>
      <c r="AB200">
        <v>1107.6500000000001</v>
      </c>
      <c r="AC200" s="1">
        <f>(Table2[[#This Row],[Close Price]]/Table2[[#This Row],[Day Low]])-1</f>
        <v>5.5521039254447846E-2</v>
      </c>
      <c r="AD200" s="1">
        <f>(Table2[[#This Row],[Day High]]/Table2[[#This Row],[Close Price]])-1</f>
        <v>5.9931506849315586E-3</v>
      </c>
      <c r="AE200" s="1">
        <f>(Table2[[#This Row],[Close Price]]/Table2[[#This Row],[Current Week Low]])-1</f>
        <v>5.5521039254447846E-2</v>
      </c>
      <c r="AF200" s="1">
        <f>(Table2[[#This Row],[Current Week High]]/Table2[[#This Row],[Close Price]])-1</f>
        <v>5.9931506849315586E-3</v>
      </c>
      <c r="AG200" s="1">
        <f>(Table2[[#This Row],[Close Price]]/Table2[[#This Row],[Current Month Low]])-1</f>
        <v>5.5521039254447846E-2</v>
      </c>
      <c r="AH200" s="1">
        <f>(Table2[[#This Row],[Current Month High]]/Table2[[#This Row],[Close Price]])-1</f>
        <v>0.18541309931506866</v>
      </c>
      <c r="AI200">
        <v>18.541309931506799</v>
      </c>
      <c r="AJ200">
        <v>67.140685090779002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0.14000000000000001</v>
      </c>
      <c r="AM200" t="s">
        <v>3144</v>
      </c>
      <c r="AN200">
        <v>-5.32</v>
      </c>
      <c r="AO200" t="s">
        <v>3143</v>
      </c>
      <c r="AP200">
        <v>4.1970251925131999E-2</v>
      </c>
      <c r="AQ200">
        <f>(Table2[[#This Row],[Sharpe Ratio]]-AVERAGE(Table2[Sharpe Ratio]))/_xlfn.STDEV.P(Table2[Sharpe Ratio])</f>
        <v>-0.17415128471363345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1.748456500841546</v>
      </c>
      <c r="AS200">
        <f>_xlfn.RANK.AVG(Table2[[#This Row],[1Y Return vs Nifty Z-Score]],Table2[1Y Return vs Nifty Z-Score])</f>
        <v>215</v>
      </c>
      <c r="AT200">
        <f>_xlfn.RANK.AVG(Table2[[#This Row],[6M Return vs Nifty Z-Score]],Table2[6M Return vs Nifty Z-Score])</f>
        <v>124</v>
      </c>
      <c r="AU200">
        <f>_xlfn.RANK.AVG(Table2[[#This Row],[Sharpe Ratio Z-Score]],Table2[Sharpe Ratio Z-Score])</f>
        <v>384</v>
      </c>
      <c r="AV200">
        <f>(Table2[[#This Row],[Rank 1Y]]+Table2[[#This Row],[Rank 6M]]+Table2[[#This Row],[Rank Sharpe]])/3</f>
        <v>241</v>
      </c>
    </row>
    <row r="201" spans="1:48" x14ac:dyDescent="0.3">
      <c r="A201" t="s">
        <v>709</v>
      </c>
      <c r="B201" t="s">
        <v>710</v>
      </c>
      <c r="C201" t="s">
        <v>3100</v>
      </c>
      <c r="D201" t="s">
        <v>48</v>
      </c>
      <c r="E201">
        <v>23735.7</v>
      </c>
      <c r="F201">
        <v>93.31</v>
      </c>
      <c r="G201">
        <v>80.808640951509304</v>
      </c>
      <c r="H201">
        <f>(Table2[[#This Row],[1Y Return vs Nifty]]-AVERAGE(Table2[1Y Return vs Nifty]))/_xlfn.STDEV.P(Table2[1Y Return vs Nifty])</f>
        <v>1.1254579794037551</v>
      </c>
      <c r="I201">
        <v>-18.8741042918932</v>
      </c>
      <c r="J201">
        <f>(Table2[[#This Row],[1M Return vs Nifty]]-AVERAGE(Table2[1M Return vs Nifty]))/_xlfn.STDEV.P(Table2[1M Return vs Nifty])</f>
        <v>-1.9560232397164976</v>
      </c>
      <c r="K201">
        <v>-10.0973418731822</v>
      </c>
      <c r="L201">
        <f>(Table2[[#This Row],[6M Return vs Nifty]]-AVERAGE(Table2[6M Return vs Nifty]))/_xlfn.STDEV.P(Table2[6M Return vs Nifty])</f>
        <v>-0.39404523582138862</v>
      </c>
      <c r="M201">
        <v>-16.5917004762596</v>
      </c>
      <c r="N201">
        <f>(Table2[[#This Row],[1W Return vs Nifty]]-AVERAGE(Table2[1W Return vs Nifty]))/_xlfn.STDEV.P(Table2[1W Return vs Nifty])</f>
        <v>-2.2047789004097509</v>
      </c>
      <c r="O201">
        <v>105.2</v>
      </c>
      <c r="P201">
        <v>111.240705908716</v>
      </c>
      <c r="Q201">
        <v>97.931355099903797</v>
      </c>
      <c r="R201">
        <v>7.53256112935044</v>
      </c>
      <c r="S201" s="1">
        <f>(Table2[[#This Row],[Close Price]]-Table2[[#This Row],[20D EMA]])/Table2[[#This Row],[20D EMA]]</f>
        <v>-0.11302281368821293</v>
      </c>
      <c r="T201" s="1">
        <f>(Table2[[#This Row],[Close Price]]-Table2[[#This Row],[50D EMA]])/Table2[[#This Row],[50D EMA]]</f>
        <v>-0.16118835063335457</v>
      </c>
      <c r="U201" s="1">
        <f>(Table2[[#This Row],[Close Price]]-Table2[[#This Row],[200D EMA]])/Table2[[#This Row],[200D EMA]]</f>
        <v>-4.7189739130938817E-2</v>
      </c>
      <c r="V201">
        <v>0.26385961612607001</v>
      </c>
      <c r="W201">
        <v>85.21</v>
      </c>
      <c r="X201">
        <v>94.4</v>
      </c>
      <c r="Y201">
        <v>85.21</v>
      </c>
      <c r="Z201">
        <v>94.4</v>
      </c>
      <c r="AA201">
        <v>85.21</v>
      </c>
      <c r="AB201">
        <v>121.13</v>
      </c>
      <c r="AC201" s="1">
        <f>(Table2[[#This Row],[Close Price]]/Table2[[#This Row],[Day Low]])-1</f>
        <v>9.5059265344443311E-2</v>
      </c>
      <c r="AD201" s="1">
        <f>(Table2[[#This Row],[Day High]]/Table2[[#This Row],[Close Price]])-1</f>
        <v>1.1681491801521782E-2</v>
      </c>
      <c r="AE201" s="1">
        <f>(Table2[[#This Row],[Close Price]]/Table2[[#This Row],[Current Week Low]])-1</f>
        <v>9.5059265344443311E-2</v>
      </c>
      <c r="AF201" s="1">
        <f>(Table2[[#This Row],[Current Week High]]/Table2[[#This Row],[Close Price]])-1</f>
        <v>1.1681491801521782E-2</v>
      </c>
      <c r="AG201" s="1">
        <f>(Table2[[#This Row],[Close Price]]/Table2[[#This Row],[Current Month Low]])-1</f>
        <v>9.5059265344443311E-2</v>
      </c>
      <c r="AH201" s="1">
        <f>(Table2[[#This Row],[Current Month High]]/Table2[[#This Row],[Close Price]])-1</f>
        <v>0.29814596506269408</v>
      </c>
      <c r="AI201">
        <v>49.8588932947522</v>
      </c>
      <c r="AJ201">
        <v>121.638954869358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-0.16</v>
      </c>
      <c r="AM201" t="s">
        <v>3143</v>
      </c>
      <c r="AN201">
        <v>-20.23</v>
      </c>
      <c r="AO201" t="s">
        <v>3143</v>
      </c>
      <c r="AP201">
        <v>0.111344388631583</v>
      </c>
      <c r="AQ201">
        <f>(Table2[[#This Row],[Sharpe Ratio]]-AVERAGE(Table2[Sharpe Ratio]))/_xlfn.STDEV.P(Table2[Sharpe Ratio])</f>
        <v>0.64492242730845639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89</v>
      </c>
      <c r="AT201">
        <f>_xlfn.RANK.AVG(Table2[[#This Row],[6M Return vs Nifty Z-Score]],Table2[6M Return vs Nifty Z-Score])</f>
        <v>459</v>
      </c>
      <c r="AU201">
        <f>_xlfn.RANK.AVG(Table2[[#This Row],[Sharpe Ratio Z-Score]],Table2[Sharpe Ratio Z-Score])</f>
        <v>176</v>
      </c>
      <c r="AV201">
        <f>(Table2[[#This Row],[Rank 1Y]]+Table2[[#This Row],[Rank 6M]]+Table2[[#This Row],[Rank Sharpe]])/3</f>
        <v>241.33333333333334</v>
      </c>
    </row>
    <row r="202" spans="1:48" x14ac:dyDescent="0.3">
      <c r="A202" t="s">
        <v>715</v>
      </c>
      <c r="B202" t="s">
        <v>716</v>
      </c>
      <c r="C202" t="s">
        <v>3101</v>
      </c>
      <c r="D202" t="s">
        <v>51</v>
      </c>
      <c r="E202">
        <v>23139.204105299999</v>
      </c>
      <c r="F202">
        <v>1323.25</v>
      </c>
      <c r="G202">
        <v>34.699693281906299</v>
      </c>
      <c r="H202">
        <f>(Table2[[#This Row],[1Y Return vs Nifty]]-AVERAGE(Table2[1Y Return vs Nifty]))/_xlfn.STDEV.P(Table2[1Y Return vs Nifty])</f>
        <v>0.29439854097287904</v>
      </c>
      <c r="I202">
        <v>-3.4217362077508802</v>
      </c>
      <c r="J202">
        <f>(Table2[[#This Row],[1M Return vs Nifty]]-AVERAGE(Table2[1M Return vs Nifty]))/_xlfn.STDEV.P(Table2[1M Return vs Nifty])</f>
        <v>-0.1413130264755276</v>
      </c>
      <c r="K202">
        <v>22.753649914952401</v>
      </c>
      <c r="L202">
        <f>(Table2[[#This Row],[6M Return vs Nifty]]-AVERAGE(Table2[6M Return vs Nifty]))/_xlfn.STDEV.P(Table2[6M Return vs Nifty])</f>
        <v>0.80357330329746957</v>
      </c>
      <c r="M202">
        <v>-6.2696786090573697</v>
      </c>
      <c r="N202">
        <f>(Table2[[#This Row],[1W Return vs Nifty]]-AVERAGE(Table2[1W Return vs Nifty]))/_xlfn.STDEV.P(Table2[1W Return vs Nifty])</f>
        <v>-0.1133004317215608</v>
      </c>
      <c r="O202">
        <v>1381.51</v>
      </c>
      <c r="P202">
        <v>1403.89818592387</v>
      </c>
      <c r="Q202">
        <v>1203.0443602399901</v>
      </c>
      <c r="R202">
        <v>25.764688973808401</v>
      </c>
      <c r="S202" s="1">
        <f>(Table2[[#This Row],[Close Price]]-Table2[[#This Row],[20D EMA]])/Table2[[#This Row],[20D EMA]]</f>
        <v>-4.2171247403203736E-2</v>
      </c>
      <c r="T202" s="1">
        <f>(Table2[[#This Row],[Close Price]]-Table2[[#This Row],[50D EMA]])/Table2[[#This Row],[50D EMA]]</f>
        <v>-5.7445893678391945E-2</v>
      </c>
      <c r="U202" s="1">
        <f>(Table2[[#This Row],[Close Price]]-Table2[[#This Row],[200D EMA]])/Table2[[#This Row],[200D EMA]]</f>
        <v>9.9917878120496448E-2</v>
      </c>
      <c r="V202">
        <v>0.513332793989275</v>
      </c>
      <c r="W202">
        <v>1282.55</v>
      </c>
      <c r="X202">
        <v>1336.9</v>
      </c>
      <c r="Y202">
        <v>1282.55</v>
      </c>
      <c r="Z202">
        <v>1336.9</v>
      </c>
      <c r="AA202">
        <v>1282.55</v>
      </c>
      <c r="AB202">
        <v>1484.95</v>
      </c>
      <c r="AC202" s="1">
        <f>(Table2[[#This Row],[Close Price]]/Table2[[#This Row],[Day Low]])-1</f>
        <v>3.1733655607968592E-2</v>
      </c>
      <c r="AD202" s="1">
        <f>(Table2[[#This Row],[Day High]]/Table2[[#This Row],[Close Price]])-1</f>
        <v>1.0315511052333415E-2</v>
      </c>
      <c r="AE202" s="1">
        <f>(Table2[[#This Row],[Close Price]]/Table2[[#This Row],[Current Week Low]])-1</f>
        <v>3.1733655607968592E-2</v>
      </c>
      <c r="AF202" s="1">
        <f>(Table2[[#This Row],[Current Week High]]/Table2[[#This Row],[Close Price]])-1</f>
        <v>1.0315511052333415E-2</v>
      </c>
      <c r="AG202" s="1">
        <f>(Table2[[#This Row],[Close Price]]/Table2[[#This Row],[Current Month Low]])-1</f>
        <v>3.1733655607968592E-2</v>
      </c>
      <c r="AH202" s="1">
        <f>(Table2[[#This Row],[Current Month High]]/Table2[[#This Row],[Close Price]])-1</f>
        <v>0.12219913092764023</v>
      </c>
      <c r="AI202">
        <v>23.861704137540102</v>
      </c>
      <c r="AJ202">
        <v>82.718862192764405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-0.12</v>
      </c>
      <c r="AM202" t="s">
        <v>3143</v>
      </c>
      <c r="AN202">
        <v>-7.95</v>
      </c>
      <c r="AO202" t="s">
        <v>3143</v>
      </c>
      <c r="AP202">
        <v>3.9496734520139E-2</v>
      </c>
      <c r="AQ202">
        <f>(Table2[[#This Row],[Sharpe Ratio]]-AVERAGE(Table2[Sharpe Ratio]))/_xlfn.STDEV.P(Table2[Sharpe Ratio])</f>
        <v>-0.20335515201697199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212</v>
      </c>
      <c r="AT202">
        <f>_xlfn.RANK.AVG(Table2[[#This Row],[6M Return vs Nifty Z-Score]],Table2[6M Return vs Nifty Z-Score])</f>
        <v>114</v>
      </c>
      <c r="AU202">
        <f>_xlfn.RANK.AVG(Table2[[#This Row],[Sharpe Ratio Z-Score]],Table2[Sharpe Ratio Z-Score])</f>
        <v>400</v>
      </c>
      <c r="AV202">
        <f>(Table2[[#This Row],[Rank 1Y]]+Table2[[#This Row],[Rank 6M]]+Table2[[#This Row],[Rank Sharpe]])/3</f>
        <v>242</v>
      </c>
    </row>
    <row r="203" spans="1:48" x14ac:dyDescent="0.3">
      <c r="A203" t="s">
        <v>1125</v>
      </c>
      <c r="B203" t="s">
        <v>1126</v>
      </c>
      <c r="C203" t="s">
        <v>3108</v>
      </c>
      <c r="D203" t="s">
        <v>446</v>
      </c>
      <c r="E203">
        <v>10542.520014914</v>
      </c>
      <c r="F203">
        <v>169.92</v>
      </c>
      <c r="G203">
        <v>76.325094812225402</v>
      </c>
      <c r="H203">
        <f>(Table2[[#This Row],[1Y Return vs Nifty]]-AVERAGE(Table2[1Y Return vs Nifty]))/_xlfn.STDEV.P(Table2[1Y Return vs Nifty])</f>
        <v>1.0446473444833533</v>
      </c>
      <c r="I203">
        <v>-13.8022612575667</v>
      </c>
      <c r="J203">
        <f>(Table2[[#This Row],[1M Return vs Nifty]]-AVERAGE(Table2[1M Return vs Nifty]))/_xlfn.STDEV.P(Table2[1M Return vs Nifty])</f>
        <v>-1.3603912107466003</v>
      </c>
      <c r="K203">
        <v>-19.9910385018302</v>
      </c>
      <c r="L203">
        <f>(Table2[[#This Row],[6M Return vs Nifty]]-AVERAGE(Table2[6M Return vs Nifty]))/_xlfn.STDEV.P(Table2[6M Return vs Nifty])</f>
        <v>-0.75473067811498373</v>
      </c>
      <c r="M203">
        <v>-9.4676252124551894</v>
      </c>
      <c r="N203">
        <f>(Table2[[#This Row],[1W Return vs Nifty]]-AVERAGE(Table2[1W Return vs Nifty]))/_xlfn.STDEV.P(Table2[1W Return vs Nifty])</f>
        <v>-0.76127779033124199</v>
      </c>
      <c r="O203">
        <v>188.38</v>
      </c>
      <c r="P203">
        <v>198.19899681789099</v>
      </c>
      <c r="Q203">
        <v>176.79185601617101</v>
      </c>
      <c r="R203">
        <v>29.282707693188101</v>
      </c>
      <c r="S203" s="1">
        <f>(Table2[[#This Row],[Close Price]]-Table2[[#This Row],[20D EMA]])/Table2[[#This Row],[20D EMA]]</f>
        <v>-9.7993417560250595E-2</v>
      </c>
      <c r="T203" s="1">
        <f>(Table2[[#This Row],[Close Price]]-Table2[[#This Row],[50D EMA]])/Table2[[#This Row],[50D EMA]]</f>
        <v>-0.14267981812175506</v>
      </c>
      <c r="U203" s="1">
        <f>(Table2[[#This Row],[Close Price]]-Table2[[#This Row],[200D EMA]])/Table2[[#This Row],[200D EMA]]</f>
        <v>-3.8869754359852751E-2</v>
      </c>
      <c r="V203">
        <v>0.83345495843885897</v>
      </c>
      <c r="W203">
        <v>167.41</v>
      </c>
      <c r="X203">
        <v>174.34</v>
      </c>
      <c r="Y203">
        <v>167.41</v>
      </c>
      <c r="Z203">
        <v>174.34</v>
      </c>
      <c r="AA203">
        <v>161.41999999999999</v>
      </c>
      <c r="AB203">
        <v>216</v>
      </c>
      <c r="AC203" s="1">
        <f>(Table2[[#This Row],[Close Price]]/Table2[[#This Row],[Day Low]])-1</f>
        <v>1.499313063735741E-2</v>
      </c>
      <c r="AD203" s="1">
        <f>(Table2[[#This Row],[Day High]]/Table2[[#This Row],[Close Price]])-1</f>
        <v>2.6012241054613972E-2</v>
      </c>
      <c r="AE203" s="1">
        <f>(Table2[[#This Row],[Close Price]]/Table2[[#This Row],[Current Week Low]])-1</f>
        <v>1.499313063735741E-2</v>
      </c>
      <c r="AF203" s="1">
        <f>(Table2[[#This Row],[Current Week High]]/Table2[[#This Row],[Close Price]])-1</f>
        <v>2.6012241054613972E-2</v>
      </c>
      <c r="AG203" s="1">
        <f>(Table2[[#This Row],[Close Price]]/Table2[[#This Row],[Current Month Low]])-1</f>
        <v>5.2657663238756092E-2</v>
      </c>
      <c r="AH203" s="1">
        <f>(Table2[[#This Row],[Current Month High]]/Table2[[#This Row],[Close Price]])-1</f>
        <v>0.27118644067796627</v>
      </c>
      <c r="AI203">
        <v>39.241996233521597</v>
      </c>
      <c r="AJ203">
        <v>105.83888552392401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-0.13</v>
      </c>
      <c r="AM203" t="s">
        <v>3143</v>
      </c>
      <c r="AN203">
        <v>-14.45</v>
      </c>
      <c r="AO203" t="s">
        <v>3143</v>
      </c>
      <c r="AP203">
        <v>0.18067345336136301</v>
      </c>
      <c r="AQ203">
        <f>(Table2[[#This Row],[Sharpe Ratio]]-AVERAGE(Table2[Sharpe Ratio]))/_xlfn.STDEV.P(Table2[Sharpe Ratio])</f>
        <v>1.4634639918618679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98</v>
      </c>
      <c r="AT203">
        <f>_xlfn.RANK.AVG(Table2[[#This Row],[6M Return vs Nifty Z-Score]],Table2[6M Return vs Nifty Z-Score])</f>
        <v>577</v>
      </c>
      <c r="AU203">
        <f>_xlfn.RANK.AVG(Table2[[#This Row],[Sharpe Ratio Z-Score]],Table2[Sharpe Ratio Z-Score])</f>
        <v>56</v>
      </c>
      <c r="AV203">
        <f>(Table2[[#This Row],[Rank 1Y]]+Table2[[#This Row],[Rank 6M]]+Table2[[#This Row],[Rank Sharpe]])/3</f>
        <v>243.66666666666666</v>
      </c>
    </row>
    <row r="204" spans="1:48" x14ac:dyDescent="0.3">
      <c r="A204" t="s">
        <v>1270</v>
      </c>
      <c r="B204" t="s">
        <v>1271</v>
      </c>
      <c r="C204" t="s">
        <v>3103</v>
      </c>
      <c r="D204" t="s">
        <v>192</v>
      </c>
      <c r="E204">
        <v>8520.1169580799997</v>
      </c>
      <c r="F204">
        <v>1930.85</v>
      </c>
      <c r="G204">
        <v>65.012792994681504</v>
      </c>
      <c r="H204">
        <f>(Table2[[#This Row],[1Y Return vs Nifty]]-AVERAGE(Table2[1Y Return vs Nifty]))/_xlfn.STDEV.P(Table2[1Y Return vs Nifty])</f>
        <v>0.8407564367312711</v>
      </c>
      <c r="I204">
        <v>-6.3630143912702</v>
      </c>
      <c r="J204">
        <f>(Table2[[#This Row],[1M Return vs Nifty]]-AVERAGE(Table2[1M Return vs Nifty]))/_xlfn.STDEV.P(Table2[1M Return vs Nifty])</f>
        <v>-0.48673371090077944</v>
      </c>
      <c r="K204">
        <v>-14.815998587905099</v>
      </c>
      <c r="L204">
        <f>(Table2[[#This Row],[6M Return vs Nifty]]-AVERAGE(Table2[6M Return vs Nifty]))/_xlfn.STDEV.P(Table2[6M Return vs Nifty])</f>
        <v>-0.56606898468521927</v>
      </c>
      <c r="M204">
        <v>-11.143408191454199</v>
      </c>
      <c r="N204">
        <f>(Table2[[#This Row],[1W Return vs Nifty]]-AVERAGE(Table2[1W Return vs Nifty]))/_xlfn.STDEV.P(Table2[1W Return vs Nifty])</f>
        <v>-1.1008298726521615</v>
      </c>
      <c r="O204">
        <v>2096.4499999999998</v>
      </c>
      <c r="P204">
        <v>2109.6878928524402</v>
      </c>
      <c r="Q204">
        <v>1875.3128631667</v>
      </c>
      <c r="R204">
        <v>25.520321993550901</v>
      </c>
      <c r="S204" s="1">
        <f>(Table2[[#This Row],[Close Price]]-Table2[[#This Row],[20D EMA]])/Table2[[#This Row],[20D EMA]]</f>
        <v>-7.8990674712013126E-2</v>
      </c>
      <c r="T204" s="1">
        <f>(Table2[[#This Row],[Close Price]]-Table2[[#This Row],[50D EMA]])/Table2[[#This Row],[50D EMA]]</f>
        <v>-8.4769834181794262E-2</v>
      </c>
      <c r="U204" s="1">
        <f>(Table2[[#This Row],[Close Price]]-Table2[[#This Row],[200D EMA]])/Table2[[#This Row],[200D EMA]]</f>
        <v>2.9614864764228456E-2</v>
      </c>
      <c r="V204">
        <v>0.42592417982557801</v>
      </c>
      <c r="W204">
        <v>1902</v>
      </c>
      <c r="X204">
        <v>1969.95</v>
      </c>
      <c r="Y204">
        <v>1902</v>
      </c>
      <c r="Z204">
        <v>1969.95</v>
      </c>
      <c r="AA204">
        <v>1901</v>
      </c>
      <c r="AB204">
        <v>2277</v>
      </c>
      <c r="AC204" s="1">
        <f>(Table2[[#This Row],[Close Price]]/Table2[[#This Row],[Day Low]])-1</f>
        <v>1.5168243953732841E-2</v>
      </c>
      <c r="AD204" s="1">
        <f>(Table2[[#This Row],[Day High]]/Table2[[#This Row],[Close Price]])-1</f>
        <v>2.0250148898153686E-2</v>
      </c>
      <c r="AE204" s="1">
        <f>(Table2[[#This Row],[Close Price]]/Table2[[#This Row],[Current Week Low]])-1</f>
        <v>1.5168243953732841E-2</v>
      </c>
      <c r="AF204" s="1">
        <f>(Table2[[#This Row],[Current Week High]]/Table2[[#This Row],[Close Price]])-1</f>
        <v>2.0250148898153686E-2</v>
      </c>
      <c r="AG204" s="1">
        <f>(Table2[[#This Row],[Close Price]]/Table2[[#This Row],[Current Month Low]])-1</f>
        <v>1.5702261967385445E-2</v>
      </c>
      <c r="AH204" s="1">
        <f>(Table2[[#This Row],[Current Month High]]/Table2[[#This Row],[Close Price]])-1</f>
        <v>0.17927337701012513</v>
      </c>
      <c r="AI204">
        <v>24.245798482533601</v>
      </c>
      <c r="AJ204">
        <v>97.025510204081598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0.08</v>
      </c>
      <c r="AM204" t="s">
        <v>3144</v>
      </c>
      <c r="AN204">
        <v>-11.25</v>
      </c>
      <c r="AO204" t="s">
        <v>3143</v>
      </c>
      <c r="AP204">
        <v>0.14607835118771501</v>
      </c>
      <c r="AQ204">
        <f>(Table2[[#This Row],[Sharpe Ratio]]-AVERAGE(Table2[Sharpe Ratio]))/_xlfn.STDEV.P(Table2[Sharpe Ratio])</f>
        <v>1.0550129451114956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118</v>
      </c>
      <c r="AT204">
        <f>_xlfn.RANK.AVG(Table2[[#This Row],[6M Return vs Nifty Z-Score]],Table2[6M Return vs Nifty Z-Score])</f>
        <v>516</v>
      </c>
      <c r="AU204">
        <f>_xlfn.RANK.AVG(Table2[[#This Row],[Sharpe Ratio Z-Score]],Table2[Sharpe Ratio Z-Score])</f>
        <v>102</v>
      </c>
      <c r="AV204">
        <f>(Table2[[#This Row],[Rank 1Y]]+Table2[[#This Row],[Rank 6M]]+Table2[[#This Row],[Rank Sharpe]])/3</f>
        <v>245.33333333333334</v>
      </c>
    </row>
    <row r="205" spans="1:48" x14ac:dyDescent="0.3">
      <c r="A205" t="s">
        <v>983</v>
      </c>
      <c r="B205" t="s">
        <v>984</v>
      </c>
      <c r="C205" t="s">
        <v>3111</v>
      </c>
      <c r="D205" t="s">
        <v>985</v>
      </c>
      <c r="E205">
        <v>13521.73931015</v>
      </c>
      <c r="F205">
        <v>761.75</v>
      </c>
      <c r="G205">
        <v>35.928570628467199</v>
      </c>
      <c r="H205">
        <f>(Table2[[#This Row],[1Y Return vs Nifty]]-AVERAGE(Table2[1Y Return vs Nifty]))/_xlfn.STDEV.P(Table2[1Y Return vs Nifty])</f>
        <v>0.31654760680824162</v>
      </c>
      <c r="I205">
        <v>-3.0666672307015199</v>
      </c>
      <c r="J205">
        <f>(Table2[[#This Row],[1M Return vs Nifty]]-AVERAGE(Table2[1M Return vs Nifty]))/_xlfn.STDEV.P(Table2[1M Return vs Nifty])</f>
        <v>-9.9614091040657535E-2</v>
      </c>
      <c r="K205">
        <v>13.9273050042429</v>
      </c>
      <c r="L205">
        <f>(Table2[[#This Row],[6M Return vs Nifty]]-AVERAGE(Table2[6M Return vs Nifty]))/_xlfn.STDEV.P(Table2[6M Return vs Nifty])</f>
        <v>0.4817993256381084</v>
      </c>
      <c r="M205">
        <v>-3.2901321568261102</v>
      </c>
      <c r="N205">
        <f>(Table2[[#This Row],[1W Return vs Nifty]]-AVERAGE(Table2[1W Return vs Nifty]))/_xlfn.STDEV.P(Table2[1W Return vs Nifty])</f>
        <v>0.49042404507874326</v>
      </c>
      <c r="O205">
        <v>797.37</v>
      </c>
      <c r="P205">
        <v>802.65025628799003</v>
      </c>
      <c r="Q205">
        <v>716.28529184841295</v>
      </c>
      <c r="R205">
        <v>27.2273514119249</v>
      </c>
      <c r="S205" s="1">
        <f>(Table2[[#This Row],[Close Price]]-Table2[[#This Row],[20D EMA]])/Table2[[#This Row],[20D EMA]]</f>
        <v>-4.4671858735593269E-2</v>
      </c>
      <c r="T205" s="1">
        <f>(Table2[[#This Row],[Close Price]]-Table2[[#This Row],[50D EMA]])/Table2[[#This Row],[50D EMA]]</f>
        <v>-5.0956510594217096E-2</v>
      </c>
      <c r="U205" s="1">
        <f>(Table2[[#This Row],[Close Price]]-Table2[[#This Row],[200D EMA]])/Table2[[#This Row],[200D EMA]]</f>
        <v>6.3472904817384851E-2</v>
      </c>
      <c r="V205">
        <v>0.52607577780525805</v>
      </c>
      <c r="W205">
        <v>741.3</v>
      </c>
      <c r="X205">
        <v>769.35</v>
      </c>
      <c r="Y205">
        <v>741.3</v>
      </c>
      <c r="Z205">
        <v>769.35</v>
      </c>
      <c r="AA205">
        <v>741.3</v>
      </c>
      <c r="AB205">
        <v>875.5</v>
      </c>
      <c r="AC205" s="1">
        <f>(Table2[[#This Row],[Close Price]]/Table2[[#This Row],[Day Low]])-1</f>
        <v>2.7586672062592799E-2</v>
      </c>
      <c r="AD205" s="1">
        <f>(Table2[[#This Row],[Day High]]/Table2[[#This Row],[Close Price]])-1</f>
        <v>9.9770265835248395E-3</v>
      </c>
      <c r="AE205" s="1">
        <f>(Table2[[#This Row],[Close Price]]/Table2[[#This Row],[Current Week Low]])-1</f>
        <v>2.7586672062592799E-2</v>
      </c>
      <c r="AF205" s="1">
        <f>(Table2[[#This Row],[Current Week High]]/Table2[[#This Row],[Close Price]])-1</f>
        <v>9.9770265835248395E-3</v>
      </c>
      <c r="AG205" s="1">
        <f>(Table2[[#This Row],[Close Price]]/Table2[[#This Row],[Current Month Low]])-1</f>
        <v>2.7586672062592799E-2</v>
      </c>
      <c r="AH205" s="1">
        <f>(Table2[[#This Row],[Current Month High]]/Table2[[#This Row],[Close Price]])-1</f>
        <v>0.14932720708893998</v>
      </c>
      <c r="AI205">
        <v>14.932720708893999</v>
      </c>
      <c r="AJ205">
        <v>66.830924222514199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0.04</v>
      </c>
      <c r="AM205" t="s">
        <v>3144</v>
      </c>
      <c r="AN205">
        <v>-6.01</v>
      </c>
      <c r="AO205" t="s">
        <v>3143</v>
      </c>
      <c r="AP205">
        <v>5.3062000422381003E-2</v>
      </c>
      <c r="AQ205">
        <f>(Table2[[#This Row],[Sharpe Ratio]]-AVERAGE(Table2[Sharpe Ratio]))/_xlfn.STDEV.P(Table2[Sharpe Ratio])</f>
        <v>-4.3195282293031344E-2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207</v>
      </c>
      <c r="AT205">
        <f>_xlfn.RANK.AVG(Table2[[#This Row],[6M Return vs Nifty Z-Score]],Table2[6M Return vs Nifty Z-Score])</f>
        <v>185</v>
      </c>
      <c r="AU205">
        <f>_xlfn.RANK.AVG(Table2[[#This Row],[Sharpe Ratio Z-Score]],Table2[Sharpe Ratio Z-Score])</f>
        <v>347</v>
      </c>
      <c r="AV205">
        <f>(Table2[[#This Row],[Rank 1Y]]+Table2[[#This Row],[Rank 6M]]+Table2[[#This Row],[Rank Sharpe]])/3</f>
        <v>246.33333333333334</v>
      </c>
    </row>
    <row r="206" spans="1:48" x14ac:dyDescent="0.3">
      <c r="A206" t="s">
        <v>1432</v>
      </c>
      <c r="B206" t="s">
        <v>1433</v>
      </c>
      <c r="C206" t="s">
        <v>3111</v>
      </c>
      <c r="D206" t="s">
        <v>432</v>
      </c>
      <c r="E206">
        <v>7007.5459594280001</v>
      </c>
      <c r="F206">
        <v>88.6</v>
      </c>
      <c r="G206">
        <v>18.542337653745701</v>
      </c>
      <c r="H206">
        <f>(Table2[[#This Row],[1Y Return vs Nifty]]-AVERAGE(Table2[1Y Return vs Nifty]))/_xlfn.STDEV.P(Table2[1Y Return vs Nifty])</f>
        <v>3.181248592137162E-3</v>
      </c>
      <c r="I206">
        <v>10.2954435517928</v>
      </c>
      <c r="J206">
        <f>(Table2[[#This Row],[1M Return vs Nifty]]-AVERAGE(Table2[1M Return vs Nifty]))/_xlfn.STDEV.P(Table2[1M Return vs Nifty])</f>
        <v>1.4696184547679112</v>
      </c>
      <c r="K206">
        <v>17.560763256104501</v>
      </c>
      <c r="L206">
        <f>(Table2[[#This Row],[6M Return vs Nifty]]-AVERAGE(Table2[6M Return vs Nifty]))/_xlfn.STDEV.P(Table2[6M Return vs Nifty])</f>
        <v>0.61426098742317392</v>
      </c>
      <c r="M206">
        <v>-7.7704564669933598</v>
      </c>
      <c r="N206">
        <f>(Table2[[#This Row],[1W Return vs Nifty]]-AVERAGE(Table2[1W Return vs Nifty]))/_xlfn.STDEV.P(Table2[1W Return vs Nifty])</f>
        <v>-0.41739246102936983</v>
      </c>
      <c r="O206">
        <v>88.62</v>
      </c>
      <c r="P206">
        <v>86.997379171130405</v>
      </c>
      <c r="Q206">
        <v>79.743633311162895</v>
      </c>
      <c r="R206">
        <v>41.148087520006001</v>
      </c>
      <c r="S206" s="1">
        <f>(Table2[[#This Row],[Close Price]]-Table2[[#This Row],[20D EMA]])/Table2[[#This Row],[20D EMA]]</f>
        <v>-2.2568269013778188E-4</v>
      </c>
      <c r="T206" s="1">
        <f>(Table2[[#This Row],[Close Price]]-Table2[[#This Row],[50D EMA]])/Table2[[#This Row],[50D EMA]]</f>
        <v>1.8421484004904488E-2</v>
      </c>
      <c r="U206" s="1">
        <f>(Table2[[#This Row],[Close Price]]-Table2[[#This Row],[200D EMA]])/Table2[[#This Row],[200D EMA]]</f>
        <v>0.11106048622438855</v>
      </c>
      <c r="V206">
        <v>1.1707983392260899</v>
      </c>
      <c r="W206">
        <v>85.22</v>
      </c>
      <c r="X206">
        <v>89.99</v>
      </c>
      <c r="Y206">
        <v>85.22</v>
      </c>
      <c r="Z206">
        <v>89.99</v>
      </c>
      <c r="AA206">
        <v>78.81</v>
      </c>
      <c r="AB206">
        <v>96.5</v>
      </c>
      <c r="AC206" s="1">
        <f>(Table2[[#This Row],[Close Price]]/Table2[[#This Row],[Day Low]])-1</f>
        <v>3.9662051161699186E-2</v>
      </c>
      <c r="AD206" s="1">
        <f>(Table2[[#This Row],[Day High]]/Table2[[#This Row],[Close Price]])-1</f>
        <v>1.5688487584650135E-2</v>
      </c>
      <c r="AE206" s="1">
        <f>(Table2[[#This Row],[Close Price]]/Table2[[#This Row],[Current Week Low]])-1</f>
        <v>3.9662051161699186E-2</v>
      </c>
      <c r="AF206" s="1">
        <f>(Table2[[#This Row],[Current Week High]]/Table2[[#This Row],[Close Price]])-1</f>
        <v>1.5688487584650135E-2</v>
      </c>
      <c r="AG206" s="1">
        <f>(Table2[[#This Row],[Close Price]]/Table2[[#This Row],[Current Month Low]])-1</f>
        <v>0.12422281436365923</v>
      </c>
      <c r="AH206" s="1">
        <f>(Table2[[#This Row],[Current Month High]]/Table2[[#This Row],[Close Price]])-1</f>
        <v>8.9164785553047521E-2</v>
      </c>
      <c r="AI206">
        <v>11.0045146726862</v>
      </c>
      <c r="AJ206">
        <v>48.907563025210003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0.11</v>
      </c>
      <c r="AM206" t="s">
        <v>3144</v>
      </c>
      <c r="AN206">
        <v>-0.56999999999999995</v>
      </c>
      <c r="AO206" t="s">
        <v>3143</v>
      </c>
      <c r="AP206">
        <v>6.8751282438234002E-2</v>
      </c>
      <c r="AQ206">
        <f>(Table2[[#This Row],[Sharpe Ratio]]-AVERAGE(Table2[Sharpe Ratio]))/_xlfn.STDEV.P(Table2[Sharpe Ratio])</f>
        <v>0.14204202760045764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1.81171025735431</v>
      </c>
      <c r="AS206">
        <f>_xlfn.RANK.AVG(Table2[[#This Row],[1Y Return vs Nifty Z-Score]],Table2[1Y Return vs Nifty Z-Score])</f>
        <v>289</v>
      </c>
      <c r="AT206">
        <f>_xlfn.RANK.AVG(Table2[[#This Row],[6M Return vs Nifty Z-Score]],Table2[6M Return vs Nifty Z-Score])</f>
        <v>151</v>
      </c>
      <c r="AU206">
        <f>_xlfn.RANK.AVG(Table2[[#This Row],[Sharpe Ratio Z-Score]],Table2[Sharpe Ratio Z-Score])</f>
        <v>299</v>
      </c>
      <c r="AV206">
        <f>(Table2[[#This Row],[Rank 1Y]]+Table2[[#This Row],[Rank 6M]]+Table2[[#This Row],[Rank Sharpe]])/3</f>
        <v>246.33333333333334</v>
      </c>
    </row>
    <row r="207" spans="1:48" x14ac:dyDescent="0.3">
      <c r="A207" t="s">
        <v>78</v>
      </c>
      <c r="B207" t="s">
        <v>79</v>
      </c>
      <c r="C207" t="s">
        <v>3102</v>
      </c>
      <c r="D207" t="s">
        <v>80</v>
      </c>
      <c r="E207">
        <v>293713.06860401999</v>
      </c>
      <c r="F207">
        <v>318.3</v>
      </c>
      <c r="G207">
        <v>30.6934616854467</v>
      </c>
      <c r="H207">
        <f>(Table2[[#This Row],[1Y Return vs Nifty]]-AVERAGE(Table2[1Y Return vs Nifty]))/_xlfn.STDEV.P(Table2[1Y Return vs Nifty])</f>
        <v>0.22219093813112858</v>
      </c>
      <c r="I207">
        <v>-3.9266783729371202</v>
      </c>
      <c r="J207">
        <f>(Table2[[#This Row],[1M Return vs Nifty]]-AVERAGE(Table2[1M Return vs Nifty]))/_xlfn.STDEV.P(Table2[1M Return vs Nifty])</f>
        <v>-0.20061291496315931</v>
      </c>
      <c r="K207">
        <v>-0.18433941602439299</v>
      </c>
      <c r="L207">
        <f>(Table2[[#This Row],[6M Return vs Nifty]]-AVERAGE(Table2[6M Return vs Nifty]))/_xlfn.STDEV.P(Table2[6M Return vs Nifty])</f>
        <v>-3.2655978608429448E-2</v>
      </c>
      <c r="M207">
        <v>-3.3675079752177002</v>
      </c>
      <c r="N207">
        <f>(Table2[[#This Row],[1W Return vs Nifty]]-AVERAGE(Table2[1W Return vs Nifty]))/_xlfn.STDEV.P(Table2[1W Return vs Nifty])</f>
        <v>0.47474592888744305</v>
      </c>
      <c r="O207">
        <v>328.52</v>
      </c>
      <c r="P207">
        <v>333.13587163795899</v>
      </c>
      <c r="Q207">
        <v>305.71452490204399</v>
      </c>
      <c r="R207">
        <v>26.4063206629646</v>
      </c>
      <c r="S207" s="1">
        <f>(Table2[[#This Row],[Close Price]]-Table2[[#This Row],[20D EMA]])/Table2[[#This Row],[20D EMA]]</f>
        <v>-3.1109217094849539E-2</v>
      </c>
      <c r="T207" s="1">
        <f>(Table2[[#This Row],[Close Price]]-Table2[[#This Row],[50D EMA]])/Table2[[#This Row],[50D EMA]]</f>
        <v>-4.4533996189044772E-2</v>
      </c>
      <c r="U207" s="1">
        <f>(Table2[[#This Row],[Close Price]]-Table2[[#This Row],[200D EMA]])/Table2[[#This Row],[200D EMA]]</f>
        <v>4.1167409700237884E-2</v>
      </c>
      <c r="V207">
        <v>0.81549763842094702</v>
      </c>
      <c r="W207">
        <v>310.75</v>
      </c>
      <c r="X207">
        <v>320.45</v>
      </c>
      <c r="Y207">
        <v>310.75</v>
      </c>
      <c r="Z207">
        <v>320.45</v>
      </c>
      <c r="AA207">
        <v>310.75</v>
      </c>
      <c r="AB207">
        <v>356</v>
      </c>
      <c r="AC207" s="1">
        <f>(Table2[[#This Row],[Close Price]]/Table2[[#This Row],[Day Low]])-1</f>
        <v>2.4296057924376502E-2</v>
      </c>
      <c r="AD207" s="1">
        <f>(Table2[[#This Row],[Day High]]/Table2[[#This Row],[Close Price]])-1</f>
        <v>6.7546339930881771E-3</v>
      </c>
      <c r="AE207" s="1">
        <f>(Table2[[#This Row],[Close Price]]/Table2[[#This Row],[Current Week Low]])-1</f>
        <v>2.4296057924376502E-2</v>
      </c>
      <c r="AF207" s="1">
        <f>(Table2[[#This Row],[Current Week High]]/Table2[[#This Row],[Close Price]])-1</f>
        <v>6.7546339930881771E-3</v>
      </c>
      <c r="AG207" s="1">
        <f>(Table2[[#This Row],[Close Price]]/Table2[[#This Row],[Current Month Low]])-1</f>
        <v>2.4296057924376502E-2</v>
      </c>
      <c r="AH207" s="1">
        <f>(Table2[[#This Row],[Current Month High]]/Table2[[#This Row],[Close Price]])-1</f>
        <v>0.11844172164624567</v>
      </c>
      <c r="AI207">
        <v>15.064404649701499</v>
      </c>
      <c r="AJ207">
        <v>61.042246395142897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0.01</v>
      </c>
      <c r="AM207" t="s">
        <v>3144</v>
      </c>
      <c r="AN207">
        <v>-4.8</v>
      </c>
      <c r="AO207" t="s">
        <v>3143</v>
      </c>
      <c r="AP207">
        <v>0.112650684527654</v>
      </c>
      <c r="AQ207">
        <f>(Table2[[#This Row],[Sharpe Ratio]]-AVERAGE(Table2[Sharpe Ratio]))/_xlfn.STDEV.P(Table2[Sharpe Ratio])</f>
        <v>0.6603453598217861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226</v>
      </c>
      <c r="AT207">
        <f>_xlfn.RANK.AVG(Table2[[#This Row],[6M Return vs Nifty Z-Score]],Table2[6M Return vs Nifty Z-Score])</f>
        <v>341</v>
      </c>
      <c r="AU207">
        <f>_xlfn.RANK.AVG(Table2[[#This Row],[Sharpe Ratio Z-Score]],Table2[Sharpe Ratio Z-Score])</f>
        <v>173</v>
      </c>
      <c r="AV207">
        <f>(Table2[[#This Row],[Rank 1Y]]+Table2[[#This Row],[Rank 6M]]+Table2[[#This Row],[Rank Sharpe]])/3</f>
        <v>246.66666666666666</v>
      </c>
    </row>
    <row r="208" spans="1:48" x14ac:dyDescent="0.3">
      <c r="A208" t="s">
        <v>343</v>
      </c>
      <c r="B208" t="s">
        <v>344</v>
      </c>
      <c r="C208" t="s">
        <v>3101</v>
      </c>
      <c r="D208" t="s">
        <v>51</v>
      </c>
      <c r="E208">
        <v>71052.099075000006</v>
      </c>
      <c r="F208">
        <v>6039.55</v>
      </c>
      <c r="G208">
        <v>35.812842328143901</v>
      </c>
      <c r="H208">
        <f>(Table2[[#This Row],[1Y Return vs Nifty]]-AVERAGE(Table2[1Y Return vs Nifty]))/_xlfn.STDEV.P(Table2[1Y Return vs Nifty])</f>
        <v>0.3144617405905521</v>
      </c>
      <c r="I208">
        <v>3.0464945396102001</v>
      </c>
      <c r="J208">
        <f>(Table2[[#This Row],[1M Return vs Nifty]]-AVERAGE(Table2[1M Return vs Nifty]))/_xlfn.STDEV.P(Table2[1M Return vs Nifty])</f>
        <v>0.61830933916571496</v>
      </c>
      <c r="K208">
        <v>15.112337716840401</v>
      </c>
      <c r="L208">
        <f>(Table2[[#This Row],[6M Return vs Nifty]]-AVERAGE(Table2[6M Return vs Nifty]))/_xlfn.STDEV.P(Table2[6M Return vs Nifty])</f>
        <v>0.52500097858125272</v>
      </c>
      <c r="M208">
        <v>-2.2637651920401098</v>
      </c>
      <c r="N208">
        <f>(Table2[[#This Row],[1W Return vs Nifty]]-AVERAGE(Table2[1W Return vs Nifty]))/_xlfn.STDEV.P(Table2[1W Return vs Nifty])</f>
        <v>0.69838954209474691</v>
      </c>
      <c r="O208">
        <v>6086.04</v>
      </c>
      <c r="P208">
        <v>6002.5769861127901</v>
      </c>
      <c r="Q208">
        <v>5362.9960642598398</v>
      </c>
      <c r="R208">
        <v>38.375201122910397</v>
      </c>
      <c r="S208" s="1">
        <f>(Table2[[#This Row],[Close Price]]-Table2[[#This Row],[20D EMA]])/Table2[[#This Row],[20D EMA]]</f>
        <v>-7.6387930411235851E-3</v>
      </c>
      <c r="T208" s="1">
        <f>(Table2[[#This Row],[Close Price]]-Table2[[#This Row],[50D EMA]])/Table2[[#This Row],[50D EMA]]</f>
        <v>6.1595234801233986E-3</v>
      </c>
      <c r="U208" s="1">
        <f>(Table2[[#This Row],[Close Price]]-Table2[[#This Row],[200D EMA]])/Table2[[#This Row],[200D EMA]]</f>
        <v>0.12615223424250885</v>
      </c>
      <c r="V208">
        <v>0.73979625120155501</v>
      </c>
      <c r="W208">
        <v>5916</v>
      </c>
      <c r="X208">
        <v>6084.5</v>
      </c>
      <c r="Y208">
        <v>5916</v>
      </c>
      <c r="Z208">
        <v>6084.5</v>
      </c>
      <c r="AA208">
        <v>5805</v>
      </c>
      <c r="AB208">
        <v>6375.55</v>
      </c>
      <c r="AC208" s="1">
        <f>(Table2[[#This Row],[Close Price]]/Table2[[#This Row],[Day Low]])-1</f>
        <v>2.0884043272481501E-2</v>
      </c>
      <c r="AD208" s="1">
        <f>(Table2[[#This Row],[Day High]]/Table2[[#This Row],[Close Price]])-1</f>
        <v>7.4426074790339136E-3</v>
      </c>
      <c r="AE208" s="1">
        <f>(Table2[[#This Row],[Close Price]]/Table2[[#This Row],[Current Week Low]])-1</f>
        <v>2.0884043272481501E-2</v>
      </c>
      <c r="AF208" s="1">
        <f>(Table2[[#This Row],[Current Week High]]/Table2[[#This Row],[Close Price]])-1</f>
        <v>7.4426074790339136E-3</v>
      </c>
      <c r="AG208" s="1">
        <f>(Table2[[#This Row],[Close Price]]/Table2[[#This Row],[Current Month Low]])-1</f>
        <v>4.0404823428079384E-2</v>
      </c>
      <c r="AH208" s="1">
        <f>(Table2[[#This Row],[Current Month High]]/Table2[[#This Row],[Close Price]])-1</f>
        <v>5.5633283936717071E-2</v>
      </c>
      <c r="AI208">
        <v>6.6288051262097296</v>
      </c>
      <c r="AJ208">
        <v>65.458057092762004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0.03</v>
      </c>
      <c r="AM208" t="s">
        <v>3144</v>
      </c>
      <c r="AN208">
        <v>-1.59</v>
      </c>
      <c r="AO208" t="s">
        <v>3143</v>
      </c>
      <c r="AP208">
        <v>5.0072942655241003E-2</v>
      </c>
      <c r="AQ208">
        <f>(Table2[[#This Row],[Sharpe Ratio]]-AVERAGE(Table2[Sharpe Ratio]))/_xlfn.STDEV.P(Table2[Sharpe Ratio])</f>
        <v>-7.8485936087245106E-2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2.0776756643450218</v>
      </c>
      <c r="AS208">
        <f>_xlfn.RANK.AVG(Table2[[#This Row],[1Y Return vs Nifty Z-Score]],Table2[1Y Return vs Nifty Z-Score])</f>
        <v>208</v>
      </c>
      <c r="AT208">
        <f>_xlfn.RANK.AVG(Table2[[#This Row],[6M Return vs Nifty Z-Score]],Table2[6M Return vs Nifty Z-Score])</f>
        <v>176</v>
      </c>
      <c r="AU208">
        <f>_xlfn.RANK.AVG(Table2[[#This Row],[Sharpe Ratio Z-Score]],Table2[Sharpe Ratio Z-Score])</f>
        <v>357</v>
      </c>
      <c r="AV208">
        <f>(Table2[[#This Row],[Rank 1Y]]+Table2[[#This Row],[Rank 6M]]+Table2[[#This Row],[Rank Sharpe]])/3</f>
        <v>247</v>
      </c>
    </row>
    <row r="209" spans="1:48" x14ac:dyDescent="0.3">
      <c r="A209" t="s">
        <v>484</v>
      </c>
      <c r="B209" t="s">
        <v>485</v>
      </c>
      <c r="C209" t="s">
        <v>3097</v>
      </c>
      <c r="D209" t="s">
        <v>219</v>
      </c>
      <c r="E209">
        <v>43157.652022729999</v>
      </c>
      <c r="F209">
        <v>677.8</v>
      </c>
      <c r="G209">
        <v>54.961661818703497</v>
      </c>
      <c r="H209">
        <f>(Table2[[#This Row],[1Y Return vs Nifty]]-AVERAGE(Table2[1Y Return vs Nifty]))/_xlfn.STDEV.P(Table2[1Y Return vs Nifty])</f>
        <v>0.65959664339662383</v>
      </c>
      <c r="I209">
        <v>10.0665622141435</v>
      </c>
      <c r="J209">
        <f>(Table2[[#This Row],[1M Return vs Nifty]]-AVERAGE(Table2[1M Return vs Nifty]))/_xlfn.STDEV.P(Table2[1M Return vs Nifty])</f>
        <v>1.4427388659054969</v>
      </c>
      <c r="K209">
        <v>6.8984159929172604</v>
      </c>
      <c r="L209">
        <f>(Table2[[#This Row],[6M Return vs Nifty]]-AVERAGE(Table2[6M Return vs Nifty]))/_xlfn.STDEV.P(Table2[6M Return vs Nifty])</f>
        <v>0.22555355249183562</v>
      </c>
      <c r="M209">
        <v>-1.5428255478730799</v>
      </c>
      <c r="N209">
        <f>(Table2[[#This Row],[1W Return vs Nifty]]-AVERAGE(Table2[1W Return vs Nifty]))/_xlfn.STDEV.P(Table2[1W Return vs Nifty])</f>
        <v>0.84446845593527375</v>
      </c>
      <c r="O209">
        <v>681.06</v>
      </c>
      <c r="P209">
        <v>673.68435627161102</v>
      </c>
      <c r="Q209">
        <v>594.02315106952506</v>
      </c>
      <c r="R209">
        <v>49.030263377979601</v>
      </c>
      <c r="S209" s="1">
        <f>(Table2[[#This Row],[Close Price]]-Table2[[#This Row],[20D EMA]])/Table2[[#This Row],[20D EMA]]</f>
        <v>-4.7866560949108615E-3</v>
      </c>
      <c r="T209" s="1">
        <f>(Table2[[#This Row],[Close Price]]-Table2[[#This Row],[50D EMA]])/Table2[[#This Row],[50D EMA]]</f>
        <v>6.1091573376681127E-3</v>
      </c>
      <c r="U209" s="1">
        <f>(Table2[[#This Row],[Close Price]]-Table2[[#This Row],[200D EMA]])/Table2[[#This Row],[200D EMA]]</f>
        <v>0.14103296947204264</v>
      </c>
      <c r="V209">
        <v>1.39872607223493</v>
      </c>
      <c r="W209">
        <v>670.55</v>
      </c>
      <c r="X209">
        <v>703.45</v>
      </c>
      <c r="Y209">
        <v>670.55</v>
      </c>
      <c r="Z209">
        <v>703.45</v>
      </c>
      <c r="AA209">
        <v>625</v>
      </c>
      <c r="AB209">
        <v>748.6</v>
      </c>
      <c r="AC209" s="1">
        <f>(Table2[[#This Row],[Close Price]]/Table2[[#This Row],[Day Low]])-1</f>
        <v>1.0812019983595489E-2</v>
      </c>
      <c r="AD209" s="1">
        <f>(Table2[[#This Row],[Day High]]/Table2[[#This Row],[Close Price]])-1</f>
        <v>3.7843021540277411E-2</v>
      </c>
      <c r="AE209" s="1">
        <f>(Table2[[#This Row],[Close Price]]/Table2[[#This Row],[Current Week Low]])-1</f>
        <v>1.0812019983595489E-2</v>
      </c>
      <c r="AF209" s="1">
        <f>(Table2[[#This Row],[Current Week High]]/Table2[[#This Row],[Close Price]])-1</f>
        <v>3.7843021540277411E-2</v>
      </c>
      <c r="AG209" s="1">
        <f>(Table2[[#This Row],[Close Price]]/Table2[[#This Row],[Current Month Low]])-1</f>
        <v>8.4479999999999889E-2</v>
      </c>
      <c r="AH209" s="1">
        <f>(Table2[[#This Row],[Current Month High]]/Table2[[#This Row],[Close Price]])-1</f>
        <v>0.104455591619947</v>
      </c>
      <c r="AI209">
        <v>10.4455591619947</v>
      </c>
      <c r="AJ209">
        <v>84.109737878582095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0.01</v>
      </c>
      <c r="AM209" t="s">
        <v>3144</v>
      </c>
      <c r="AN209">
        <v>5.69</v>
      </c>
      <c r="AO209" t="s">
        <v>3144</v>
      </c>
      <c r="AP209">
        <v>5.0659344052961998E-2</v>
      </c>
      <c r="AQ209">
        <f>(Table2[[#This Row],[Sharpe Ratio]]-AVERAGE(Table2[Sharpe Ratio]))/_xlfn.STDEV.P(Table2[Sharpe Ratio])</f>
        <v>-7.156252064211116E-2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3.1007949970871191</v>
      </c>
      <c r="AS209">
        <f>_xlfn.RANK.AVG(Table2[[#This Row],[1Y Return vs Nifty Z-Score]],Table2[1Y Return vs Nifty Z-Score])</f>
        <v>146</v>
      </c>
      <c r="AT209">
        <f>_xlfn.RANK.AVG(Table2[[#This Row],[6M Return vs Nifty Z-Score]],Table2[6M Return vs Nifty Z-Score])</f>
        <v>240</v>
      </c>
      <c r="AU209">
        <f>_xlfn.RANK.AVG(Table2[[#This Row],[Sharpe Ratio Z-Score]],Table2[Sharpe Ratio Z-Score])</f>
        <v>355</v>
      </c>
      <c r="AV209">
        <f>(Table2[[#This Row],[Rank 1Y]]+Table2[[#This Row],[Rank 6M]]+Table2[[#This Row],[Rank Sharpe]])/3</f>
        <v>247</v>
      </c>
    </row>
    <row r="210" spans="1:48" x14ac:dyDescent="0.3">
      <c r="A210" t="s">
        <v>255</v>
      </c>
      <c r="B210" t="s">
        <v>256</v>
      </c>
      <c r="C210" t="s">
        <v>3109</v>
      </c>
      <c r="D210" t="s">
        <v>122</v>
      </c>
      <c r="E210">
        <v>98237.888775165004</v>
      </c>
      <c r="F210">
        <v>7692.65</v>
      </c>
      <c r="G210">
        <v>60.833985809169498</v>
      </c>
      <c r="H210">
        <f>(Table2[[#This Row],[1Y Return vs Nifty]]-AVERAGE(Table2[1Y Return vs Nifty]))/_xlfn.STDEV.P(Table2[1Y Return vs Nifty])</f>
        <v>0.76543836229185036</v>
      </c>
      <c r="I210">
        <v>1.29143141552028</v>
      </c>
      <c r="J210">
        <f>(Table2[[#This Row],[1M Return vs Nifty]]-AVERAGE(Table2[1M Return vs Nifty]))/_xlfn.STDEV.P(Table2[1M Return vs Nifty])</f>
        <v>0.41219653115947458</v>
      </c>
      <c r="K210">
        <v>18.195027240930202</v>
      </c>
      <c r="L210">
        <f>(Table2[[#This Row],[6M Return vs Nifty]]-AVERAGE(Table2[6M Return vs Nifty]))/_xlfn.STDEV.P(Table2[6M Return vs Nifty])</f>
        <v>0.63738376897636351</v>
      </c>
      <c r="M210">
        <v>-5.0784521651010897</v>
      </c>
      <c r="N210">
        <f>(Table2[[#This Row],[1W Return vs Nifty]]-AVERAGE(Table2[1W Return vs Nifty]))/_xlfn.STDEV.P(Table2[1W Return vs Nifty])</f>
        <v>0.12806937846872277</v>
      </c>
      <c r="O210">
        <v>7930.57</v>
      </c>
      <c r="P210">
        <v>7764.1598036530604</v>
      </c>
      <c r="Q210">
        <v>6624.3333843542296</v>
      </c>
      <c r="R210">
        <v>31.3810278633342</v>
      </c>
      <c r="S210" s="1">
        <f>(Table2[[#This Row],[Close Price]]-Table2[[#This Row],[20D EMA]])/Table2[[#This Row],[20D EMA]]</f>
        <v>-3.0000365673589678E-2</v>
      </c>
      <c r="T210" s="1">
        <f>(Table2[[#This Row],[Close Price]]-Table2[[#This Row],[50D EMA]])/Table2[[#This Row],[50D EMA]]</f>
        <v>-9.210243665955355E-3</v>
      </c>
      <c r="U210" s="1">
        <f>(Table2[[#This Row],[Close Price]]-Table2[[#This Row],[200D EMA]])/Table2[[#This Row],[200D EMA]]</f>
        <v>0.16127156555389979</v>
      </c>
      <c r="V210">
        <v>0.75521815396459002</v>
      </c>
      <c r="W210">
        <v>7600.05</v>
      </c>
      <c r="X210">
        <v>7850</v>
      </c>
      <c r="Y210">
        <v>7600.05</v>
      </c>
      <c r="Z210">
        <v>7850</v>
      </c>
      <c r="AA210">
        <v>7434.05</v>
      </c>
      <c r="AB210">
        <v>8472</v>
      </c>
      <c r="AC210" s="1">
        <f>(Table2[[#This Row],[Close Price]]/Table2[[#This Row],[Day Low]])-1</f>
        <v>1.2184130367563384E-2</v>
      </c>
      <c r="AD210" s="1">
        <f>(Table2[[#This Row],[Day High]]/Table2[[#This Row],[Close Price]])-1</f>
        <v>2.0454589770755316E-2</v>
      </c>
      <c r="AE210" s="1">
        <f>(Table2[[#This Row],[Close Price]]/Table2[[#This Row],[Current Week Low]])-1</f>
        <v>1.2184130367563384E-2</v>
      </c>
      <c r="AF210" s="1">
        <f>(Table2[[#This Row],[Current Week High]]/Table2[[#This Row],[Close Price]])-1</f>
        <v>2.0454589770755316E-2</v>
      </c>
      <c r="AG210" s="1">
        <f>(Table2[[#This Row],[Close Price]]/Table2[[#This Row],[Current Month Low]])-1</f>
        <v>3.4785883872182621E-2</v>
      </c>
      <c r="AH210" s="1">
        <f>(Table2[[#This Row],[Current Month High]]/Table2[[#This Row],[Close Price]])-1</f>
        <v>0.10131099166087121</v>
      </c>
      <c r="AI210">
        <v>10.1310991660871</v>
      </c>
      <c r="AJ210">
        <v>89.5978902485612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0.01</v>
      </c>
      <c r="AM210" t="s">
        <v>3144</v>
      </c>
      <c r="AN210">
        <v>-7.26</v>
      </c>
      <c r="AO210" t="s">
        <v>3143</v>
      </c>
      <c r="AP210">
        <v>1.0747477703259E-2</v>
      </c>
      <c r="AQ210">
        <f>(Table2[[#This Row],[Sharpe Ratio]]-AVERAGE(Table2[Sharpe Ratio]))/_xlfn.STDEV.P(Table2[Sharpe Ratio])</f>
        <v>-0.54278655421975575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1.4003014866766554</v>
      </c>
      <c r="AS210">
        <f>_xlfn.RANK.AVG(Table2[[#This Row],[1Y Return vs Nifty Z-Score]],Table2[1Y Return vs Nifty Z-Score])</f>
        <v>122</v>
      </c>
      <c r="AT210">
        <f>_xlfn.RANK.AVG(Table2[[#This Row],[6M Return vs Nifty Z-Score]],Table2[6M Return vs Nifty Z-Score])</f>
        <v>146</v>
      </c>
      <c r="AU210">
        <f>_xlfn.RANK.AVG(Table2[[#This Row],[Sharpe Ratio Z-Score]],Table2[Sharpe Ratio Z-Score])</f>
        <v>476</v>
      </c>
      <c r="AV210">
        <f>(Table2[[#This Row],[Rank 1Y]]+Table2[[#This Row],[Rank 6M]]+Table2[[#This Row],[Rank Sharpe]])/3</f>
        <v>248</v>
      </c>
    </row>
    <row r="211" spans="1:48" x14ac:dyDescent="0.3">
      <c r="A211" t="s">
        <v>842</v>
      </c>
      <c r="B211" t="s">
        <v>843</v>
      </c>
      <c r="C211" t="s">
        <v>3101</v>
      </c>
      <c r="D211" t="s">
        <v>51</v>
      </c>
      <c r="E211">
        <v>17584.868326399999</v>
      </c>
      <c r="F211">
        <v>1281</v>
      </c>
      <c r="G211">
        <v>21.2484566593265</v>
      </c>
      <c r="H211">
        <f>(Table2[[#This Row],[1Y Return vs Nifty]]-AVERAGE(Table2[1Y Return vs Nifty]))/_xlfn.STDEV.P(Table2[1Y Return vs Nifty])</f>
        <v>5.1955854276484664E-2</v>
      </c>
      <c r="I211">
        <v>7.4162841613407702</v>
      </c>
      <c r="J211">
        <f>(Table2[[#This Row],[1M Return vs Nifty]]-AVERAGE(Table2[1M Return vs Nifty]))/_xlfn.STDEV.P(Table2[1M Return vs Nifty])</f>
        <v>1.1314929375040668</v>
      </c>
      <c r="K211">
        <v>34.808541297196001</v>
      </c>
      <c r="L211">
        <f>(Table2[[#This Row],[6M Return vs Nifty]]-AVERAGE(Table2[6M Return vs Nifty]))/_xlfn.STDEV.P(Table2[6M Return vs Nifty])</f>
        <v>1.2430474445821058</v>
      </c>
      <c r="M211">
        <v>-1.4665469711563499</v>
      </c>
      <c r="N211">
        <f>(Table2[[#This Row],[1W Return vs Nifty]]-AVERAGE(Table2[1W Return vs Nifty]))/_xlfn.STDEV.P(Table2[1W Return vs Nifty])</f>
        <v>0.85992424578707938</v>
      </c>
      <c r="O211">
        <v>1326.05</v>
      </c>
      <c r="P211">
        <v>1304.5993099899399</v>
      </c>
      <c r="Q211">
        <v>1098.50501579005</v>
      </c>
      <c r="R211">
        <v>35.211188142556502</v>
      </c>
      <c r="S211" s="1">
        <f>(Table2[[#This Row],[Close Price]]-Table2[[#This Row],[20D EMA]])/Table2[[#This Row],[20D EMA]]</f>
        <v>-3.3973077938237589E-2</v>
      </c>
      <c r="T211" s="1">
        <f>(Table2[[#This Row],[Close Price]]-Table2[[#This Row],[50D EMA]])/Table2[[#This Row],[50D EMA]]</f>
        <v>-1.8089316627127369E-2</v>
      </c>
      <c r="U211" s="1">
        <f>(Table2[[#This Row],[Close Price]]-Table2[[#This Row],[200D EMA]])/Table2[[#This Row],[200D EMA]]</f>
        <v>0.16613031491594848</v>
      </c>
      <c r="V211">
        <v>0.27521667533611099</v>
      </c>
      <c r="W211">
        <v>1261.9000000000001</v>
      </c>
      <c r="X211">
        <v>1290.45</v>
      </c>
      <c r="Y211">
        <v>1261.9000000000001</v>
      </c>
      <c r="Z211">
        <v>1290.45</v>
      </c>
      <c r="AA211">
        <v>1213.05</v>
      </c>
      <c r="AB211">
        <v>1440.85</v>
      </c>
      <c r="AC211" s="1">
        <f>(Table2[[#This Row],[Close Price]]/Table2[[#This Row],[Day Low]])-1</f>
        <v>1.5135906173230795E-2</v>
      </c>
      <c r="AD211" s="1">
        <f>(Table2[[#This Row],[Day High]]/Table2[[#This Row],[Close Price]])-1</f>
        <v>7.3770491803279992E-3</v>
      </c>
      <c r="AE211" s="1">
        <f>(Table2[[#This Row],[Close Price]]/Table2[[#This Row],[Current Week Low]])-1</f>
        <v>1.5135906173230795E-2</v>
      </c>
      <c r="AF211" s="1">
        <f>(Table2[[#This Row],[Current Week High]]/Table2[[#This Row],[Close Price]])-1</f>
        <v>7.3770491803279992E-3</v>
      </c>
      <c r="AG211" s="1">
        <f>(Table2[[#This Row],[Close Price]]/Table2[[#This Row],[Current Month Low]])-1</f>
        <v>5.6015827871893187E-2</v>
      </c>
      <c r="AH211" s="1">
        <f>(Table2[[#This Row],[Current Month High]]/Table2[[#This Row],[Close Price]])-1</f>
        <v>0.12478532396565178</v>
      </c>
      <c r="AI211">
        <v>18.817330210772798</v>
      </c>
      <c r="AJ211">
        <v>58.314280417722301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0.06</v>
      </c>
      <c r="AM211" t="s">
        <v>3144</v>
      </c>
      <c r="AN211">
        <v>-8.23</v>
      </c>
      <c r="AO211" t="s">
        <v>3143</v>
      </c>
      <c r="AP211">
        <v>3.9888772566249002E-2</v>
      </c>
      <c r="AQ211">
        <f>(Table2[[#This Row],[Sharpe Ratio]]-AVERAGE(Table2[Sharpe Ratio]))/_xlfn.STDEV.P(Table2[Sharpe Ratio])</f>
        <v>-0.19872650980352088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3.0876939723462158</v>
      </c>
      <c r="AS211">
        <f>_xlfn.RANK.AVG(Table2[[#This Row],[1Y Return vs Nifty Z-Score]],Table2[1Y Return vs Nifty Z-Score])</f>
        <v>275</v>
      </c>
      <c r="AT211">
        <f>_xlfn.RANK.AVG(Table2[[#This Row],[6M Return vs Nifty Z-Score]],Table2[6M Return vs Nifty Z-Score])</f>
        <v>72</v>
      </c>
      <c r="AU211">
        <f>_xlfn.RANK.AVG(Table2[[#This Row],[Sharpe Ratio Z-Score]],Table2[Sharpe Ratio Z-Score])</f>
        <v>397</v>
      </c>
      <c r="AV211">
        <f>(Table2[[#This Row],[Rank 1Y]]+Table2[[#This Row],[Rank 6M]]+Table2[[#This Row],[Rank Sharpe]])/3</f>
        <v>248</v>
      </c>
    </row>
    <row r="212" spans="1:48" x14ac:dyDescent="0.3">
      <c r="A212" t="s">
        <v>705</v>
      </c>
      <c r="B212" t="s">
        <v>706</v>
      </c>
      <c r="C212" t="s">
        <v>3097</v>
      </c>
      <c r="D212" t="s">
        <v>419</v>
      </c>
      <c r="E212">
        <v>23895.091147800002</v>
      </c>
      <c r="F212">
        <v>6557.75</v>
      </c>
      <c r="G212">
        <v>101.26068060233899</v>
      </c>
      <c r="H212">
        <f>(Table2[[#This Row],[1Y Return vs Nifty]]-AVERAGE(Table2[1Y Return vs Nifty]))/_xlfn.STDEV.P(Table2[1Y Return vs Nifty])</f>
        <v>1.4940818896429731</v>
      </c>
      <c r="I212">
        <v>4.2548378270911398</v>
      </c>
      <c r="J212">
        <f>(Table2[[#This Row],[1M Return vs Nifty]]-AVERAGE(Table2[1M Return vs Nifty]))/_xlfn.STDEV.P(Table2[1M Return vs Nifty])</f>
        <v>0.76021593192563885</v>
      </c>
      <c r="K212">
        <v>15.9012293591875</v>
      </c>
      <c r="L212">
        <f>(Table2[[#This Row],[6M Return vs Nifty]]-AVERAGE(Table2[6M Return vs Nifty]))/_xlfn.STDEV.P(Table2[6M Return vs Nifty])</f>
        <v>0.55376087911405969</v>
      </c>
      <c r="M212">
        <v>-4.80619514780975</v>
      </c>
      <c r="N212">
        <f>(Table2[[#This Row],[1W Return vs Nifty]]-AVERAGE(Table2[1W Return vs Nifty]))/_xlfn.STDEV.P(Table2[1W Return vs Nifty])</f>
        <v>0.18323489709869303</v>
      </c>
      <c r="O212">
        <v>6741.12</v>
      </c>
      <c r="P212">
        <v>6529.7015003737097</v>
      </c>
      <c r="Q212">
        <v>5245.7498179028798</v>
      </c>
      <c r="R212">
        <v>45.055569631509996</v>
      </c>
      <c r="S212" s="1">
        <f>(Table2[[#This Row],[Close Price]]-Table2[[#This Row],[20D EMA]])/Table2[[#This Row],[20D EMA]]</f>
        <v>-2.7201711288331893E-2</v>
      </c>
      <c r="T212" s="1">
        <f>(Table2[[#This Row],[Close Price]]-Table2[[#This Row],[50D EMA]])/Table2[[#This Row],[50D EMA]]</f>
        <v>4.2955255496265861E-3</v>
      </c>
      <c r="U212" s="1">
        <f>(Table2[[#This Row],[Close Price]]-Table2[[#This Row],[200D EMA]])/Table2[[#This Row],[200D EMA]]</f>
        <v>0.25010727305741492</v>
      </c>
      <c r="V212">
        <v>1.15405181544627</v>
      </c>
      <c r="W212">
        <v>6520</v>
      </c>
      <c r="X212">
        <v>6878.5</v>
      </c>
      <c r="Y212">
        <v>6520</v>
      </c>
      <c r="Z212">
        <v>6878.5</v>
      </c>
      <c r="AA212">
        <v>5849.95</v>
      </c>
      <c r="AB212">
        <v>7395.5</v>
      </c>
      <c r="AC212" s="1">
        <f>(Table2[[#This Row],[Close Price]]/Table2[[#This Row],[Day Low]])-1</f>
        <v>5.7898773006135329E-3</v>
      </c>
      <c r="AD212" s="1">
        <f>(Table2[[#This Row],[Day High]]/Table2[[#This Row],[Close Price]])-1</f>
        <v>4.8911593153139421E-2</v>
      </c>
      <c r="AE212" s="1">
        <f>(Table2[[#This Row],[Close Price]]/Table2[[#This Row],[Current Week Low]])-1</f>
        <v>5.7898773006135329E-3</v>
      </c>
      <c r="AF212" s="1">
        <f>(Table2[[#This Row],[Current Week High]]/Table2[[#This Row],[Close Price]])-1</f>
        <v>4.8911593153139421E-2</v>
      </c>
      <c r="AG212" s="1">
        <f>(Table2[[#This Row],[Close Price]]/Table2[[#This Row],[Current Month Low]])-1</f>
        <v>0.12099248711527455</v>
      </c>
      <c r="AH212" s="1">
        <f>(Table2[[#This Row],[Current Month High]]/Table2[[#This Row],[Close Price]])-1</f>
        <v>0.12774960924097445</v>
      </c>
      <c r="AI212">
        <v>12.7749609240974</v>
      </c>
      <c r="AJ212">
        <v>150.42483722528701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0.02</v>
      </c>
      <c r="AM212" t="s">
        <v>3144</v>
      </c>
      <c r="AN212">
        <v>2.86</v>
      </c>
      <c r="AO212" t="s">
        <v>3144</v>
      </c>
      <c r="AQ212">
        <f>(Table2[[#This Row],[Sharpe Ratio]]-AVERAGE(Table2[Sharpe Ratio]))/_xlfn.STDEV.P(Table2[Sharpe Ratio])</f>
        <v>-0.66967788397470196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2.3216157138066631</v>
      </c>
      <c r="AS212">
        <f>_xlfn.RANK.AVG(Table2[[#This Row],[1Y Return vs Nifty Z-Score]],Table2[1Y Return vs Nifty Z-Score])</f>
        <v>58</v>
      </c>
      <c r="AT212">
        <f>_xlfn.RANK.AVG(Table2[[#This Row],[6M Return vs Nifty Z-Score]],Table2[6M Return vs Nifty Z-Score])</f>
        <v>167</v>
      </c>
      <c r="AU212">
        <f>_xlfn.RANK.AVG(Table2[[#This Row],[Sharpe Ratio Z-Score]],Table2[Sharpe Ratio Z-Score])</f>
        <v>520.5</v>
      </c>
      <c r="AV212">
        <f>(Table2[[#This Row],[Rank 1Y]]+Table2[[#This Row],[Rank 6M]]+Table2[[#This Row],[Rank Sharpe]])/3</f>
        <v>248.5</v>
      </c>
    </row>
    <row r="213" spans="1:48" x14ac:dyDescent="0.3">
      <c r="A213" t="s">
        <v>1616</v>
      </c>
      <c r="B213" t="s">
        <v>1617</v>
      </c>
      <c r="C213" t="s">
        <v>3106</v>
      </c>
      <c r="D213" t="s">
        <v>309</v>
      </c>
      <c r="E213">
        <v>5458.4340085800004</v>
      </c>
      <c r="F213">
        <v>2011.75</v>
      </c>
      <c r="G213">
        <v>57.7771029241976</v>
      </c>
      <c r="H213">
        <f>(Table2[[#This Row],[1Y Return vs Nifty]]-AVERAGE(Table2[1Y Return vs Nifty]))/_xlfn.STDEV.P(Table2[1Y Return vs Nifty])</f>
        <v>0.71034165108652236</v>
      </c>
      <c r="I213">
        <v>-6.3508570038586303</v>
      </c>
      <c r="J213">
        <f>(Table2[[#This Row],[1M Return vs Nifty]]-AVERAGE(Table2[1M Return vs Nifty]))/_xlfn.STDEV.P(Table2[1M Return vs Nifty])</f>
        <v>-0.48530595982845393</v>
      </c>
      <c r="K213">
        <v>50.994828876131201</v>
      </c>
      <c r="L213">
        <f>(Table2[[#This Row],[6M Return vs Nifty]]-AVERAGE(Table2[6M Return vs Nifty]))/_xlfn.STDEV.P(Table2[6M Return vs Nifty])</f>
        <v>1.8331361155440502</v>
      </c>
      <c r="M213">
        <v>-19.119281471770901</v>
      </c>
      <c r="N213">
        <f>(Table2[[#This Row],[1W Return vs Nifty]]-AVERAGE(Table2[1W Return vs Nifty]))/_xlfn.STDEV.P(Table2[1W Return vs Nifty])</f>
        <v>-2.7169248053486452</v>
      </c>
      <c r="O213">
        <v>2323.25</v>
      </c>
      <c r="P213">
        <v>2226.12116922014</v>
      </c>
      <c r="Q213">
        <v>1783.26740675678</v>
      </c>
      <c r="R213">
        <v>21.888510684632202</v>
      </c>
      <c r="S213" s="1">
        <f>(Table2[[#This Row],[Close Price]]-Table2[[#This Row],[20D EMA]])/Table2[[#This Row],[20D EMA]]</f>
        <v>-0.13407941461314968</v>
      </c>
      <c r="T213" s="1">
        <f>(Table2[[#This Row],[Close Price]]-Table2[[#This Row],[50D EMA]])/Table2[[#This Row],[50D EMA]]</f>
        <v>-9.629806866947814E-2</v>
      </c>
      <c r="U213" s="1">
        <f>(Table2[[#This Row],[Close Price]]-Table2[[#This Row],[200D EMA]])/Table2[[#This Row],[200D EMA]]</f>
        <v>0.1281258169007643</v>
      </c>
      <c r="V213">
        <v>0.89984906059661296</v>
      </c>
      <c r="W213">
        <v>1973.3</v>
      </c>
      <c r="X213">
        <v>2070.15</v>
      </c>
      <c r="Y213">
        <v>1973.3</v>
      </c>
      <c r="Z213">
        <v>2070.15</v>
      </c>
      <c r="AA213">
        <v>1972.05</v>
      </c>
      <c r="AB213">
        <v>2620.1</v>
      </c>
      <c r="AC213" s="1">
        <f>(Table2[[#This Row],[Close Price]]/Table2[[#This Row],[Day Low]])-1</f>
        <v>1.9485126437946532E-2</v>
      </c>
      <c r="AD213" s="1">
        <f>(Table2[[#This Row],[Day High]]/Table2[[#This Row],[Close Price]])-1</f>
        <v>2.9029451969678099E-2</v>
      </c>
      <c r="AE213" s="1">
        <f>(Table2[[#This Row],[Close Price]]/Table2[[#This Row],[Current Week Low]])-1</f>
        <v>1.9485126437946532E-2</v>
      </c>
      <c r="AF213" s="1">
        <f>(Table2[[#This Row],[Current Week High]]/Table2[[#This Row],[Close Price]])-1</f>
        <v>2.9029451969678099E-2</v>
      </c>
      <c r="AG213" s="1">
        <f>(Table2[[#This Row],[Close Price]]/Table2[[#This Row],[Current Month Low]])-1</f>
        <v>2.0131335412388207E-2</v>
      </c>
      <c r="AH213" s="1">
        <f>(Table2[[#This Row],[Current Month High]]/Table2[[#This Row],[Close Price]])-1</f>
        <v>0.30239840934509754</v>
      </c>
      <c r="AI213">
        <v>30.239840934509701</v>
      </c>
      <c r="AJ213">
        <v>111.46265832763901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</v>
      </c>
      <c r="AM213" t="s">
        <v>3142</v>
      </c>
      <c r="AN213">
        <v>-20.65</v>
      </c>
      <c r="AO213" t="s">
        <v>3143</v>
      </c>
      <c r="AP213">
        <v>-9.4852176365059996E-3</v>
      </c>
      <c r="AQ213">
        <f>(Table2[[#This Row],[Sharpe Ratio]]-AVERAGE(Table2[Sharpe Ratio]))/_xlfn.STDEV.P(Table2[Sharpe Ratio])</f>
        <v>-0.78166619529228154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-1.440419193838808</v>
      </c>
      <c r="AS213">
        <f>_xlfn.RANK.AVG(Table2[[#This Row],[1Y Return vs Nifty Z-Score]],Table2[1Y Return vs Nifty Z-Score])</f>
        <v>135</v>
      </c>
      <c r="AT213">
        <f>_xlfn.RANK.AVG(Table2[[#This Row],[6M Return vs Nifty Z-Score]],Table2[6M Return vs Nifty Z-Score])</f>
        <v>41</v>
      </c>
      <c r="AU213">
        <f>_xlfn.RANK.AVG(Table2[[#This Row],[Sharpe Ratio Z-Score]],Table2[Sharpe Ratio Z-Score])</f>
        <v>570</v>
      </c>
      <c r="AV213">
        <f>(Table2[[#This Row],[Rank 1Y]]+Table2[[#This Row],[Rank 6M]]+Table2[[#This Row],[Rank Sharpe]])/3</f>
        <v>248.66666666666666</v>
      </c>
    </row>
    <row r="214" spans="1:48" x14ac:dyDescent="0.3">
      <c r="A214" t="s">
        <v>1023</v>
      </c>
      <c r="B214" t="s">
        <v>1024</v>
      </c>
      <c r="C214" t="s">
        <v>3098</v>
      </c>
      <c r="D214" t="s">
        <v>1025</v>
      </c>
      <c r="E214">
        <v>12696.323380919999</v>
      </c>
      <c r="F214">
        <v>404.25</v>
      </c>
      <c r="G214">
        <v>55.2597759275722</v>
      </c>
      <c r="H214">
        <f>(Table2[[#This Row],[1Y Return vs Nifty]]-AVERAGE(Table2[1Y Return vs Nifty]))/_xlfn.STDEV.P(Table2[1Y Return vs Nifty])</f>
        <v>0.66496979885616758</v>
      </c>
      <c r="I214">
        <v>-9.0430765220572393</v>
      </c>
      <c r="J214">
        <f>(Table2[[#This Row],[1M Return vs Nifty]]-AVERAGE(Table2[1M Return vs Nifty]))/_xlfn.STDEV.P(Table2[1M Return vs Nifty])</f>
        <v>-0.80147745078429289</v>
      </c>
      <c r="K214">
        <v>-7.2825180404941401</v>
      </c>
      <c r="L214">
        <f>(Table2[[#This Row],[6M Return vs Nifty]]-AVERAGE(Table2[6M Return vs Nifty]))/_xlfn.STDEV.P(Table2[6M Return vs Nifty])</f>
        <v>-0.29142777976033851</v>
      </c>
      <c r="M214">
        <v>-4.1716539483643604</v>
      </c>
      <c r="N214">
        <f>(Table2[[#This Row],[1W Return vs Nifty]]-AVERAGE(Table2[1W Return vs Nifty]))/_xlfn.STDEV.P(Table2[1W Return vs Nifty])</f>
        <v>0.31180750362963883</v>
      </c>
      <c r="O214">
        <v>419.7</v>
      </c>
      <c r="P214">
        <v>441.76616995111698</v>
      </c>
      <c r="Q214">
        <v>411.74809519062899</v>
      </c>
      <c r="R214">
        <v>38.806797021484797</v>
      </c>
      <c r="S214" s="1">
        <f>(Table2[[#This Row],[Close Price]]-Table2[[#This Row],[20D EMA]])/Table2[[#This Row],[20D EMA]]</f>
        <v>-3.6812008577555372E-2</v>
      </c>
      <c r="T214" s="1">
        <f>(Table2[[#This Row],[Close Price]]-Table2[[#This Row],[50D EMA]])/Table2[[#This Row],[50D EMA]]</f>
        <v>-8.492313921473045E-2</v>
      </c>
      <c r="U214" s="1">
        <f>(Table2[[#This Row],[Close Price]]-Table2[[#This Row],[200D EMA]])/Table2[[#This Row],[200D EMA]]</f>
        <v>-1.8210394360555715E-2</v>
      </c>
      <c r="V214">
        <v>1.4711535700165199</v>
      </c>
      <c r="W214">
        <v>388.25</v>
      </c>
      <c r="X214">
        <v>407.9</v>
      </c>
      <c r="Y214">
        <v>388.25</v>
      </c>
      <c r="Z214">
        <v>407.9</v>
      </c>
      <c r="AA214">
        <v>375.1</v>
      </c>
      <c r="AB214">
        <v>463.65</v>
      </c>
      <c r="AC214" s="1">
        <f>(Table2[[#This Row],[Close Price]]/Table2[[#This Row],[Day Low]])-1</f>
        <v>4.1210560206052849E-2</v>
      </c>
      <c r="AD214" s="1">
        <f>(Table2[[#This Row],[Day High]]/Table2[[#This Row],[Close Price]])-1</f>
        <v>9.0290661719232279E-3</v>
      </c>
      <c r="AE214" s="1">
        <f>(Table2[[#This Row],[Close Price]]/Table2[[#This Row],[Current Week Low]])-1</f>
        <v>4.1210560206052849E-2</v>
      </c>
      <c r="AF214" s="1">
        <f>(Table2[[#This Row],[Current Week High]]/Table2[[#This Row],[Close Price]])-1</f>
        <v>9.0290661719232279E-3</v>
      </c>
      <c r="AG214" s="1">
        <f>(Table2[[#This Row],[Close Price]]/Table2[[#This Row],[Current Month Low]])-1</f>
        <v>7.7712609970674418E-2</v>
      </c>
      <c r="AH214" s="1">
        <f>(Table2[[#This Row],[Current Month High]]/Table2[[#This Row],[Close Price]])-1</f>
        <v>0.14693877551020407</v>
      </c>
      <c r="AI214">
        <v>52.826221397649903</v>
      </c>
      <c r="AJ214">
        <v>83.708248125425996</v>
      </c>
      <c r="AK214" t="str">
        <f>IF(AND(Table2[[#This Row],[20D EMA]]&gt;Table2[[#This Row],[50D EMA]],Table2[[#This Row],[50D EMA]]&gt;Table2[[#This Row],[200D EMA]]),"Uptrend","Downtrend/NoTrend")</f>
        <v>Downtrend/NoTrend</v>
      </c>
      <c r="AL214">
        <v>-0.15</v>
      </c>
      <c r="AM214" t="s">
        <v>3143</v>
      </c>
      <c r="AN214">
        <v>-0.23</v>
      </c>
      <c r="AO214" t="s">
        <v>3143</v>
      </c>
      <c r="AP214">
        <v>0.109960065361128</v>
      </c>
      <c r="AQ214">
        <f>(Table2[[#This Row],[Sharpe Ratio]]-AVERAGE(Table2[Sharpe Ratio]))/_xlfn.STDEV.P(Table2[Sharpe Ratio])</f>
        <v>0.62857825563871794</v>
      </c>
      <c r="AR2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4">
        <f>_xlfn.RANK.AVG(Table2[[#This Row],[1Y Return vs Nifty Z-Score]],Table2[1Y Return vs Nifty Z-Score])</f>
        <v>144</v>
      </c>
      <c r="AT214">
        <f>_xlfn.RANK.AVG(Table2[[#This Row],[6M Return vs Nifty Z-Score]],Table2[6M Return vs Nifty Z-Score])</f>
        <v>422</v>
      </c>
      <c r="AU214">
        <f>_xlfn.RANK.AVG(Table2[[#This Row],[Sharpe Ratio Z-Score]],Table2[Sharpe Ratio Z-Score])</f>
        <v>182</v>
      </c>
      <c r="AV214">
        <f>(Table2[[#This Row],[Rank 1Y]]+Table2[[#This Row],[Rank 6M]]+Table2[[#This Row],[Rank Sharpe]])/3</f>
        <v>249.33333333333334</v>
      </c>
    </row>
    <row r="215" spans="1:48" x14ac:dyDescent="0.3">
      <c r="A215" t="s">
        <v>1602</v>
      </c>
      <c r="B215" t="s">
        <v>1603</v>
      </c>
      <c r="C215" t="s">
        <v>3095</v>
      </c>
      <c r="D215" t="s">
        <v>270</v>
      </c>
      <c r="E215">
        <v>5529.4957482949903</v>
      </c>
      <c r="F215">
        <v>1123.3499999999999</v>
      </c>
      <c r="G215">
        <v>56.418019745029</v>
      </c>
      <c r="H215">
        <f>(Table2[[#This Row],[1Y Return vs Nifty]]-AVERAGE(Table2[1Y Return vs Nifty]))/_xlfn.STDEV.P(Table2[1Y Return vs Nifty])</f>
        <v>0.68584577857704598</v>
      </c>
      <c r="I215">
        <v>-11.460221163101201</v>
      </c>
      <c r="J215">
        <f>(Table2[[#This Row],[1M Return vs Nifty]]-AVERAGE(Table2[1M Return vs Nifty]))/_xlfn.STDEV.P(Table2[1M Return vs Nifty])</f>
        <v>-1.0853444311136462</v>
      </c>
      <c r="K215">
        <v>0.853422215622062</v>
      </c>
      <c r="L215">
        <f>(Table2[[#This Row],[6M Return vs Nifty]]-AVERAGE(Table2[6M Return vs Nifty]))/_xlfn.STDEV.P(Table2[6M Return vs Nifty])</f>
        <v>5.1767473336509487E-3</v>
      </c>
      <c r="M215">
        <v>-10.9903920875037</v>
      </c>
      <c r="N215">
        <f>(Table2[[#This Row],[1W Return vs Nifty]]-AVERAGE(Table2[1W Return vs Nifty]))/_xlfn.STDEV.P(Table2[1W Return vs Nifty])</f>
        <v>-1.069825299043196</v>
      </c>
      <c r="O215">
        <v>1253.68</v>
      </c>
      <c r="P215">
        <v>1288.4525122499899</v>
      </c>
      <c r="Q215">
        <v>1102.7022335737499</v>
      </c>
      <c r="R215">
        <v>20.8535982247293</v>
      </c>
      <c r="S215" s="1">
        <f>(Table2[[#This Row],[Close Price]]-Table2[[#This Row],[20D EMA]])/Table2[[#This Row],[20D EMA]]</f>
        <v>-0.103957947801672</v>
      </c>
      <c r="T215" s="1">
        <f>(Table2[[#This Row],[Close Price]]-Table2[[#This Row],[50D EMA]])/Table2[[#This Row],[50D EMA]]</f>
        <v>-0.12814016091417754</v>
      </c>
      <c r="U215" s="1">
        <f>(Table2[[#This Row],[Close Price]]-Table2[[#This Row],[200D EMA]])/Table2[[#This Row],[200D EMA]]</f>
        <v>1.8724698107604791E-2</v>
      </c>
      <c r="V215">
        <v>0.48586489258730498</v>
      </c>
      <c r="W215">
        <v>1097.55</v>
      </c>
      <c r="X215">
        <v>1141.3499999999999</v>
      </c>
      <c r="Y215">
        <v>1097.55</v>
      </c>
      <c r="Z215">
        <v>1141.3499999999999</v>
      </c>
      <c r="AA215">
        <v>1084.25</v>
      </c>
      <c r="AB215">
        <v>1391.8</v>
      </c>
      <c r="AC215" s="1">
        <f>(Table2[[#This Row],[Close Price]]/Table2[[#This Row],[Day Low]])-1</f>
        <v>2.3506901735683927E-2</v>
      </c>
      <c r="AD215" s="1">
        <f>(Table2[[#This Row],[Day High]]/Table2[[#This Row],[Close Price]])-1</f>
        <v>1.6023501134998064E-2</v>
      </c>
      <c r="AE215" s="1">
        <f>(Table2[[#This Row],[Close Price]]/Table2[[#This Row],[Current Week Low]])-1</f>
        <v>2.3506901735683927E-2</v>
      </c>
      <c r="AF215" s="1">
        <f>(Table2[[#This Row],[Current Week High]]/Table2[[#This Row],[Close Price]])-1</f>
        <v>1.6023501134998064E-2</v>
      </c>
      <c r="AG215" s="1">
        <f>(Table2[[#This Row],[Close Price]]/Table2[[#This Row],[Current Month Low]])-1</f>
        <v>3.6061793866728031E-2</v>
      </c>
      <c r="AH215" s="1">
        <f>(Table2[[#This Row],[Current Month High]]/Table2[[#This Row],[Close Price]])-1</f>
        <v>0.2389727155383452</v>
      </c>
      <c r="AI215">
        <v>34.735389682645597</v>
      </c>
      <c r="AJ215">
        <v>87.224999999999895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-0.01</v>
      </c>
      <c r="AM215" t="s">
        <v>3143</v>
      </c>
      <c r="AN215">
        <v>-13.52</v>
      </c>
      <c r="AO215" t="s">
        <v>3143</v>
      </c>
      <c r="AP215">
        <v>7.1380095679333996E-2</v>
      </c>
      <c r="AQ215">
        <f>(Table2[[#This Row],[Sharpe Ratio]]-AVERAGE(Table2[Sharpe Ratio]))/_xlfn.STDEV.P(Table2[Sharpe Ratio])</f>
        <v>0.17307941302712734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139</v>
      </c>
      <c r="AT215">
        <f>_xlfn.RANK.AVG(Table2[[#This Row],[6M Return vs Nifty Z-Score]],Table2[6M Return vs Nifty Z-Score])</f>
        <v>328</v>
      </c>
      <c r="AU215">
        <f>_xlfn.RANK.AVG(Table2[[#This Row],[Sharpe Ratio Z-Score]],Table2[Sharpe Ratio Z-Score])</f>
        <v>292</v>
      </c>
      <c r="AV215">
        <f>(Table2[[#This Row],[Rank 1Y]]+Table2[[#This Row],[Rank 6M]]+Table2[[#This Row],[Rank Sharpe]])/3</f>
        <v>253</v>
      </c>
    </row>
    <row r="216" spans="1:48" x14ac:dyDescent="0.3">
      <c r="A216" t="s">
        <v>147</v>
      </c>
      <c r="B216" t="s">
        <v>148</v>
      </c>
      <c r="C216" t="s">
        <v>3097</v>
      </c>
      <c r="D216" t="s">
        <v>149</v>
      </c>
      <c r="E216">
        <v>175679.92615799999</v>
      </c>
      <c r="F216">
        <v>143.47999999999999</v>
      </c>
      <c r="G216">
        <v>69.440354401711801</v>
      </c>
      <c r="H216">
        <f>(Table2[[#This Row],[1Y Return vs Nifty]]-AVERAGE(Table2[1Y Return vs Nifty]))/_xlfn.STDEV.P(Table2[1Y Return vs Nifty])</f>
        <v>0.92055801283556693</v>
      </c>
      <c r="I216">
        <v>-7.1786110194245802</v>
      </c>
      <c r="J216">
        <f>(Table2[[#This Row],[1M Return vs Nifty]]-AVERAGE(Table2[1M Return vs Nifty]))/_xlfn.STDEV.P(Table2[1M Return vs Nifty])</f>
        <v>-0.58251653997508457</v>
      </c>
      <c r="K216">
        <v>-19.386833558079001</v>
      </c>
      <c r="L216">
        <f>(Table2[[#This Row],[6M Return vs Nifty]]-AVERAGE(Table2[6M Return vs Nifty]))/_xlfn.STDEV.P(Table2[6M Return vs Nifty])</f>
        <v>-0.73270373150921764</v>
      </c>
      <c r="M216">
        <v>-7.4284436688786997</v>
      </c>
      <c r="N216">
        <f>(Table2[[#This Row],[1W Return vs Nifty]]-AVERAGE(Table2[1W Return vs Nifty]))/_xlfn.STDEV.P(Table2[1W Return vs Nifty])</f>
        <v>-0.34809282066089842</v>
      </c>
      <c r="O216">
        <v>147.66</v>
      </c>
      <c r="P216">
        <v>158.13049973588801</v>
      </c>
      <c r="Q216">
        <v>151.29323104571</v>
      </c>
      <c r="R216">
        <v>17.893009056754298</v>
      </c>
      <c r="S216" s="1">
        <f>(Table2[[#This Row],[Close Price]]-Table2[[#This Row],[20D EMA]])/Table2[[#This Row],[20D EMA]]</f>
        <v>-2.8308275768657774E-2</v>
      </c>
      <c r="T216" s="1">
        <f>(Table2[[#This Row],[Close Price]]-Table2[[#This Row],[50D EMA]])/Table2[[#This Row],[50D EMA]]</f>
        <v>-9.2648159339011188E-2</v>
      </c>
      <c r="U216" s="1">
        <f>(Table2[[#This Row],[Close Price]]-Table2[[#This Row],[200D EMA]])/Table2[[#This Row],[200D EMA]]</f>
        <v>-5.1642965066622262E-2</v>
      </c>
      <c r="V216">
        <v>0.65170870472118403</v>
      </c>
      <c r="W216">
        <v>134.08000000000001</v>
      </c>
      <c r="X216">
        <v>145.37</v>
      </c>
      <c r="Y216">
        <v>134.08000000000001</v>
      </c>
      <c r="Z216">
        <v>145.37</v>
      </c>
      <c r="AA216">
        <v>132.80000000000001</v>
      </c>
      <c r="AB216">
        <v>158.69999999999999</v>
      </c>
      <c r="AC216" s="1">
        <f>(Table2[[#This Row],[Close Price]]/Table2[[#This Row],[Day Low]])-1</f>
        <v>7.0107398568018953E-2</v>
      </c>
      <c r="AD216" s="1">
        <f>(Table2[[#This Row],[Day High]]/Table2[[#This Row],[Close Price]])-1</f>
        <v>1.3172567605241214E-2</v>
      </c>
      <c r="AE216" s="1">
        <f>(Table2[[#This Row],[Close Price]]/Table2[[#This Row],[Current Week Low]])-1</f>
        <v>7.0107398568018953E-2</v>
      </c>
      <c r="AF216" s="1">
        <f>(Table2[[#This Row],[Current Week High]]/Table2[[#This Row],[Close Price]])-1</f>
        <v>1.3172567605241214E-2</v>
      </c>
      <c r="AG216" s="1">
        <f>(Table2[[#This Row],[Close Price]]/Table2[[#This Row],[Current Month Low]])-1</f>
        <v>8.0421686746987797E-2</v>
      </c>
      <c r="AH216" s="1">
        <f>(Table2[[#This Row],[Current Month High]]/Table2[[#This Row],[Close Price]])-1</f>
        <v>0.10607750209088374</v>
      </c>
      <c r="AI216">
        <v>59.604126010593802</v>
      </c>
      <c r="AJ216">
        <v>105.264663805436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-0.24</v>
      </c>
      <c r="AM216" t="s">
        <v>3143</v>
      </c>
      <c r="AN216">
        <v>-5.25</v>
      </c>
      <c r="AO216" t="s">
        <v>3143</v>
      </c>
      <c r="AP216">
        <v>0.15191271695448899</v>
      </c>
      <c r="AQ216">
        <f>(Table2[[#This Row],[Sharpe Ratio]]-AVERAGE(Table2[Sharpe Ratio]))/_xlfn.STDEV.P(Table2[Sharpe Ratio])</f>
        <v>1.1238970545614919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107</v>
      </c>
      <c r="AT216">
        <f>_xlfn.RANK.AVG(Table2[[#This Row],[6M Return vs Nifty Z-Score]],Table2[6M Return vs Nifty Z-Score])</f>
        <v>570</v>
      </c>
      <c r="AU216">
        <f>_xlfn.RANK.AVG(Table2[[#This Row],[Sharpe Ratio Z-Score]],Table2[Sharpe Ratio Z-Score])</f>
        <v>98</v>
      </c>
      <c r="AV216">
        <f>(Table2[[#This Row],[Rank 1Y]]+Table2[[#This Row],[Rank 6M]]+Table2[[#This Row],[Rank Sharpe]])/3</f>
        <v>258.33333333333331</v>
      </c>
    </row>
    <row r="217" spans="1:48" x14ac:dyDescent="0.3">
      <c r="A217" t="s">
        <v>740</v>
      </c>
      <c r="B217" t="s">
        <v>741</v>
      </c>
      <c r="C217" t="s">
        <v>3098</v>
      </c>
      <c r="D217" t="s">
        <v>742</v>
      </c>
      <c r="E217">
        <v>22104.954040559998</v>
      </c>
      <c r="F217">
        <v>1250.4000000000001</v>
      </c>
      <c r="G217">
        <v>16.855506079478801</v>
      </c>
      <c r="H217">
        <f>(Table2[[#This Row],[1Y Return vs Nifty]]-AVERAGE(Table2[1Y Return vs Nifty]))/_xlfn.STDEV.P(Table2[1Y Return vs Nifty])</f>
        <v>-2.7221902459646341E-2</v>
      </c>
      <c r="I217">
        <v>10.6309427067002</v>
      </c>
      <c r="J217">
        <f>(Table2[[#This Row],[1M Return vs Nifty]]-AVERAGE(Table2[1M Return vs Nifty]))/_xlfn.STDEV.P(Table2[1M Return vs Nifty])</f>
        <v>1.5090191304202714</v>
      </c>
      <c r="K217">
        <v>3.33739086959095</v>
      </c>
      <c r="L217">
        <f>(Table2[[#This Row],[6M Return vs Nifty]]-AVERAGE(Table2[6M Return vs Nifty]))/_xlfn.STDEV.P(Table2[6M Return vs Nifty])</f>
        <v>9.573251897576425E-2</v>
      </c>
      <c r="M217">
        <v>-8.5189240733897993</v>
      </c>
      <c r="N217">
        <f>(Table2[[#This Row],[1W Return vs Nifty]]-AVERAGE(Table2[1W Return vs Nifty]))/_xlfn.STDEV.P(Table2[1W Return vs Nifty])</f>
        <v>-0.56904917164560509</v>
      </c>
      <c r="O217">
        <v>1233.79</v>
      </c>
      <c r="P217">
        <v>1239.26136318456</v>
      </c>
      <c r="Q217">
        <v>1123.4042194589799</v>
      </c>
      <c r="R217">
        <v>53.958837660842903</v>
      </c>
      <c r="S217" s="1">
        <f>(Table2[[#This Row],[Close Price]]-Table2[[#This Row],[20D EMA]])/Table2[[#This Row],[20D EMA]]</f>
        <v>1.3462582773405627E-2</v>
      </c>
      <c r="T217" s="1">
        <f>(Table2[[#This Row],[Close Price]]-Table2[[#This Row],[50D EMA]])/Table2[[#This Row],[50D EMA]]</f>
        <v>8.9881256257492749E-3</v>
      </c>
      <c r="U217" s="1">
        <f>(Table2[[#This Row],[Close Price]]-Table2[[#This Row],[200D EMA]])/Table2[[#This Row],[200D EMA]]</f>
        <v>0.11304549007496166</v>
      </c>
      <c r="V217">
        <v>3.4324744498620001</v>
      </c>
      <c r="W217">
        <v>1233.2</v>
      </c>
      <c r="X217">
        <v>1283.95</v>
      </c>
      <c r="Y217">
        <v>1233.2</v>
      </c>
      <c r="Z217">
        <v>1283.95</v>
      </c>
      <c r="AA217">
        <v>1102.8499999999999</v>
      </c>
      <c r="AB217">
        <v>1425.2</v>
      </c>
      <c r="AC217" s="1">
        <f>(Table2[[#This Row],[Close Price]]/Table2[[#This Row],[Day Low]])-1</f>
        <v>1.3947453778786922E-2</v>
      </c>
      <c r="AD217" s="1">
        <f>(Table2[[#This Row],[Day High]]/Table2[[#This Row],[Close Price]])-1</f>
        <v>2.6831413947536742E-2</v>
      </c>
      <c r="AE217" s="1">
        <f>(Table2[[#This Row],[Close Price]]/Table2[[#This Row],[Current Week Low]])-1</f>
        <v>1.3947453778786922E-2</v>
      </c>
      <c r="AF217" s="1">
        <f>(Table2[[#This Row],[Current Week High]]/Table2[[#This Row],[Close Price]])-1</f>
        <v>2.6831413947536742E-2</v>
      </c>
      <c r="AG217" s="1">
        <f>(Table2[[#This Row],[Close Price]]/Table2[[#This Row],[Current Month Low]])-1</f>
        <v>0.13378972661740063</v>
      </c>
      <c r="AH217" s="1">
        <f>(Table2[[#This Row],[Current Month High]]/Table2[[#This Row],[Close Price]])-1</f>
        <v>0.13979526551503518</v>
      </c>
      <c r="AI217">
        <v>19.561740243122099</v>
      </c>
      <c r="AJ217">
        <v>92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-0.03</v>
      </c>
      <c r="AM217" t="s">
        <v>3143</v>
      </c>
      <c r="AN217">
        <v>5.2</v>
      </c>
      <c r="AO217" t="s">
        <v>3144</v>
      </c>
      <c r="AP217">
        <v>0.108745799998703</v>
      </c>
      <c r="AQ217">
        <f>(Table2[[#This Row],[Sharpe Ratio]]-AVERAGE(Table2[Sharpe Ratio]))/_xlfn.STDEV.P(Table2[Sharpe Ratio])</f>
        <v>0.61424189218976122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299</v>
      </c>
      <c r="AT217">
        <f>_xlfn.RANK.AVG(Table2[[#This Row],[6M Return vs Nifty Z-Score]],Table2[6M Return vs Nifty Z-Score])</f>
        <v>290</v>
      </c>
      <c r="AU217">
        <f>_xlfn.RANK.AVG(Table2[[#This Row],[Sharpe Ratio Z-Score]],Table2[Sharpe Ratio Z-Score])</f>
        <v>187</v>
      </c>
      <c r="AV217">
        <f>(Table2[[#This Row],[Rank 1Y]]+Table2[[#This Row],[Rank 6M]]+Table2[[#This Row],[Rank Sharpe]])/3</f>
        <v>258.66666666666669</v>
      </c>
    </row>
    <row r="218" spans="1:48" x14ac:dyDescent="0.3">
      <c r="A218" t="s">
        <v>1004</v>
      </c>
      <c r="B218" t="s">
        <v>1005</v>
      </c>
      <c r="C218" t="s">
        <v>3108</v>
      </c>
      <c r="D218" t="s">
        <v>48</v>
      </c>
      <c r="E218">
        <v>13066.35336048</v>
      </c>
      <c r="F218">
        <v>700.35</v>
      </c>
      <c r="G218">
        <v>4.0723947809318499</v>
      </c>
      <c r="H218">
        <f>(Table2[[#This Row],[1Y Return vs Nifty]]-AVERAGE(Table2[1Y Return vs Nifty]))/_xlfn.STDEV.P(Table2[1Y Return vs Nifty])</f>
        <v>-0.25762241763282823</v>
      </c>
      <c r="I218">
        <v>-4.3596507821334303</v>
      </c>
      <c r="J218">
        <f>(Table2[[#This Row],[1M Return vs Nifty]]-AVERAGE(Table2[1M Return vs Nifty]))/_xlfn.STDEV.P(Table2[1M Return vs Nifty])</f>
        <v>-0.25146074933661183</v>
      </c>
      <c r="K218">
        <v>19.416011675490299</v>
      </c>
      <c r="L218">
        <f>(Table2[[#This Row],[6M Return vs Nifty]]-AVERAGE(Table2[6M Return vs Nifty]))/_xlfn.STDEV.P(Table2[6M Return vs Nifty])</f>
        <v>0.68189608094049992</v>
      </c>
      <c r="M218">
        <v>-9.3936430161451501</v>
      </c>
      <c r="N218">
        <f>(Table2[[#This Row],[1W Return vs Nifty]]-AVERAGE(Table2[1W Return vs Nifty]))/_xlfn.STDEV.P(Table2[1W Return vs Nifty])</f>
        <v>-0.74628729984019149</v>
      </c>
      <c r="O218">
        <v>754.4</v>
      </c>
      <c r="P218">
        <v>745.86793515378395</v>
      </c>
      <c r="Q218">
        <v>650.02995559188298</v>
      </c>
      <c r="R218">
        <v>27.349016772070101</v>
      </c>
      <c r="S218" s="1">
        <f>(Table2[[#This Row],[Close Price]]-Table2[[#This Row],[20D EMA]])/Table2[[#This Row],[20D EMA]]</f>
        <v>-7.1646341463414573E-2</v>
      </c>
      <c r="T218" s="1">
        <f>(Table2[[#This Row],[Close Price]]-Table2[[#This Row],[50D EMA]])/Table2[[#This Row],[50D EMA]]</f>
        <v>-6.1026802478643866E-2</v>
      </c>
      <c r="U218" s="1">
        <f>(Table2[[#This Row],[Close Price]]-Table2[[#This Row],[200D EMA]])/Table2[[#This Row],[200D EMA]]</f>
        <v>7.7411885368110861E-2</v>
      </c>
      <c r="V218">
        <v>0.62221298971093797</v>
      </c>
      <c r="W218">
        <v>677.55</v>
      </c>
      <c r="X218">
        <v>704</v>
      </c>
      <c r="Y218">
        <v>677.55</v>
      </c>
      <c r="Z218">
        <v>704</v>
      </c>
      <c r="AA218">
        <v>677.55</v>
      </c>
      <c r="AB218">
        <v>824</v>
      </c>
      <c r="AC218" s="1">
        <f>(Table2[[#This Row],[Close Price]]/Table2[[#This Row],[Day Low]])-1</f>
        <v>3.3650653088333149E-2</v>
      </c>
      <c r="AD218" s="1">
        <f>(Table2[[#This Row],[Day High]]/Table2[[#This Row],[Close Price]])-1</f>
        <v>5.2116798743484516E-3</v>
      </c>
      <c r="AE218" s="1">
        <f>(Table2[[#This Row],[Close Price]]/Table2[[#This Row],[Current Week Low]])-1</f>
        <v>3.3650653088333149E-2</v>
      </c>
      <c r="AF218" s="1">
        <f>(Table2[[#This Row],[Current Week High]]/Table2[[#This Row],[Close Price]])-1</f>
        <v>5.2116798743484516E-3</v>
      </c>
      <c r="AG218" s="1">
        <f>(Table2[[#This Row],[Close Price]]/Table2[[#This Row],[Current Month Low]])-1</f>
        <v>3.3650653088333149E-2</v>
      </c>
      <c r="AH218" s="1">
        <f>(Table2[[#This Row],[Current Month High]]/Table2[[#This Row],[Close Price]])-1</f>
        <v>0.17655457985293066</v>
      </c>
      <c r="AI218">
        <v>18.040979510244799</v>
      </c>
      <c r="AJ218">
        <v>56.328124999999901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0.09</v>
      </c>
      <c r="AM218" t="s">
        <v>3144</v>
      </c>
      <c r="AN218">
        <v>-10.41</v>
      </c>
      <c r="AO218" t="s">
        <v>3143</v>
      </c>
      <c r="AP218">
        <v>8.7001656029822003E-2</v>
      </c>
      <c r="AQ218">
        <f>(Table2[[#This Row],[Sharpe Ratio]]-AVERAGE(Table2[Sharpe Ratio]))/_xlfn.STDEV.P(Table2[Sharpe Ratio])</f>
        <v>0.35751715930125866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-0.21595722656787297</v>
      </c>
      <c r="AS218">
        <f>_xlfn.RANK.AVG(Table2[[#This Row],[1Y Return vs Nifty Z-Score]],Table2[1Y Return vs Nifty Z-Score])</f>
        <v>391</v>
      </c>
      <c r="AT218">
        <f>_xlfn.RANK.AVG(Table2[[#This Row],[6M Return vs Nifty Z-Score]],Table2[6M Return vs Nifty Z-Score])</f>
        <v>140</v>
      </c>
      <c r="AU218">
        <f>_xlfn.RANK.AVG(Table2[[#This Row],[Sharpe Ratio Z-Score]],Table2[Sharpe Ratio Z-Score])</f>
        <v>250</v>
      </c>
      <c r="AV218">
        <f>(Table2[[#This Row],[Rank 1Y]]+Table2[[#This Row],[Rank 6M]]+Table2[[#This Row],[Rank Sharpe]])/3</f>
        <v>260.33333333333331</v>
      </c>
    </row>
    <row r="219" spans="1:48" x14ac:dyDescent="0.3">
      <c r="A219" t="s">
        <v>1045</v>
      </c>
      <c r="B219" t="s">
        <v>1046</v>
      </c>
      <c r="C219" t="s">
        <v>3102</v>
      </c>
      <c r="D219" t="s">
        <v>111</v>
      </c>
      <c r="E219">
        <v>12260.837841503</v>
      </c>
      <c r="F219">
        <v>18.010000000000002</v>
      </c>
      <c r="G219">
        <v>57.887089796900902</v>
      </c>
      <c r="H219">
        <f>(Table2[[#This Row],[1Y Return vs Nifty]]-AVERAGE(Table2[1Y Return vs Nifty]))/_xlfn.STDEV.P(Table2[1Y Return vs Nifty])</f>
        <v>0.7123240348381219</v>
      </c>
      <c r="I219">
        <v>8.1012301005240097</v>
      </c>
      <c r="J219">
        <f>(Table2[[#This Row],[1M Return vs Nifty]]-AVERAGE(Table2[1M Return vs Nifty]))/_xlfn.STDEV.P(Table2[1M Return vs Nifty])</f>
        <v>1.2119322840550548</v>
      </c>
      <c r="K219">
        <v>-13.770759500965999</v>
      </c>
      <c r="L219">
        <f>(Table2[[#This Row],[6M Return vs Nifty]]-AVERAGE(Table2[6M Return vs Nifty]))/_xlfn.STDEV.P(Table2[6M Return vs Nifty])</f>
        <v>-0.52796365999964712</v>
      </c>
      <c r="M219">
        <v>-10.1752458304441</v>
      </c>
      <c r="N219">
        <f>(Table2[[#This Row],[1W Return vs Nifty]]-AVERAGE(Table2[1W Return vs Nifty]))/_xlfn.STDEV.P(Table2[1W Return vs Nifty])</f>
        <v>-0.90465796386354058</v>
      </c>
      <c r="O219">
        <v>19.18</v>
      </c>
      <c r="P219">
        <v>18.9085387794225</v>
      </c>
      <c r="Q219">
        <v>17.447432815997001</v>
      </c>
      <c r="R219">
        <v>30.241822514908201</v>
      </c>
      <c r="S219" s="1">
        <f>(Table2[[#This Row],[Close Price]]-Table2[[#This Row],[20D EMA]])/Table2[[#This Row],[20D EMA]]</f>
        <v>-6.1001042752867475E-2</v>
      </c>
      <c r="T219" s="1">
        <f>(Table2[[#This Row],[Close Price]]-Table2[[#This Row],[50D EMA]])/Table2[[#This Row],[50D EMA]]</f>
        <v>-4.7520265309995646E-2</v>
      </c>
      <c r="U219" s="1">
        <f>(Table2[[#This Row],[Close Price]]-Table2[[#This Row],[200D EMA]])/Table2[[#This Row],[200D EMA]]</f>
        <v>3.2243550666502682E-2</v>
      </c>
      <c r="V219">
        <v>1.3309734013941501</v>
      </c>
      <c r="W219">
        <v>16.940000000000001</v>
      </c>
      <c r="X219">
        <v>18.34</v>
      </c>
      <c r="Y219">
        <v>16.940000000000001</v>
      </c>
      <c r="Z219">
        <v>18.34</v>
      </c>
      <c r="AA219">
        <v>16.940000000000001</v>
      </c>
      <c r="AB219">
        <v>23.77</v>
      </c>
      <c r="AC219" s="1">
        <f>(Table2[[#This Row],[Close Price]]/Table2[[#This Row],[Day Low]])-1</f>
        <v>6.3164108618654069E-2</v>
      </c>
      <c r="AD219" s="1">
        <f>(Table2[[#This Row],[Day High]]/Table2[[#This Row],[Close Price]])-1</f>
        <v>1.8323153803442516E-2</v>
      </c>
      <c r="AE219" s="1">
        <f>(Table2[[#This Row],[Close Price]]/Table2[[#This Row],[Current Week Low]])-1</f>
        <v>6.3164108618654069E-2</v>
      </c>
      <c r="AF219" s="1">
        <f>(Table2[[#This Row],[Current Week High]]/Table2[[#This Row],[Close Price]])-1</f>
        <v>1.8323153803442516E-2</v>
      </c>
      <c r="AG219" s="1">
        <f>(Table2[[#This Row],[Close Price]]/Table2[[#This Row],[Current Month Low]])-1</f>
        <v>6.3164108618654069E-2</v>
      </c>
      <c r="AH219" s="1">
        <f>(Table2[[#This Row],[Current Month High]]/Table2[[#This Row],[Close Price]])-1</f>
        <v>0.31982232093281504</v>
      </c>
      <c r="AI219">
        <v>33.259300388672898</v>
      </c>
      <c r="AJ219">
        <v>97.912087912087898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0.1</v>
      </c>
      <c r="AM219" t="s">
        <v>3144</v>
      </c>
      <c r="AN219">
        <v>-21.28</v>
      </c>
      <c r="AO219" t="s">
        <v>3143</v>
      </c>
      <c r="AP219">
        <v>0.127865712695267</v>
      </c>
      <c r="AQ219">
        <f>(Table2[[#This Row],[Sharpe Ratio]]-AVERAGE(Table2[Sharpe Ratio]))/_xlfn.STDEV.P(Table2[Sharpe Ratio])</f>
        <v>0.83998333719222862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1.3316180322222178</v>
      </c>
      <c r="AS219">
        <f>_xlfn.RANK.AVG(Table2[[#This Row],[1Y Return vs Nifty Z-Score]],Table2[1Y Return vs Nifty Z-Score])</f>
        <v>134</v>
      </c>
      <c r="AT219">
        <f>_xlfn.RANK.AVG(Table2[[#This Row],[6M Return vs Nifty Z-Score]],Table2[6M Return vs Nifty Z-Score])</f>
        <v>505</v>
      </c>
      <c r="AU219">
        <f>_xlfn.RANK.AVG(Table2[[#This Row],[Sharpe Ratio Z-Score]],Table2[Sharpe Ratio Z-Score])</f>
        <v>143</v>
      </c>
      <c r="AV219">
        <f>(Table2[[#This Row],[Rank 1Y]]+Table2[[#This Row],[Rank 6M]]+Table2[[#This Row],[Rank Sharpe]])/3</f>
        <v>260.66666666666669</v>
      </c>
    </row>
    <row r="220" spans="1:48" x14ac:dyDescent="0.3">
      <c r="A220" t="s">
        <v>413</v>
      </c>
      <c r="B220" t="s">
        <v>414</v>
      </c>
      <c r="C220" t="s">
        <v>3105</v>
      </c>
      <c r="D220" t="s">
        <v>117</v>
      </c>
      <c r="E220">
        <v>52584.791126115</v>
      </c>
      <c r="F220">
        <v>938.9</v>
      </c>
      <c r="G220">
        <v>53.227204556440398</v>
      </c>
      <c r="H220">
        <f>(Table2[[#This Row],[1Y Return vs Nifty]]-AVERAGE(Table2[1Y Return vs Nifty]))/_xlfn.STDEV.P(Table2[1Y Return vs Nifty])</f>
        <v>0.62833509544962973</v>
      </c>
      <c r="I220">
        <v>8.5082895684146695</v>
      </c>
      <c r="J220">
        <f>(Table2[[#This Row],[1M Return vs Nifty]]-AVERAGE(Table2[1M Return vs Nifty]))/_xlfn.STDEV.P(Table2[1M Return vs Nifty])</f>
        <v>1.259736929256051</v>
      </c>
      <c r="K220">
        <v>22.187573526980401</v>
      </c>
      <c r="L220">
        <f>(Table2[[#This Row],[6M Return vs Nifty]]-AVERAGE(Table2[6M Return vs Nifty]))/_xlfn.STDEV.P(Table2[6M Return vs Nifty])</f>
        <v>0.78293637455069209</v>
      </c>
      <c r="M220">
        <v>-2.3954809854311301</v>
      </c>
      <c r="N220">
        <f>(Table2[[#This Row],[1W Return vs Nifty]]-AVERAGE(Table2[1W Return vs Nifty]))/_xlfn.STDEV.P(Table2[1W Return vs Nifty])</f>
        <v>0.67170090013993478</v>
      </c>
      <c r="O220">
        <v>958.09</v>
      </c>
      <c r="P220">
        <v>891.82001984079204</v>
      </c>
      <c r="Q220">
        <v>737.30867112590897</v>
      </c>
      <c r="R220">
        <v>70.671250758194205</v>
      </c>
      <c r="S220" s="1">
        <f>(Table2[[#This Row],[Close Price]]-Table2[[#This Row],[20D EMA]])/Table2[[#This Row],[20D EMA]]</f>
        <v>-2.002943356052151E-2</v>
      </c>
      <c r="T220" s="1">
        <f>(Table2[[#This Row],[Close Price]]-Table2[[#This Row],[50D EMA]])/Table2[[#This Row],[50D EMA]]</f>
        <v>5.2790898512922672E-2</v>
      </c>
      <c r="U220" s="1">
        <f>(Table2[[#This Row],[Close Price]]-Table2[[#This Row],[200D EMA]])/Table2[[#This Row],[200D EMA]]</f>
        <v>0.2734151065472355</v>
      </c>
      <c r="V220">
        <v>0.87758544976903397</v>
      </c>
      <c r="W220">
        <v>933</v>
      </c>
      <c r="X220">
        <v>961.3</v>
      </c>
      <c r="Y220">
        <v>933</v>
      </c>
      <c r="Z220">
        <v>961.3</v>
      </c>
      <c r="AA220">
        <v>891.05</v>
      </c>
      <c r="AB220">
        <v>1040</v>
      </c>
      <c r="AC220" s="1">
        <f>(Table2[[#This Row],[Close Price]]/Table2[[#This Row],[Day Low]])-1</f>
        <v>6.3236870310825477E-3</v>
      </c>
      <c r="AD220" s="1">
        <f>(Table2[[#This Row],[Day High]]/Table2[[#This Row],[Close Price]])-1</f>
        <v>2.385770582596658E-2</v>
      </c>
      <c r="AE220" s="1">
        <f>(Table2[[#This Row],[Close Price]]/Table2[[#This Row],[Current Week Low]])-1</f>
        <v>6.3236870310825477E-3</v>
      </c>
      <c r="AF220" s="1">
        <f>(Table2[[#This Row],[Current Week High]]/Table2[[#This Row],[Close Price]])-1</f>
        <v>2.385770582596658E-2</v>
      </c>
      <c r="AG220" s="1">
        <f>(Table2[[#This Row],[Close Price]]/Table2[[#This Row],[Current Month Low]])-1</f>
        <v>5.3700690196958778E-2</v>
      </c>
      <c r="AH220" s="1">
        <f>(Table2[[#This Row],[Current Month High]]/Table2[[#This Row],[Close Price]])-1</f>
        <v>0.10767919906273304</v>
      </c>
      <c r="AI220">
        <v>10.767919906273301</v>
      </c>
      <c r="AJ220">
        <v>90.8333333333333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0.23</v>
      </c>
      <c r="AM220" t="s">
        <v>3144</v>
      </c>
      <c r="AN220">
        <v>-5.56</v>
      </c>
      <c r="AO220" t="s">
        <v>3143</v>
      </c>
      <c r="AQ220">
        <f>(Table2[[#This Row],[Sharpe Ratio]]-AVERAGE(Table2[Sharpe Ratio]))/_xlfn.STDEV.P(Table2[Sharpe Ratio])</f>
        <v>-0.66967788397470196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2.6730314154216055</v>
      </c>
      <c r="AS220">
        <f>_xlfn.RANK.AVG(Table2[[#This Row],[1Y Return vs Nifty Z-Score]],Table2[1Y Return vs Nifty Z-Score])</f>
        <v>153</v>
      </c>
      <c r="AT220">
        <f>_xlfn.RANK.AVG(Table2[[#This Row],[6M Return vs Nifty Z-Score]],Table2[6M Return vs Nifty Z-Score])</f>
        <v>120</v>
      </c>
      <c r="AU220">
        <f>_xlfn.RANK.AVG(Table2[[#This Row],[Sharpe Ratio Z-Score]],Table2[Sharpe Ratio Z-Score])</f>
        <v>520.5</v>
      </c>
      <c r="AV220">
        <f>(Table2[[#This Row],[Rank 1Y]]+Table2[[#This Row],[Rank 6M]]+Table2[[#This Row],[Rank Sharpe]])/3</f>
        <v>264.5</v>
      </c>
    </row>
    <row r="221" spans="1:48" x14ac:dyDescent="0.3">
      <c r="A221" t="s">
        <v>1879</v>
      </c>
      <c r="B221" t="s">
        <v>1880</v>
      </c>
      <c r="C221" t="s">
        <v>3106</v>
      </c>
      <c r="D221" t="s">
        <v>48</v>
      </c>
      <c r="E221">
        <v>3722.1329372</v>
      </c>
      <c r="F221">
        <v>2241.6999999999998</v>
      </c>
      <c r="G221">
        <v>3.8455354842471401</v>
      </c>
      <c r="H221">
        <f>(Table2[[#This Row],[1Y Return vs Nifty]]-AVERAGE(Table2[1Y Return vs Nifty]))/_xlfn.STDEV.P(Table2[1Y Return vs Nifty])</f>
        <v>-0.26171128908260777</v>
      </c>
      <c r="I221">
        <v>15.214975891066899</v>
      </c>
      <c r="J221">
        <f>(Table2[[#This Row],[1M Return vs Nifty]]-AVERAGE(Table2[1M Return vs Nifty]))/_xlfn.STDEV.P(Table2[1M Return vs Nifty])</f>
        <v>2.0473632723801476</v>
      </c>
      <c r="K221">
        <v>20.715162564657501</v>
      </c>
      <c r="L221">
        <f>(Table2[[#This Row],[6M Return vs Nifty]]-AVERAGE(Table2[6M Return vs Nifty]))/_xlfn.STDEV.P(Table2[6M Return vs Nifty])</f>
        <v>0.7292580357945192</v>
      </c>
      <c r="M221">
        <v>-5.8247542034075899</v>
      </c>
      <c r="N221">
        <f>(Table2[[#This Row],[1W Return vs Nifty]]-AVERAGE(Table2[1W Return vs Nifty]))/_xlfn.STDEV.P(Table2[1W Return vs Nifty])</f>
        <v>-2.3148538363614551E-2</v>
      </c>
      <c r="O221">
        <v>2239.2199999999998</v>
      </c>
      <c r="P221">
        <v>2133.2327546035799</v>
      </c>
      <c r="Q221">
        <v>1871.8342798670601</v>
      </c>
      <c r="R221">
        <v>43.687648112956197</v>
      </c>
      <c r="S221" s="1">
        <f>(Table2[[#This Row],[Close Price]]-Table2[[#This Row],[20D EMA]])/Table2[[#This Row],[20D EMA]]</f>
        <v>1.107528514393413E-3</v>
      </c>
      <c r="T221" s="1">
        <f>(Table2[[#This Row],[Close Price]]-Table2[[#This Row],[50D EMA]])/Table2[[#This Row],[50D EMA]]</f>
        <v>5.0846418499033617E-2</v>
      </c>
      <c r="U221" s="1">
        <f>(Table2[[#This Row],[Close Price]]-Table2[[#This Row],[200D EMA]])/Table2[[#This Row],[200D EMA]]</f>
        <v>0.19759533421901432</v>
      </c>
      <c r="V221">
        <v>2.70655707891357</v>
      </c>
      <c r="W221">
        <v>2176.0500000000002</v>
      </c>
      <c r="X221">
        <v>2276.4499999999998</v>
      </c>
      <c r="Y221">
        <v>2176.0500000000002</v>
      </c>
      <c r="Z221">
        <v>2276.4499999999998</v>
      </c>
      <c r="AA221">
        <v>2010</v>
      </c>
      <c r="AB221">
        <v>2735</v>
      </c>
      <c r="AC221" s="1">
        <f>(Table2[[#This Row],[Close Price]]/Table2[[#This Row],[Day Low]])-1</f>
        <v>3.0169343535304538E-2</v>
      </c>
      <c r="AD221" s="1">
        <f>(Table2[[#This Row],[Day High]]/Table2[[#This Row],[Close Price]])-1</f>
        <v>1.5501628228576481E-2</v>
      </c>
      <c r="AE221" s="1">
        <f>(Table2[[#This Row],[Close Price]]/Table2[[#This Row],[Current Week Low]])-1</f>
        <v>3.0169343535304538E-2</v>
      </c>
      <c r="AF221" s="1">
        <f>(Table2[[#This Row],[Current Week High]]/Table2[[#This Row],[Close Price]])-1</f>
        <v>1.5501628228576481E-2</v>
      </c>
      <c r="AG221" s="1">
        <f>(Table2[[#This Row],[Close Price]]/Table2[[#This Row],[Current Month Low]])-1</f>
        <v>0.11527363184079586</v>
      </c>
      <c r="AH221" s="1">
        <f>(Table2[[#This Row],[Current Month High]]/Table2[[#This Row],[Close Price]])-1</f>
        <v>0.22005620734264175</v>
      </c>
      <c r="AI221">
        <v>22.005620734264099</v>
      </c>
      <c r="AJ221">
        <v>58.536067892503503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0.23</v>
      </c>
      <c r="AM221" t="s">
        <v>3144</v>
      </c>
      <c r="AN221">
        <v>-2.34</v>
      </c>
      <c r="AO221" t="s">
        <v>3143</v>
      </c>
      <c r="AP221">
        <v>8.1389262498967996E-2</v>
      </c>
      <c r="AQ221">
        <f>(Table2[[#This Row],[Sharpe Ratio]]-AVERAGE(Table2[Sharpe Ratio]))/_xlfn.STDEV.P(Table2[Sharpe Ratio])</f>
        <v>0.29125379054617201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2.7830152712746163</v>
      </c>
      <c r="AS221">
        <f>_xlfn.RANK.AVG(Table2[[#This Row],[1Y Return vs Nifty Z-Score]],Table2[1Y Return vs Nifty Z-Score])</f>
        <v>395</v>
      </c>
      <c r="AT221">
        <f>_xlfn.RANK.AVG(Table2[[#This Row],[6M Return vs Nifty Z-Score]],Table2[6M Return vs Nifty Z-Score])</f>
        <v>134</v>
      </c>
      <c r="AU221">
        <f>_xlfn.RANK.AVG(Table2[[#This Row],[Sharpe Ratio Z-Score]],Table2[Sharpe Ratio Z-Score])</f>
        <v>266</v>
      </c>
      <c r="AV221">
        <f>(Table2[[#This Row],[Rank 1Y]]+Table2[[#This Row],[Rank 6M]]+Table2[[#This Row],[Rank Sharpe]])/3</f>
        <v>265</v>
      </c>
    </row>
    <row r="222" spans="1:48" x14ac:dyDescent="0.3">
      <c r="A222" t="s">
        <v>1205</v>
      </c>
      <c r="B222" t="s">
        <v>1206</v>
      </c>
      <c r="C222" t="s">
        <v>3106</v>
      </c>
      <c r="D222" t="s">
        <v>83</v>
      </c>
      <c r="E222">
        <v>9357.7827391999999</v>
      </c>
      <c r="F222">
        <v>1212.4000000000001</v>
      </c>
      <c r="G222">
        <v>55.6499241426528</v>
      </c>
      <c r="H222">
        <f>(Table2[[#This Row],[1Y Return vs Nifty]]-AVERAGE(Table2[1Y Return vs Nifty]))/_xlfn.STDEV.P(Table2[1Y Return vs Nifty])</f>
        <v>0.67200176061016448</v>
      </c>
      <c r="I222">
        <v>-10.336663722012</v>
      </c>
      <c r="J222">
        <f>(Table2[[#This Row],[1M Return vs Nifty]]-AVERAGE(Table2[1M Return vs Nifty]))/_xlfn.STDEV.P(Table2[1M Return vs Nifty])</f>
        <v>-0.95339500094184781</v>
      </c>
      <c r="K222">
        <v>20.859066558632101</v>
      </c>
      <c r="L222">
        <f>(Table2[[#This Row],[6M Return vs Nifty]]-AVERAGE(Table2[6M Return vs Nifty]))/_xlfn.STDEV.P(Table2[6M Return vs Nifty])</f>
        <v>0.73450421198757632</v>
      </c>
      <c r="M222">
        <v>-12.2104411171715</v>
      </c>
      <c r="N222">
        <f>(Table2[[#This Row],[1W Return vs Nifty]]-AVERAGE(Table2[1W Return vs Nifty]))/_xlfn.STDEV.P(Table2[1W Return vs Nifty])</f>
        <v>-1.3170352264317493</v>
      </c>
      <c r="O222">
        <v>1316.52</v>
      </c>
      <c r="P222">
        <v>1268.11133384257</v>
      </c>
      <c r="Q222">
        <v>1008.37704675006</v>
      </c>
      <c r="R222">
        <v>19.046905870868802</v>
      </c>
      <c r="S222" s="1">
        <f>(Table2[[#This Row],[Close Price]]-Table2[[#This Row],[20D EMA]])/Table2[[#This Row],[20D EMA]]</f>
        <v>-7.9087290736183188E-2</v>
      </c>
      <c r="T222" s="1">
        <f>(Table2[[#This Row],[Close Price]]-Table2[[#This Row],[50D EMA]])/Table2[[#This Row],[50D EMA]]</f>
        <v>-4.3932525761563972E-2</v>
      </c>
      <c r="U222" s="1">
        <f>(Table2[[#This Row],[Close Price]]-Table2[[#This Row],[200D EMA]])/Table2[[#This Row],[200D EMA]]</f>
        <v>0.20232804178505856</v>
      </c>
      <c r="V222">
        <v>0.66213862690924397</v>
      </c>
      <c r="W222">
        <v>1200.8</v>
      </c>
      <c r="X222">
        <v>1250</v>
      </c>
      <c r="Y222">
        <v>1200.8</v>
      </c>
      <c r="Z222">
        <v>1250</v>
      </c>
      <c r="AA222">
        <v>1196.05</v>
      </c>
      <c r="AB222">
        <v>1544</v>
      </c>
      <c r="AC222" s="1">
        <f>(Table2[[#This Row],[Close Price]]/Table2[[#This Row],[Day Low]])-1</f>
        <v>9.6602265156562339E-3</v>
      </c>
      <c r="AD222" s="1">
        <f>(Table2[[#This Row],[Day High]]/Table2[[#This Row],[Close Price]])-1</f>
        <v>3.1012867040580483E-2</v>
      </c>
      <c r="AE222" s="1">
        <f>(Table2[[#This Row],[Close Price]]/Table2[[#This Row],[Current Week Low]])-1</f>
        <v>9.6602265156562339E-3</v>
      </c>
      <c r="AF222" s="1">
        <f>(Table2[[#This Row],[Current Week High]]/Table2[[#This Row],[Close Price]])-1</f>
        <v>3.1012867040580483E-2</v>
      </c>
      <c r="AG222" s="1">
        <f>(Table2[[#This Row],[Close Price]]/Table2[[#This Row],[Current Month Low]])-1</f>
        <v>1.366999707370109E-2</v>
      </c>
      <c r="AH222" s="1">
        <f>(Table2[[#This Row],[Current Month High]]/Table2[[#This Row],[Close Price]])-1</f>
        <v>0.27350709336852508</v>
      </c>
      <c r="AI222">
        <v>27.3507093368525</v>
      </c>
      <c r="AJ222">
        <v>92.4444444444444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0.17</v>
      </c>
      <c r="AM222" t="s">
        <v>3144</v>
      </c>
      <c r="AN222">
        <v>-14.66</v>
      </c>
      <c r="AO222" t="s">
        <v>3143</v>
      </c>
      <c r="AQ222">
        <f>(Table2[[#This Row],[Sharpe Ratio]]-AVERAGE(Table2[Sharpe Ratio]))/_xlfn.STDEV.P(Table2[Sharpe Ratio])</f>
        <v>-0.66967788397470196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-1.5336021387505583</v>
      </c>
      <c r="AS222">
        <f>_xlfn.RANK.AVG(Table2[[#This Row],[1Y Return vs Nifty Z-Score]],Table2[1Y Return vs Nifty Z-Score])</f>
        <v>142</v>
      </c>
      <c r="AT222">
        <f>_xlfn.RANK.AVG(Table2[[#This Row],[6M Return vs Nifty Z-Score]],Table2[6M Return vs Nifty Z-Score])</f>
        <v>133</v>
      </c>
      <c r="AU222">
        <f>_xlfn.RANK.AVG(Table2[[#This Row],[Sharpe Ratio Z-Score]],Table2[Sharpe Ratio Z-Score])</f>
        <v>520.5</v>
      </c>
      <c r="AV222">
        <f>(Table2[[#This Row],[Rank 1Y]]+Table2[[#This Row],[Rank 6M]]+Table2[[#This Row],[Rank Sharpe]])/3</f>
        <v>265.16666666666669</v>
      </c>
    </row>
    <row r="223" spans="1:48" x14ac:dyDescent="0.3">
      <c r="A223" t="s">
        <v>257</v>
      </c>
      <c r="B223" t="s">
        <v>258</v>
      </c>
      <c r="C223" t="s">
        <v>3108</v>
      </c>
      <c r="D223" t="s">
        <v>238</v>
      </c>
      <c r="E223">
        <v>97084.5455181</v>
      </c>
      <c r="F223">
        <v>6369.25</v>
      </c>
      <c r="G223">
        <v>1.2157613752533001</v>
      </c>
      <c r="H223">
        <f>(Table2[[#This Row],[1Y Return vs Nifty]]-AVERAGE(Table2[1Y Return vs Nifty]))/_xlfn.STDEV.P(Table2[1Y Return vs Nifty])</f>
        <v>-0.30910986798492468</v>
      </c>
      <c r="I223">
        <v>-1.0941339476426699</v>
      </c>
      <c r="J223">
        <f>(Table2[[#This Row],[1M Return vs Nifty]]-AVERAGE(Table2[1M Return vs Nifty]))/_xlfn.STDEV.P(Table2[1M Return vs Nifty])</f>
        <v>0.13203818874150114</v>
      </c>
      <c r="K223">
        <v>4.3707325148739304</v>
      </c>
      <c r="L223">
        <f>(Table2[[#This Row],[6M Return vs Nifty]]-AVERAGE(Table2[6M Return vs Nifty]))/_xlfn.STDEV.P(Table2[6M Return vs Nifty])</f>
        <v>0.13340410952060341</v>
      </c>
      <c r="M223">
        <v>-8.6826038305970297</v>
      </c>
      <c r="N223">
        <f>(Table2[[#This Row],[1W Return vs Nifty]]-AVERAGE(Table2[1W Return vs Nifty]))/_xlfn.STDEV.P(Table2[1W Return vs Nifty])</f>
        <v>-0.60221444608149632</v>
      </c>
      <c r="O223">
        <v>6875.52</v>
      </c>
      <c r="P223">
        <v>6852.1975528947496</v>
      </c>
      <c r="Q223">
        <v>6176.4513911465701</v>
      </c>
      <c r="R223">
        <v>18.9008543273508</v>
      </c>
      <c r="S223" s="1">
        <f>(Table2[[#This Row],[Close Price]]-Table2[[#This Row],[20D EMA]])/Table2[[#This Row],[20D EMA]]</f>
        <v>-7.3633703341710946E-2</v>
      </c>
      <c r="T223" s="1">
        <f>(Table2[[#This Row],[Close Price]]-Table2[[#This Row],[50D EMA]])/Table2[[#This Row],[50D EMA]]</f>
        <v>-7.0480681440762846E-2</v>
      </c>
      <c r="U223" s="1">
        <f>(Table2[[#This Row],[Close Price]]-Table2[[#This Row],[200D EMA]])/Table2[[#This Row],[200D EMA]]</f>
        <v>3.1215109881669378E-2</v>
      </c>
      <c r="V223">
        <v>1.38952632663856</v>
      </c>
      <c r="W223">
        <v>6344</v>
      </c>
      <c r="X223">
        <v>6524.55</v>
      </c>
      <c r="Y223">
        <v>6344</v>
      </c>
      <c r="Z223">
        <v>6524.55</v>
      </c>
      <c r="AA223">
        <v>6344</v>
      </c>
      <c r="AB223">
        <v>7605</v>
      </c>
      <c r="AC223" s="1">
        <f>(Table2[[#This Row],[Close Price]]/Table2[[#This Row],[Day Low]])-1</f>
        <v>3.9801387137452515E-3</v>
      </c>
      <c r="AD223" s="1">
        <f>(Table2[[#This Row],[Day High]]/Table2[[#This Row],[Close Price]])-1</f>
        <v>2.4382776622051239E-2</v>
      </c>
      <c r="AE223" s="1">
        <f>(Table2[[#This Row],[Close Price]]/Table2[[#This Row],[Current Week Low]])-1</f>
        <v>3.9801387137452515E-3</v>
      </c>
      <c r="AF223" s="1">
        <f>(Table2[[#This Row],[Current Week High]]/Table2[[#This Row],[Close Price]])-1</f>
        <v>2.4382776622051239E-2</v>
      </c>
      <c r="AG223" s="1">
        <f>(Table2[[#This Row],[Close Price]]/Table2[[#This Row],[Current Month Low]])-1</f>
        <v>3.9801387137452515E-3</v>
      </c>
      <c r="AH223" s="1">
        <f>(Table2[[#This Row],[Current Month High]]/Table2[[#This Row],[Close Price]])-1</f>
        <v>0.19401813400321855</v>
      </c>
      <c r="AI223">
        <v>19.401813400321799</v>
      </c>
      <c r="AJ223">
        <v>67.567745330176194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-0.04</v>
      </c>
      <c r="AM223" t="s">
        <v>3143</v>
      </c>
      <c r="AN223">
        <v>-14.54</v>
      </c>
      <c r="AO223" t="s">
        <v>3143</v>
      </c>
      <c r="AP223">
        <v>0.13729873251500399</v>
      </c>
      <c r="AQ223">
        <f>(Table2[[#This Row],[Sharpe Ratio]]-AVERAGE(Table2[Sharpe Ratio]))/_xlfn.STDEV.P(Table2[Sharpe Ratio])</f>
        <v>0.95135536899167383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0.30547335318735747</v>
      </c>
      <c r="AS223">
        <f>_xlfn.RANK.AVG(Table2[[#This Row],[1Y Return vs Nifty Z-Score]],Table2[1Y Return vs Nifty Z-Score])</f>
        <v>410</v>
      </c>
      <c r="AT223">
        <f>_xlfn.RANK.AVG(Table2[[#This Row],[6M Return vs Nifty Z-Score]],Table2[6M Return vs Nifty Z-Score])</f>
        <v>277</v>
      </c>
      <c r="AU223">
        <f>_xlfn.RANK.AVG(Table2[[#This Row],[Sharpe Ratio Z-Score]],Table2[Sharpe Ratio Z-Score])</f>
        <v>121</v>
      </c>
      <c r="AV223">
        <f>(Table2[[#This Row],[Rank 1Y]]+Table2[[#This Row],[Rank 6M]]+Table2[[#This Row],[Rank Sharpe]])/3</f>
        <v>269.33333333333331</v>
      </c>
    </row>
    <row r="224" spans="1:48" x14ac:dyDescent="0.3">
      <c r="A224" t="s">
        <v>277</v>
      </c>
      <c r="B224" t="s">
        <v>278</v>
      </c>
      <c r="C224" t="s">
        <v>3097</v>
      </c>
      <c r="D224" t="s">
        <v>219</v>
      </c>
      <c r="E224">
        <v>92757.542209749998</v>
      </c>
      <c r="F224">
        <v>4337.5</v>
      </c>
      <c r="G224">
        <v>32.402377057910101</v>
      </c>
      <c r="H224">
        <f>(Table2[[#This Row],[1Y Return vs Nifty]]-AVERAGE(Table2[1Y Return vs Nifty]))/_xlfn.STDEV.P(Table2[1Y Return vs Nifty])</f>
        <v>0.2529921236177709</v>
      </c>
      <c r="I224">
        <v>5.2698453346227598</v>
      </c>
      <c r="J224">
        <f>(Table2[[#This Row],[1M Return vs Nifty]]-AVERAGE(Table2[1M Return vs Nifty]))/_xlfn.STDEV.P(Table2[1M Return vs Nifty])</f>
        <v>0.87941736955668715</v>
      </c>
      <c r="K224">
        <v>6.4668827170735597</v>
      </c>
      <c r="L224">
        <f>(Table2[[#This Row],[6M Return vs Nifty]]-AVERAGE(Table2[6M Return vs Nifty]))/_xlfn.STDEV.P(Table2[6M Return vs Nifty])</f>
        <v>0.20982153883665658</v>
      </c>
      <c r="M224">
        <v>-6.2606749660532603</v>
      </c>
      <c r="N224">
        <f>(Table2[[#This Row],[1W Return vs Nifty]]-AVERAGE(Table2[1W Return vs Nifty]))/_xlfn.STDEV.P(Table2[1W Return vs Nifty])</f>
        <v>-0.1114760870606873</v>
      </c>
      <c r="O224">
        <v>4461</v>
      </c>
      <c r="P224">
        <v>4389.9171811308697</v>
      </c>
      <c r="Q224">
        <v>3930.3328904155301</v>
      </c>
      <c r="R224">
        <v>35.564091453685997</v>
      </c>
      <c r="S224" s="1">
        <f>(Table2[[#This Row],[Close Price]]-Table2[[#This Row],[20D EMA]])/Table2[[#This Row],[20D EMA]]</f>
        <v>-2.768437570051558E-2</v>
      </c>
      <c r="T224" s="1">
        <f>(Table2[[#This Row],[Close Price]]-Table2[[#This Row],[50D EMA]])/Table2[[#This Row],[50D EMA]]</f>
        <v>-1.1940357635030995E-2</v>
      </c>
      <c r="U224" s="1">
        <f>(Table2[[#This Row],[Close Price]]-Table2[[#This Row],[200D EMA]])/Table2[[#This Row],[200D EMA]]</f>
        <v>0.1035960873892854</v>
      </c>
      <c r="V224">
        <v>1.56764169455448</v>
      </c>
      <c r="W224">
        <v>4305</v>
      </c>
      <c r="X224">
        <v>4413.3</v>
      </c>
      <c r="Y224">
        <v>4305</v>
      </c>
      <c r="Z224">
        <v>4413.3</v>
      </c>
      <c r="AA224">
        <v>4100</v>
      </c>
      <c r="AB224">
        <v>4864</v>
      </c>
      <c r="AC224" s="1">
        <f>(Table2[[#This Row],[Close Price]]/Table2[[#This Row],[Day Low]])-1</f>
        <v>7.5493612078978423E-3</v>
      </c>
      <c r="AD224" s="1">
        <f>(Table2[[#This Row],[Day High]]/Table2[[#This Row],[Close Price]])-1</f>
        <v>1.7475504322766566E-2</v>
      </c>
      <c r="AE224" s="1">
        <f>(Table2[[#This Row],[Close Price]]/Table2[[#This Row],[Current Week Low]])-1</f>
        <v>7.5493612078978423E-3</v>
      </c>
      <c r="AF224" s="1">
        <f>(Table2[[#This Row],[Current Week High]]/Table2[[#This Row],[Close Price]])-1</f>
        <v>1.7475504322766566E-2</v>
      </c>
      <c r="AG224" s="1">
        <f>(Table2[[#This Row],[Close Price]]/Table2[[#This Row],[Current Month Low]])-1</f>
        <v>5.7926829268292623E-2</v>
      </c>
      <c r="AH224" s="1">
        <f>(Table2[[#This Row],[Current Month High]]/Table2[[#This Row],[Close Price]])-1</f>
        <v>0.12138328530259357</v>
      </c>
      <c r="AI224">
        <v>12.138328530259299</v>
      </c>
      <c r="AJ224">
        <v>61.209395673827302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0.01</v>
      </c>
      <c r="AM224" t="s">
        <v>3144</v>
      </c>
      <c r="AN224">
        <v>-1.65</v>
      </c>
      <c r="AO224" t="s">
        <v>3143</v>
      </c>
      <c r="AP224">
        <v>5.5967747783467997E-2</v>
      </c>
      <c r="AQ224">
        <f>(Table2[[#This Row],[Sharpe Ratio]]-AVERAGE(Table2[Sharpe Ratio]))/_xlfn.STDEV.P(Table2[Sharpe Ratio])</f>
        <v>-8.888242375335309E-3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1.2218667025750922</v>
      </c>
      <c r="AS224">
        <f>_xlfn.RANK.AVG(Table2[[#This Row],[1Y Return vs Nifty Z-Score]],Table2[1Y Return vs Nifty Z-Score])</f>
        <v>219</v>
      </c>
      <c r="AT224">
        <f>_xlfn.RANK.AVG(Table2[[#This Row],[6M Return vs Nifty Z-Score]],Table2[6M Return vs Nifty Z-Score])</f>
        <v>249</v>
      </c>
      <c r="AU224">
        <f>_xlfn.RANK.AVG(Table2[[#This Row],[Sharpe Ratio Z-Score]],Table2[Sharpe Ratio Z-Score])</f>
        <v>340</v>
      </c>
      <c r="AV224">
        <f>(Table2[[#This Row],[Rank 1Y]]+Table2[[#This Row],[Rank 6M]]+Table2[[#This Row],[Rank Sharpe]])/3</f>
        <v>269.33333333333331</v>
      </c>
    </row>
    <row r="225" spans="1:48" x14ac:dyDescent="0.3">
      <c r="A225" t="s">
        <v>411</v>
      </c>
      <c r="B225" t="s">
        <v>412</v>
      </c>
      <c r="C225" t="s">
        <v>3110</v>
      </c>
      <c r="D225" t="s">
        <v>141</v>
      </c>
      <c r="E225">
        <v>53001.443974920003</v>
      </c>
      <c r="F225">
        <v>1463.85</v>
      </c>
      <c r="G225">
        <v>32.113218271566801</v>
      </c>
      <c r="H225">
        <f>(Table2[[#This Row],[1Y Return vs Nifty]]-AVERAGE(Table2[1Y Return vs Nifty]))/_xlfn.STDEV.P(Table2[1Y Return vs Nifty])</f>
        <v>0.24778037729213881</v>
      </c>
      <c r="I225">
        <v>-11.151024174179399</v>
      </c>
      <c r="J225">
        <f>(Table2[[#This Row],[1M Return vs Nifty]]-AVERAGE(Table2[1M Return vs Nifty]))/_xlfn.STDEV.P(Table2[1M Return vs Nifty])</f>
        <v>-1.049032654779793</v>
      </c>
      <c r="K225">
        <v>-12.344514368935201</v>
      </c>
      <c r="L225">
        <f>(Table2[[#This Row],[6M Return vs Nifty]]-AVERAGE(Table2[6M Return vs Nifty]))/_xlfn.STDEV.P(Table2[6M Return vs Nifty])</f>
        <v>-0.47596834666286519</v>
      </c>
      <c r="M225">
        <v>-6.8418964219962204</v>
      </c>
      <c r="N225">
        <f>(Table2[[#This Row],[1W Return vs Nifty]]-AVERAGE(Table2[1W Return vs Nifty]))/_xlfn.STDEV.P(Table2[1W Return vs Nifty])</f>
        <v>-0.22924489013858587</v>
      </c>
      <c r="O225">
        <v>1616.57</v>
      </c>
      <c r="P225">
        <v>1687.58920411903</v>
      </c>
      <c r="Q225">
        <v>1564.3541672138099</v>
      </c>
      <c r="R225">
        <v>21.894124278981401</v>
      </c>
      <c r="S225" s="1">
        <f>(Table2[[#This Row],[Close Price]]-Table2[[#This Row],[20D EMA]])/Table2[[#This Row],[20D EMA]]</f>
        <v>-9.4471628200449118E-2</v>
      </c>
      <c r="T225" s="1">
        <f>(Table2[[#This Row],[Close Price]]-Table2[[#This Row],[50D EMA]])/Table2[[#This Row],[50D EMA]]</f>
        <v>-0.13257918667228519</v>
      </c>
      <c r="U225" s="1">
        <f>(Table2[[#This Row],[Close Price]]-Table2[[#This Row],[200D EMA]])/Table2[[#This Row],[200D EMA]]</f>
        <v>-6.4246427899899899E-2</v>
      </c>
      <c r="V225">
        <v>1.0606104787643</v>
      </c>
      <c r="W225">
        <v>1338.05</v>
      </c>
      <c r="X225">
        <v>1495.65</v>
      </c>
      <c r="Y225">
        <v>1338.05</v>
      </c>
      <c r="Z225">
        <v>1495.65</v>
      </c>
      <c r="AA225">
        <v>1338.05</v>
      </c>
      <c r="AB225">
        <v>1850.85</v>
      </c>
      <c r="AC225" s="1">
        <f>(Table2[[#This Row],[Close Price]]/Table2[[#This Row],[Day Low]])-1</f>
        <v>9.4017413400097061E-2</v>
      </c>
      <c r="AD225" s="1">
        <f>(Table2[[#This Row],[Day High]]/Table2[[#This Row],[Close Price]])-1</f>
        <v>2.1723537247668956E-2</v>
      </c>
      <c r="AE225" s="1">
        <f>(Table2[[#This Row],[Close Price]]/Table2[[#This Row],[Current Week Low]])-1</f>
        <v>9.4017413400097061E-2</v>
      </c>
      <c r="AF225" s="1">
        <f>(Table2[[#This Row],[Current Week High]]/Table2[[#This Row],[Close Price]])-1</f>
        <v>2.1723537247668956E-2</v>
      </c>
      <c r="AG225" s="1">
        <f>(Table2[[#This Row],[Close Price]]/Table2[[#This Row],[Current Month Low]])-1</f>
        <v>9.4017413400097061E-2</v>
      </c>
      <c r="AH225" s="1">
        <f>(Table2[[#This Row],[Current Month High]]/Table2[[#This Row],[Close Price]])-1</f>
        <v>0.26437134952351671</v>
      </c>
      <c r="AI225">
        <v>41.305461625166501</v>
      </c>
      <c r="AJ225">
        <v>65.654793900472399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-0.1</v>
      </c>
      <c r="AM225" t="s">
        <v>3143</v>
      </c>
      <c r="AN225">
        <v>-12.24</v>
      </c>
      <c r="AO225" t="s">
        <v>3143</v>
      </c>
      <c r="AP225">
        <v>0.14917179229699601</v>
      </c>
      <c r="AQ225">
        <f>(Table2[[#This Row],[Sharpe Ratio]]-AVERAGE(Table2[Sharpe Ratio]))/_xlfn.STDEV.P(Table2[Sharpe Ratio])</f>
        <v>1.0915360128221876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221</v>
      </c>
      <c r="AT225">
        <f>_xlfn.RANK.AVG(Table2[[#This Row],[6M Return vs Nifty Z-Score]],Table2[6M Return vs Nifty Z-Score])</f>
        <v>487</v>
      </c>
      <c r="AU225">
        <f>_xlfn.RANK.AVG(Table2[[#This Row],[Sharpe Ratio Z-Score]],Table2[Sharpe Ratio Z-Score])</f>
        <v>100</v>
      </c>
      <c r="AV225">
        <f>(Table2[[#This Row],[Rank 1Y]]+Table2[[#This Row],[Rank 6M]]+Table2[[#This Row],[Rank Sharpe]])/3</f>
        <v>269.33333333333331</v>
      </c>
    </row>
    <row r="226" spans="1:48" x14ac:dyDescent="0.3">
      <c r="A226" t="s">
        <v>822</v>
      </c>
      <c r="B226" t="s">
        <v>823</v>
      </c>
      <c r="C226" t="s">
        <v>3108</v>
      </c>
      <c r="D226" t="s">
        <v>554</v>
      </c>
      <c r="E226">
        <v>18192.899784475001</v>
      </c>
      <c r="F226">
        <v>1209.7</v>
      </c>
      <c r="G226">
        <v>3.5205794534932702</v>
      </c>
      <c r="H226">
        <f>(Table2[[#This Row],[1Y Return vs Nifty]]-AVERAGE(Table2[1Y Return vs Nifty]))/_xlfn.STDEV.P(Table2[1Y Return vs Nifty])</f>
        <v>-0.26756823854864542</v>
      </c>
      <c r="I226">
        <v>-10.364577338270699</v>
      </c>
      <c r="J226">
        <f>(Table2[[#This Row],[1M Return vs Nifty]]-AVERAGE(Table2[1M Return vs Nifty]))/_xlfn.STDEV.P(Table2[1M Return vs Nifty])</f>
        <v>-0.95667314732286357</v>
      </c>
      <c r="K226">
        <v>8.3133478012491793</v>
      </c>
      <c r="L226">
        <f>(Table2[[#This Row],[6M Return vs Nifty]]-AVERAGE(Table2[6M Return vs Nifty]))/_xlfn.STDEV.P(Table2[6M Return vs Nifty])</f>
        <v>0.27713642634160868</v>
      </c>
      <c r="M226">
        <v>-8.5981717864591491</v>
      </c>
      <c r="N226">
        <f>(Table2[[#This Row],[1W Return vs Nifty]]-AVERAGE(Table2[1W Return vs Nifty]))/_xlfn.STDEV.P(Table2[1W Return vs Nifty])</f>
        <v>-0.58510657664917043</v>
      </c>
      <c r="O226">
        <v>1305.56</v>
      </c>
      <c r="P226">
        <v>1367.7370765946</v>
      </c>
      <c r="Q226">
        <v>1284.4694118427999</v>
      </c>
      <c r="R226">
        <v>19.787202607725099</v>
      </c>
      <c r="S226" s="1">
        <f>(Table2[[#This Row],[Close Price]]-Table2[[#This Row],[20D EMA]])/Table2[[#This Row],[20D EMA]]</f>
        <v>-7.3424430895554324E-2</v>
      </c>
      <c r="T226" s="1">
        <f>(Table2[[#This Row],[Close Price]]-Table2[[#This Row],[50D EMA]])/Table2[[#This Row],[50D EMA]]</f>
        <v>-0.11554638628944799</v>
      </c>
      <c r="U226" s="1">
        <f>(Table2[[#This Row],[Close Price]]-Table2[[#This Row],[200D EMA]])/Table2[[#This Row],[200D EMA]]</f>
        <v>-5.8210348299014635E-2</v>
      </c>
      <c r="V226">
        <v>0.66667042263648701</v>
      </c>
      <c r="W226">
        <v>1179.25</v>
      </c>
      <c r="X226">
        <v>1225</v>
      </c>
      <c r="Y226">
        <v>1179.25</v>
      </c>
      <c r="Z226">
        <v>1225</v>
      </c>
      <c r="AA226">
        <v>1174.55</v>
      </c>
      <c r="AB226">
        <v>1445</v>
      </c>
      <c r="AC226" s="1">
        <f>(Table2[[#This Row],[Close Price]]/Table2[[#This Row],[Day Low]])-1</f>
        <v>2.5821496714013126E-2</v>
      </c>
      <c r="AD226" s="1">
        <f>(Table2[[#This Row],[Day High]]/Table2[[#This Row],[Close Price]])-1</f>
        <v>1.264776390840705E-2</v>
      </c>
      <c r="AE226" s="1">
        <f>(Table2[[#This Row],[Close Price]]/Table2[[#This Row],[Current Week Low]])-1</f>
        <v>2.5821496714013126E-2</v>
      </c>
      <c r="AF226" s="1">
        <f>(Table2[[#This Row],[Current Week High]]/Table2[[#This Row],[Close Price]])-1</f>
        <v>1.264776390840705E-2</v>
      </c>
      <c r="AG226" s="1">
        <f>(Table2[[#This Row],[Close Price]]/Table2[[#This Row],[Current Month Low]])-1</f>
        <v>2.9926354774168828E-2</v>
      </c>
      <c r="AH226" s="1">
        <f>(Table2[[#This Row],[Current Month High]]/Table2[[#This Row],[Close Price]])-1</f>
        <v>0.19451103579399853</v>
      </c>
      <c r="AI226">
        <v>40.5307100934115</v>
      </c>
      <c r="AJ226">
        <v>45.527819548872102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-0.19</v>
      </c>
      <c r="AM226" t="s">
        <v>3143</v>
      </c>
      <c r="AN226">
        <v>-6.96</v>
      </c>
      <c r="AO226" t="s">
        <v>3143</v>
      </c>
      <c r="AP226">
        <v>0.10860607663889001</v>
      </c>
      <c r="AQ226">
        <f>(Table2[[#This Row],[Sharpe Ratio]]-AVERAGE(Table2[Sharpe Ratio]))/_xlfn.STDEV.P(Table2[Sharpe Ratio])</f>
        <v>0.61259223229615445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398</v>
      </c>
      <c r="AT226">
        <f>_xlfn.RANK.AVG(Table2[[#This Row],[6M Return vs Nifty Z-Score]],Table2[6M Return vs Nifty Z-Score])</f>
        <v>223</v>
      </c>
      <c r="AU226">
        <f>_xlfn.RANK.AVG(Table2[[#This Row],[Sharpe Ratio Z-Score]],Table2[Sharpe Ratio Z-Score])</f>
        <v>188</v>
      </c>
      <c r="AV226">
        <f>(Table2[[#This Row],[Rank 1Y]]+Table2[[#This Row],[Rank 6M]]+Table2[[#This Row],[Rank Sharpe]])/3</f>
        <v>269.66666666666669</v>
      </c>
    </row>
    <row r="227" spans="1:48" x14ac:dyDescent="0.3">
      <c r="A227" t="s">
        <v>305</v>
      </c>
      <c r="B227" t="s">
        <v>306</v>
      </c>
      <c r="C227" t="s">
        <v>3099</v>
      </c>
      <c r="D227" t="s">
        <v>197</v>
      </c>
      <c r="E227">
        <v>83831.412111479993</v>
      </c>
      <c r="F227">
        <v>3104.85</v>
      </c>
      <c r="G227">
        <v>23.392855824771701</v>
      </c>
      <c r="H227">
        <f>(Table2[[#This Row],[1Y Return vs Nifty]]-AVERAGE(Table2[1Y Return vs Nifty]))/_xlfn.STDEV.P(Table2[1Y Return vs Nifty])</f>
        <v>9.0606121876961265E-2</v>
      </c>
      <c r="I227">
        <v>-11.5187278550665</v>
      </c>
      <c r="J227">
        <f>(Table2[[#This Row],[1M Return vs Nifty]]-AVERAGE(Table2[1M Return vs Nifty]))/_xlfn.STDEV.P(Table2[1M Return vs Nifty])</f>
        <v>-1.0922153968371024</v>
      </c>
      <c r="K227">
        <v>1.3926671618734601</v>
      </c>
      <c r="L227">
        <f>(Table2[[#This Row],[6M Return vs Nifty]]-AVERAGE(Table2[6M Return vs Nifty]))/_xlfn.STDEV.P(Table2[6M Return vs Nifty])</f>
        <v>2.4835506768429584E-2</v>
      </c>
      <c r="M227">
        <v>-7.8294876389277501</v>
      </c>
      <c r="N227">
        <f>(Table2[[#This Row],[1W Return vs Nifty]]-AVERAGE(Table2[1W Return vs Nifty]))/_xlfn.STDEV.P(Table2[1W Return vs Nifty])</f>
        <v>-0.42935353093123707</v>
      </c>
      <c r="O227">
        <v>3426.63</v>
      </c>
      <c r="P227">
        <v>3479.6076008595401</v>
      </c>
      <c r="Q227">
        <v>3041.4578772692698</v>
      </c>
      <c r="R227">
        <v>10.793388493148001</v>
      </c>
      <c r="S227" s="1">
        <f>(Table2[[#This Row],[Close Price]]-Table2[[#This Row],[20D EMA]])/Table2[[#This Row],[20D EMA]]</f>
        <v>-9.3905674087952362E-2</v>
      </c>
      <c r="T227" s="1">
        <f>(Table2[[#This Row],[Close Price]]-Table2[[#This Row],[50D EMA]])/Table2[[#This Row],[50D EMA]]</f>
        <v>-0.10770110996624066</v>
      </c>
      <c r="U227" s="1">
        <f>(Table2[[#This Row],[Close Price]]-Table2[[#This Row],[200D EMA]])/Table2[[#This Row],[200D EMA]]</f>
        <v>2.0842676534993082E-2</v>
      </c>
      <c r="V227">
        <v>1.06879142684958</v>
      </c>
      <c r="W227">
        <v>3066.6</v>
      </c>
      <c r="X227">
        <v>3150.8</v>
      </c>
      <c r="Y227">
        <v>3066.6</v>
      </c>
      <c r="Z227">
        <v>3150.8</v>
      </c>
      <c r="AA227">
        <v>3056</v>
      </c>
      <c r="AB227">
        <v>3873.25</v>
      </c>
      <c r="AC227" s="1">
        <f>(Table2[[#This Row],[Close Price]]/Table2[[#This Row],[Day Low]])-1</f>
        <v>1.2473097241244346E-2</v>
      </c>
      <c r="AD227" s="1">
        <f>(Table2[[#This Row],[Day High]]/Table2[[#This Row],[Close Price]])-1</f>
        <v>1.4799426703383523E-2</v>
      </c>
      <c r="AE227" s="1">
        <f>(Table2[[#This Row],[Close Price]]/Table2[[#This Row],[Current Week Low]])-1</f>
        <v>1.2473097241244346E-2</v>
      </c>
      <c r="AF227" s="1">
        <f>(Table2[[#This Row],[Current Week High]]/Table2[[#This Row],[Close Price]])-1</f>
        <v>1.4799426703383523E-2</v>
      </c>
      <c r="AG227" s="1">
        <f>(Table2[[#This Row],[Close Price]]/Table2[[#This Row],[Current Month Low]])-1</f>
        <v>1.5984947643979064E-2</v>
      </c>
      <c r="AH227" s="1">
        <f>(Table2[[#This Row],[Current Month High]]/Table2[[#This Row],[Close Price]])-1</f>
        <v>0.24748377538367405</v>
      </c>
      <c r="AI227">
        <v>25.287856096107699</v>
      </c>
      <c r="AJ227">
        <v>51.822693821666903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-0.06</v>
      </c>
      <c r="AM227" t="s">
        <v>3143</v>
      </c>
      <c r="AN227">
        <v>-14.73</v>
      </c>
      <c r="AO227" t="s">
        <v>3143</v>
      </c>
      <c r="AP227">
        <v>9.5192962948504004E-2</v>
      </c>
      <c r="AQ227">
        <f>(Table2[[#This Row],[Sharpe Ratio]]-AVERAGE(Table2[Sharpe Ratio]))/_xlfn.STDEV.P(Table2[Sharpe Ratio])</f>
        <v>0.45422876513480853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263</v>
      </c>
      <c r="AT227">
        <f>_xlfn.RANK.AVG(Table2[[#This Row],[6M Return vs Nifty Z-Score]],Table2[6M Return vs Nifty Z-Score])</f>
        <v>320</v>
      </c>
      <c r="AU227">
        <f>_xlfn.RANK.AVG(Table2[[#This Row],[Sharpe Ratio Z-Score]],Table2[Sharpe Ratio Z-Score])</f>
        <v>227</v>
      </c>
      <c r="AV227">
        <f>(Table2[[#This Row],[Rank 1Y]]+Table2[[#This Row],[Rank 6M]]+Table2[[#This Row],[Rank Sharpe]])/3</f>
        <v>270</v>
      </c>
    </row>
    <row r="228" spans="1:48" x14ac:dyDescent="0.3">
      <c r="A228" t="s">
        <v>832</v>
      </c>
      <c r="B228" t="s">
        <v>833</v>
      </c>
      <c r="C228" t="s">
        <v>3099</v>
      </c>
      <c r="D228" t="s">
        <v>40</v>
      </c>
      <c r="E228">
        <v>17883.060962799998</v>
      </c>
      <c r="F228">
        <v>481.15</v>
      </c>
      <c r="G228">
        <v>3.4635769932608498</v>
      </c>
      <c r="H228">
        <f>(Table2[[#This Row],[1Y Return vs Nifty]]-AVERAGE(Table2[1Y Return vs Nifty]))/_xlfn.STDEV.P(Table2[1Y Return vs Nifty])</f>
        <v>-0.26859564071209063</v>
      </c>
      <c r="I228">
        <v>-2.7703269884116901</v>
      </c>
      <c r="J228">
        <f>(Table2[[#This Row],[1M Return vs Nifty]]-AVERAGE(Table2[1M Return vs Nifty]))/_xlfn.STDEV.P(Table2[1M Return vs Nifty])</f>
        <v>-6.4812197806601385E-2</v>
      </c>
      <c r="K228">
        <v>3.1143635422227098</v>
      </c>
      <c r="L228">
        <f>(Table2[[#This Row],[6M Return vs Nifty]]-AVERAGE(Table2[6M Return vs Nifty]))/_xlfn.STDEV.P(Table2[6M Return vs Nifty])</f>
        <v>8.7601815838734179E-2</v>
      </c>
      <c r="M228">
        <v>-3.7909906176777701</v>
      </c>
      <c r="N228">
        <f>(Table2[[#This Row],[1W Return vs Nifty]]-AVERAGE(Table2[1W Return vs Nifty]))/_xlfn.STDEV.P(Table2[1W Return vs Nifty])</f>
        <v>0.38893862873216017</v>
      </c>
      <c r="O228">
        <v>515.78</v>
      </c>
      <c r="P228">
        <v>524.65550246832595</v>
      </c>
      <c r="Q228">
        <v>478.80943363061198</v>
      </c>
      <c r="R228">
        <v>23.016341821997401</v>
      </c>
      <c r="S228" s="1">
        <f>(Table2[[#This Row],[Close Price]]-Table2[[#This Row],[20D EMA]])/Table2[[#This Row],[20D EMA]]</f>
        <v>-6.7141029120943038E-2</v>
      </c>
      <c r="T228" s="1">
        <f>(Table2[[#This Row],[Close Price]]-Table2[[#This Row],[50D EMA]])/Table2[[#This Row],[50D EMA]]</f>
        <v>-8.2922036009624139E-2</v>
      </c>
      <c r="U228" s="1">
        <f>(Table2[[#This Row],[Close Price]]-Table2[[#This Row],[200D EMA]])/Table2[[#This Row],[200D EMA]]</f>
        <v>4.8883046259979943E-3</v>
      </c>
      <c r="V228">
        <v>1.47016778585358</v>
      </c>
      <c r="W228">
        <v>474.05</v>
      </c>
      <c r="X228">
        <v>494.3</v>
      </c>
      <c r="Y228">
        <v>474.05</v>
      </c>
      <c r="Z228">
        <v>494.3</v>
      </c>
      <c r="AA228">
        <v>474.05</v>
      </c>
      <c r="AB228">
        <v>573.20000000000005</v>
      </c>
      <c r="AC228" s="1">
        <f>(Table2[[#This Row],[Close Price]]/Table2[[#This Row],[Day Low]])-1</f>
        <v>1.4977323067187021E-2</v>
      </c>
      <c r="AD228" s="1">
        <f>(Table2[[#This Row],[Day High]]/Table2[[#This Row],[Close Price]])-1</f>
        <v>2.7330354359347497E-2</v>
      </c>
      <c r="AE228" s="1">
        <f>(Table2[[#This Row],[Close Price]]/Table2[[#This Row],[Current Week Low]])-1</f>
        <v>1.4977323067187021E-2</v>
      </c>
      <c r="AF228" s="1">
        <f>(Table2[[#This Row],[Current Week High]]/Table2[[#This Row],[Close Price]])-1</f>
        <v>2.7330354359347497E-2</v>
      </c>
      <c r="AG228" s="1">
        <f>(Table2[[#This Row],[Close Price]]/Table2[[#This Row],[Current Month Low]])-1</f>
        <v>1.4977323067187021E-2</v>
      </c>
      <c r="AH228" s="1">
        <f>(Table2[[#This Row],[Current Month High]]/Table2[[#This Row],[Close Price]])-1</f>
        <v>0.19131248051543204</v>
      </c>
      <c r="AI228">
        <v>23.838719733970699</v>
      </c>
      <c r="AJ228">
        <v>35.535211267605597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-0.08</v>
      </c>
      <c r="AM228" t="s">
        <v>3143</v>
      </c>
      <c r="AN228">
        <v>-10.06</v>
      </c>
      <c r="AO228" t="s">
        <v>3143</v>
      </c>
      <c r="AP228">
        <v>0.13768204984833901</v>
      </c>
      <c r="AQ228">
        <f>(Table2[[#This Row],[Sharpe Ratio]]-AVERAGE(Table2[Sharpe Ratio]))/_xlfn.STDEV.P(Table2[Sharpe Ratio])</f>
        <v>0.95588104910825145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400</v>
      </c>
      <c r="AT228">
        <f>_xlfn.RANK.AVG(Table2[[#This Row],[6M Return vs Nifty Z-Score]],Table2[6M Return vs Nifty Z-Score])</f>
        <v>292</v>
      </c>
      <c r="AU228">
        <f>_xlfn.RANK.AVG(Table2[[#This Row],[Sharpe Ratio Z-Score]],Table2[Sharpe Ratio Z-Score])</f>
        <v>119</v>
      </c>
      <c r="AV228">
        <f>(Table2[[#This Row],[Rank 1Y]]+Table2[[#This Row],[Rank 6M]]+Table2[[#This Row],[Rank Sharpe]])/3</f>
        <v>270.33333333333331</v>
      </c>
    </row>
    <row r="229" spans="1:48" x14ac:dyDescent="0.3">
      <c r="A229" t="s">
        <v>246</v>
      </c>
      <c r="B229" t="s">
        <v>247</v>
      </c>
      <c r="C229" t="s">
        <v>3103</v>
      </c>
      <c r="D229" t="s">
        <v>86</v>
      </c>
      <c r="E229">
        <v>99456.112084940003</v>
      </c>
      <c r="F229">
        <v>4927.8</v>
      </c>
      <c r="G229">
        <v>30.649317470751299</v>
      </c>
      <c r="H229">
        <f>(Table2[[#This Row],[1Y Return vs Nifty]]-AVERAGE(Table2[1Y Return vs Nifty]))/_xlfn.STDEV.P(Table2[1Y Return vs Nifty])</f>
        <v>0.22139529068895292</v>
      </c>
      <c r="I229">
        <v>-8.2770527394211797</v>
      </c>
      <c r="J229">
        <f>(Table2[[#This Row],[1M Return vs Nifty]]-AVERAGE(Table2[1M Return vs Nifty]))/_xlfn.STDEV.P(Table2[1M Return vs Nifty])</f>
        <v>-0.71151640569621277</v>
      </c>
      <c r="K229">
        <v>1.9855639747937901</v>
      </c>
      <c r="L229">
        <f>(Table2[[#This Row],[6M Return vs Nifty]]-AVERAGE(Table2[6M Return vs Nifty]))/_xlfn.STDEV.P(Table2[6M Return vs Nifty])</f>
        <v>4.6450203198822884E-2</v>
      </c>
      <c r="M229">
        <v>-3.1229879772429698</v>
      </c>
      <c r="N229">
        <f>(Table2[[#This Row],[1W Return vs Nifty]]-AVERAGE(Table2[1W Return vs Nifty]))/_xlfn.STDEV.P(Table2[1W Return vs Nifty])</f>
        <v>0.52429129097903149</v>
      </c>
      <c r="O229">
        <v>5338.16</v>
      </c>
      <c r="P229">
        <v>5468.8734666597602</v>
      </c>
      <c r="Q229">
        <v>5008.8574558642104</v>
      </c>
      <c r="R229">
        <v>13.5059021213157</v>
      </c>
      <c r="S229" s="1">
        <f>(Table2[[#This Row],[Close Price]]-Table2[[#This Row],[20D EMA]])/Table2[[#This Row],[20D EMA]]</f>
        <v>-7.6872929998351436E-2</v>
      </c>
      <c r="T229" s="1">
        <f>(Table2[[#This Row],[Close Price]]-Table2[[#This Row],[50D EMA]])/Table2[[#This Row],[50D EMA]]</f>
        <v>-9.8936914514175633E-2</v>
      </c>
      <c r="U229" s="1">
        <f>(Table2[[#This Row],[Close Price]]-Table2[[#This Row],[200D EMA]])/Table2[[#This Row],[200D EMA]]</f>
        <v>-1.6182823443959399E-2</v>
      </c>
      <c r="V229">
        <v>0.85518759659322496</v>
      </c>
      <c r="W229">
        <v>4896.05</v>
      </c>
      <c r="X229">
        <v>5015.8500000000004</v>
      </c>
      <c r="Y229">
        <v>4896.05</v>
      </c>
      <c r="Z229">
        <v>5015.8500000000004</v>
      </c>
      <c r="AA229">
        <v>4875</v>
      </c>
      <c r="AB229">
        <v>5794</v>
      </c>
      <c r="AC229" s="1">
        <f>(Table2[[#This Row],[Close Price]]/Table2[[#This Row],[Day Low]])-1</f>
        <v>6.4848193952267152E-3</v>
      </c>
      <c r="AD229" s="1">
        <f>(Table2[[#This Row],[Day High]]/Table2[[#This Row],[Close Price]])-1</f>
        <v>1.7868014123949783E-2</v>
      </c>
      <c r="AE229" s="1">
        <f>(Table2[[#This Row],[Close Price]]/Table2[[#This Row],[Current Week Low]])-1</f>
        <v>6.4848193952267152E-3</v>
      </c>
      <c r="AF229" s="1">
        <f>(Table2[[#This Row],[Current Week High]]/Table2[[#This Row],[Close Price]])-1</f>
        <v>1.7868014123949783E-2</v>
      </c>
      <c r="AG229" s="1">
        <f>(Table2[[#This Row],[Close Price]]/Table2[[#This Row],[Current Month Low]])-1</f>
        <v>1.0830769230769199E-2</v>
      </c>
      <c r="AH229" s="1">
        <f>(Table2[[#This Row],[Current Month High]]/Table2[[#This Row],[Close Price]])-1</f>
        <v>0.1757782377531556</v>
      </c>
      <c r="AI229">
        <v>26.755347213766701</v>
      </c>
      <c r="AJ229">
        <v>62.0187407529179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-0.01</v>
      </c>
      <c r="AM229" t="s">
        <v>3143</v>
      </c>
      <c r="AN229">
        <v>-9.68</v>
      </c>
      <c r="AO229" t="s">
        <v>3143</v>
      </c>
      <c r="AP229">
        <v>7.8074939035181007E-2</v>
      </c>
      <c r="AQ229">
        <f>(Table2[[#This Row],[Sharpe Ratio]]-AVERAGE(Table2[Sharpe Ratio]))/_xlfn.STDEV.P(Table2[Sharpe Ratio])</f>
        <v>0.25212284995064765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227</v>
      </c>
      <c r="AT229">
        <f>_xlfn.RANK.AVG(Table2[[#This Row],[6M Return vs Nifty Z-Score]],Table2[6M Return vs Nifty Z-Score])</f>
        <v>313</v>
      </c>
      <c r="AU229">
        <f>_xlfn.RANK.AVG(Table2[[#This Row],[Sharpe Ratio Z-Score]],Table2[Sharpe Ratio Z-Score])</f>
        <v>272</v>
      </c>
      <c r="AV229">
        <f>(Table2[[#This Row],[Rank 1Y]]+Table2[[#This Row],[Rank 6M]]+Table2[[#This Row],[Rank Sharpe]])/3</f>
        <v>270.66666666666669</v>
      </c>
    </row>
    <row r="230" spans="1:48" x14ac:dyDescent="0.3">
      <c r="A230" t="s">
        <v>1703</v>
      </c>
      <c r="B230" t="s">
        <v>1704</v>
      </c>
      <c r="C230" t="s">
        <v>3103</v>
      </c>
      <c r="D230" t="s">
        <v>192</v>
      </c>
      <c r="E230">
        <v>4660.5128272499996</v>
      </c>
      <c r="F230">
        <v>650.5</v>
      </c>
      <c r="G230">
        <v>17.7589936400162</v>
      </c>
      <c r="H230">
        <f>(Table2[[#This Row],[1Y Return vs Nifty]]-AVERAGE(Table2[1Y Return vs Nifty]))/_xlfn.STDEV.P(Table2[1Y Return vs Nifty])</f>
        <v>-1.0937604017838973E-2</v>
      </c>
      <c r="I230">
        <v>3.5756762093171499</v>
      </c>
      <c r="J230">
        <f>(Table2[[#This Row],[1M Return vs Nifty]]-AVERAGE(Table2[1M Return vs Nifty]))/_xlfn.STDEV.P(Table2[1M Return vs Nifty])</f>
        <v>0.68045589013110463</v>
      </c>
      <c r="K230">
        <v>-4.5883639292028002</v>
      </c>
      <c r="L230">
        <f>(Table2[[#This Row],[6M Return vs Nifty]]-AVERAGE(Table2[6M Return vs Nifty]))/_xlfn.STDEV.P(Table2[6M Return vs Nifty])</f>
        <v>-0.19320946928329535</v>
      </c>
      <c r="M230">
        <v>-6.5704273214962301</v>
      </c>
      <c r="N230">
        <f>(Table2[[#This Row],[1W Return vs Nifty]]-AVERAGE(Table2[1W Return vs Nifty]))/_xlfn.STDEV.P(Table2[1W Return vs Nifty])</f>
        <v>-0.17423902152926332</v>
      </c>
      <c r="O230">
        <v>686.75</v>
      </c>
      <c r="P230">
        <v>686.92694882274395</v>
      </c>
      <c r="Q230">
        <v>637.14504149280106</v>
      </c>
      <c r="R230">
        <v>28.7293943660294</v>
      </c>
      <c r="S230" s="1">
        <f>(Table2[[#This Row],[Close Price]]-Table2[[#This Row],[20D EMA]])/Table2[[#This Row],[20D EMA]]</f>
        <v>-5.2784856206771022E-2</v>
      </c>
      <c r="T230" s="1">
        <f>(Table2[[#This Row],[Close Price]]-Table2[[#This Row],[50D EMA]])/Table2[[#This Row],[50D EMA]]</f>
        <v>-5.3028853919870944E-2</v>
      </c>
      <c r="U230" s="1">
        <f>(Table2[[#This Row],[Close Price]]-Table2[[#This Row],[200D EMA]])/Table2[[#This Row],[200D EMA]]</f>
        <v>2.0960625348207845E-2</v>
      </c>
      <c r="V230">
        <v>0.54453719891744201</v>
      </c>
      <c r="W230">
        <v>635</v>
      </c>
      <c r="X230">
        <v>661.5</v>
      </c>
      <c r="Y230">
        <v>635</v>
      </c>
      <c r="Z230">
        <v>661.5</v>
      </c>
      <c r="AA230">
        <v>635</v>
      </c>
      <c r="AB230">
        <v>783.9</v>
      </c>
      <c r="AC230" s="1">
        <f>(Table2[[#This Row],[Close Price]]/Table2[[#This Row],[Day Low]])-1</f>
        <v>2.4409448818897728E-2</v>
      </c>
      <c r="AD230" s="1">
        <f>(Table2[[#This Row],[Day High]]/Table2[[#This Row],[Close Price]])-1</f>
        <v>1.6910069177555664E-2</v>
      </c>
      <c r="AE230" s="1">
        <f>(Table2[[#This Row],[Close Price]]/Table2[[#This Row],[Current Week Low]])-1</f>
        <v>2.4409448818897728E-2</v>
      </c>
      <c r="AF230" s="1">
        <f>(Table2[[#This Row],[Current Week High]]/Table2[[#This Row],[Close Price]])-1</f>
        <v>1.6910069177555664E-2</v>
      </c>
      <c r="AG230" s="1">
        <f>(Table2[[#This Row],[Close Price]]/Table2[[#This Row],[Current Month Low]])-1</f>
        <v>2.4409448818897728E-2</v>
      </c>
      <c r="AH230" s="1">
        <f>(Table2[[#This Row],[Current Month High]]/Table2[[#This Row],[Close Price]])-1</f>
        <v>0.20507302075326672</v>
      </c>
      <c r="AI230">
        <v>22.8516525749423</v>
      </c>
      <c r="AJ230">
        <v>47.505668934240298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-0.01</v>
      </c>
      <c r="AM230" t="s">
        <v>3143</v>
      </c>
      <c r="AN230">
        <v>-9.1999999999999993</v>
      </c>
      <c r="AO230" t="s">
        <v>3143</v>
      </c>
      <c r="AP230">
        <v>0.13621109220844599</v>
      </c>
      <c r="AQ230">
        <f>(Table2[[#This Row],[Sharpe Ratio]]-AVERAGE(Table2[Sharpe Ratio]))/_xlfn.STDEV.P(Table2[Sharpe Ratio])</f>
        <v>0.93851401880656271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296</v>
      </c>
      <c r="AT230">
        <f>_xlfn.RANK.AVG(Table2[[#This Row],[6M Return vs Nifty Z-Score]],Table2[6M Return vs Nifty Z-Score])</f>
        <v>391</v>
      </c>
      <c r="AU230">
        <f>_xlfn.RANK.AVG(Table2[[#This Row],[Sharpe Ratio Z-Score]],Table2[Sharpe Ratio Z-Score])</f>
        <v>125</v>
      </c>
      <c r="AV230">
        <f>(Table2[[#This Row],[Rank 1Y]]+Table2[[#This Row],[Rank 6M]]+Table2[[#This Row],[Rank Sharpe]])/3</f>
        <v>270.66666666666669</v>
      </c>
    </row>
    <row r="231" spans="1:48" x14ac:dyDescent="0.3">
      <c r="A231" t="s">
        <v>371</v>
      </c>
      <c r="B231" t="s">
        <v>372</v>
      </c>
      <c r="C231" t="s">
        <v>3097</v>
      </c>
      <c r="D231" t="s">
        <v>43</v>
      </c>
      <c r="E231">
        <v>61184.7</v>
      </c>
      <c r="F231">
        <v>360.3</v>
      </c>
      <c r="G231">
        <v>31.782974303763002</v>
      </c>
      <c r="H231">
        <f>(Table2[[#This Row],[1Y Return vs Nifty]]-AVERAGE(Table2[1Y Return vs Nifty]))/_xlfn.STDEV.P(Table2[1Y Return vs Nifty])</f>
        <v>0.24182811899305945</v>
      </c>
      <c r="I231">
        <v>-5.5552466821038298</v>
      </c>
      <c r="J231">
        <f>(Table2[[#This Row],[1M Return vs Nifty]]-AVERAGE(Table2[1M Return vs Nifty]))/_xlfn.STDEV.P(Table2[1M Return vs Nifty])</f>
        <v>-0.39187030201947098</v>
      </c>
      <c r="K231">
        <v>-6.6942450596464802</v>
      </c>
      <c r="L231">
        <f>(Table2[[#This Row],[6M Return vs Nifty]]-AVERAGE(Table2[6M Return vs Nifty]))/_xlfn.STDEV.P(Table2[6M Return vs Nifty])</f>
        <v>-0.26998165014362668</v>
      </c>
      <c r="M231">
        <v>-9.1816086663763397</v>
      </c>
      <c r="N231">
        <f>(Table2[[#This Row],[1W Return vs Nifty]]-AVERAGE(Table2[1W Return vs Nifty]))/_xlfn.STDEV.P(Table2[1W Return vs Nifty])</f>
        <v>-0.70332427545706566</v>
      </c>
      <c r="O231">
        <v>377.69</v>
      </c>
      <c r="P231">
        <v>386.08210655093302</v>
      </c>
      <c r="Q231">
        <v>360.20079370605998</v>
      </c>
      <c r="R231">
        <v>18.1057126324826</v>
      </c>
      <c r="S231" s="1">
        <f>(Table2[[#This Row],[Close Price]]-Table2[[#This Row],[20D EMA]])/Table2[[#This Row],[20D EMA]]</f>
        <v>-4.604305117953874E-2</v>
      </c>
      <c r="T231" s="1">
        <f>(Table2[[#This Row],[Close Price]]-Table2[[#This Row],[50D EMA]])/Table2[[#This Row],[50D EMA]]</f>
        <v>-6.6778817545463637E-2</v>
      </c>
      <c r="U231" s="1">
        <f>(Table2[[#This Row],[Close Price]]-Table2[[#This Row],[200D EMA]])/Table2[[#This Row],[200D EMA]]</f>
        <v>2.7541942070506719E-4</v>
      </c>
      <c r="V231">
        <v>0.278488254606164</v>
      </c>
      <c r="W231">
        <v>347.05</v>
      </c>
      <c r="X231">
        <v>363.5</v>
      </c>
      <c r="Y231">
        <v>347.05</v>
      </c>
      <c r="Z231">
        <v>363.5</v>
      </c>
      <c r="AA231">
        <v>347</v>
      </c>
      <c r="AB231">
        <v>405.6</v>
      </c>
      <c r="AC231" s="1">
        <f>(Table2[[#This Row],[Close Price]]/Table2[[#This Row],[Day Low]])-1</f>
        <v>3.8178936752629289E-2</v>
      </c>
      <c r="AD231" s="1">
        <f>(Table2[[#This Row],[Day High]]/Table2[[#This Row],[Close Price]])-1</f>
        <v>8.8814876491811745E-3</v>
      </c>
      <c r="AE231" s="1">
        <f>(Table2[[#This Row],[Close Price]]/Table2[[#This Row],[Current Week Low]])-1</f>
        <v>3.8178936752629289E-2</v>
      </c>
      <c r="AF231" s="1">
        <f>(Table2[[#This Row],[Current Week High]]/Table2[[#This Row],[Close Price]])-1</f>
        <v>8.8814876491811745E-3</v>
      </c>
      <c r="AG231" s="1">
        <f>(Table2[[#This Row],[Close Price]]/Table2[[#This Row],[Current Month Low]])-1</f>
        <v>3.8328530259366111E-2</v>
      </c>
      <c r="AH231" s="1">
        <f>(Table2[[#This Row],[Current Month High]]/Table2[[#This Row],[Close Price]])-1</f>
        <v>0.12572855953372186</v>
      </c>
      <c r="AI231">
        <v>29.836247571468199</v>
      </c>
      <c r="AJ231">
        <v>62.700383833822499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-0.12</v>
      </c>
      <c r="AM231" t="s">
        <v>3143</v>
      </c>
      <c r="AN231">
        <v>-7.46</v>
      </c>
      <c r="AO231" t="s">
        <v>3143</v>
      </c>
      <c r="AP231">
        <v>0.110432201889443</v>
      </c>
      <c r="AQ231">
        <f>(Table2[[#This Row],[Sharpe Ratio]]-AVERAGE(Table2[Sharpe Ratio]))/_xlfn.STDEV.P(Table2[Sharpe Ratio])</f>
        <v>0.63415258978091471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223</v>
      </c>
      <c r="AT231">
        <f>_xlfn.RANK.AVG(Table2[[#This Row],[6M Return vs Nifty Z-Score]],Table2[6M Return vs Nifty Z-Score])</f>
        <v>415</v>
      </c>
      <c r="AU231">
        <f>_xlfn.RANK.AVG(Table2[[#This Row],[Sharpe Ratio Z-Score]],Table2[Sharpe Ratio Z-Score])</f>
        <v>178</v>
      </c>
      <c r="AV231">
        <f>(Table2[[#This Row],[Rank 1Y]]+Table2[[#This Row],[Rank 6M]]+Table2[[#This Row],[Rank Sharpe]])/3</f>
        <v>272</v>
      </c>
    </row>
    <row r="232" spans="1:48" x14ac:dyDescent="0.3">
      <c r="A232" t="s">
        <v>463</v>
      </c>
      <c r="B232" t="s">
        <v>464</v>
      </c>
      <c r="C232" t="s">
        <v>3111</v>
      </c>
      <c r="D232" t="s">
        <v>465</v>
      </c>
      <c r="E232">
        <v>45575.117250000003</v>
      </c>
      <c r="F232">
        <v>4074.1</v>
      </c>
      <c r="G232">
        <v>20.939334663524502</v>
      </c>
      <c r="H232">
        <f>(Table2[[#This Row],[1Y Return vs Nifty]]-AVERAGE(Table2[1Y Return vs Nifty]))/_xlfn.STDEV.P(Table2[1Y Return vs Nifty])</f>
        <v>4.6384294628698572E-2</v>
      </c>
      <c r="I232">
        <v>2.7502271021361202</v>
      </c>
      <c r="J232">
        <f>(Table2[[#This Row],[1M Return vs Nifty]]-AVERAGE(Table2[1M Return vs Nifty]))/_xlfn.STDEV.P(Table2[1M Return vs Nifty])</f>
        <v>0.58351599605433213</v>
      </c>
      <c r="K232">
        <v>2.8468136708099498</v>
      </c>
      <c r="L232">
        <f>(Table2[[#This Row],[6M Return vs Nifty]]-AVERAGE(Table2[6M Return vs Nifty]))/_xlfn.STDEV.P(Table2[6M Return vs Nifty])</f>
        <v>7.7847995064941861E-2</v>
      </c>
      <c r="M232">
        <v>-9.1338540758013895</v>
      </c>
      <c r="N232">
        <f>(Table2[[#This Row],[1W Return vs Nifty]]-AVERAGE(Table2[1W Return vs Nifty]))/_xlfn.STDEV.P(Table2[1W Return vs Nifty])</f>
        <v>-0.69364809967934471</v>
      </c>
      <c r="O232">
        <v>4379.82</v>
      </c>
      <c r="P232">
        <v>4116.9096183862503</v>
      </c>
      <c r="Q232">
        <v>3590.0062743478002</v>
      </c>
      <c r="R232">
        <v>30.100792867713</v>
      </c>
      <c r="S232" s="1">
        <f>(Table2[[#This Row],[Close Price]]-Table2[[#This Row],[20D EMA]])/Table2[[#This Row],[20D EMA]]</f>
        <v>-6.9801955331497606E-2</v>
      </c>
      <c r="T232" s="1">
        <f>(Table2[[#This Row],[Close Price]]-Table2[[#This Row],[50D EMA]])/Table2[[#This Row],[50D EMA]]</f>
        <v>-1.0398483900414335E-2</v>
      </c>
      <c r="U232" s="1">
        <f>(Table2[[#This Row],[Close Price]]-Table2[[#This Row],[200D EMA]])/Table2[[#This Row],[200D EMA]]</f>
        <v>0.13484481325597278</v>
      </c>
      <c r="V232">
        <v>0.79122585471176898</v>
      </c>
      <c r="W232">
        <v>4045.9</v>
      </c>
      <c r="X232">
        <v>4230.55</v>
      </c>
      <c r="Y232">
        <v>4045.9</v>
      </c>
      <c r="Z232">
        <v>4230.55</v>
      </c>
      <c r="AA232">
        <v>3883.05</v>
      </c>
      <c r="AB232">
        <v>4880.95</v>
      </c>
      <c r="AC232" s="1">
        <f>(Table2[[#This Row],[Close Price]]/Table2[[#This Row],[Day Low]])-1</f>
        <v>6.9700190316122068E-3</v>
      </c>
      <c r="AD232" s="1">
        <f>(Table2[[#This Row],[Day High]]/Table2[[#This Row],[Close Price]])-1</f>
        <v>3.8401119265604633E-2</v>
      </c>
      <c r="AE232" s="1">
        <f>(Table2[[#This Row],[Close Price]]/Table2[[#This Row],[Current Week Low]])-1</f>
        <v>6.9700190316122068E-3</v>
      </c>
      <c r="AF232" s="1">
        <f>(Table2[[#This Row],[Current Week High]]/Table2[[#This Row],[Close Price]])-1</f>
        <v>3.8401119265604633E-2</v>
      </c>
      <c r="AG232" s="1">
        <f>(Table2[[#This Row],[Close Price]]/Table2[[#This Row],[Current Month Low]])-1</f>
        <v>4.9201014666305998E-2</v>
      </c>
      <c r="AH232" s="1">
        <f>(Table2[[#This Row],[Current Month High]]/Table2[[#This Row],[Close Price]])-1</f>
        <v>0.19804373972165634</v>
      </c>
      <c r="AI232">
        <v>19.8043739721656</v>
      </c>
      <c r="AJ232">
        <v>64.543618739902996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0.25</v>
      </c>
      <c r="AM232" t="s">
        <v>3144</v>
      </c>
      <c r="AN232">
        <v>-12.57</v>
      </c>
      <c r="AO232" t="s">
        <v>3143</v>
      </c>
      <c r="AP232">
        <v>8.8138147214007007E-2</v>
      </c>
      <c r="AQ232">
        <f>(Table2[[#This Row],[Sharpe Ratio]]-AVERAGE(Table2[Sharpe Ratio]))/_xlfn.STDEV.P(Table2[Sharpe Ratio])</f>
        <v>0.37093527298315809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0.38503545905178582</v>
      </c>
      <c r="AS232">
        <f>_xlfn.RANK.AVG(Table2[[#This Row],[1Y Return vs Nifty Z-Score]],Table2[1Y Return vs Nifty Z-Score])</f>
        <v>276</v>
      </c>
      <c r="AT232">
        <f>_xlfn.RANK.AVG(Table2[[#This Row],[6M Return vs Nifty Z-Score]],Table2[6M Return vs Nifty Z-Score])</f>
        <v>297</v>
      </c>
      <c r="AU232">
        <f>_xlfn.RANK.AVG(Table2[[#This Row],[Sharpe Ratio Z-Score]],Table2[Sharpe Ratio Z-Score])</f>
        <v>246</v>
      </c>
      <c r="AV232">
        <f>(Table2[[#This Row],[Rank 1Y]]+Table2[[#This Row],[Rank 6M]]+Table2[[#This Row],[Rank Sharpe]])/3</f>
        <v>273</v>
      </c>
    </row>
    <row r="233" spans="1:48" x14ac:dyDescent="0.3">
      <c r="A233" t="s">
        <v>167</v>
      </c>
      <c r="B233" t="s">
        <v>168</v>
      </c>
      <c r="C233" t="s">
        <v>3101</v>
      </c>
      <c r="D233" t="s">
        <v>169</v>
      </c>
      <c r="E233">
        <v>153460.74938349999</v>
      </c>
      <c r="F233">
        <v>5814.4</v>
      </c>
      <c r="G233">
        <v>43.057910486217601</v>
      </c>
      <c r="H233">
        <f>(Table2[[#This Row],[1Y Return vs Nifty]]-AVERAGE(Table2[1Y Return vs Nifty]))/_xlfn.STDEV.P(Table2[1Y Return vs Nifty])</f>
        <v>0.44504555521123379</v>
      </c>
      <c r="I233">
        <v>12.743558616481801</v>
      </c>
      <c r="J233">
        <f>(Table2[[#This Row],[1M Return vs Nifty]]-AVERAGE(Table2[1M Return vs Nifty]))/_xlfn.STDEV.P(Table2[1M Return vs Nifty])</f>
        <v>1.7571225697934496</v>
      </c>
      <c r="K233">
        <v>37.191474529305999</v>
      </c>
      <c r="L233">
        <f>(Table2[[#This Row],[6M Return vs Nifty]]-AVERAGE(Table2[6M Return vs Nifty]))/_xlfn.STDEV.P(Table2[6M Return vs Nifty])</f>
        <v>1.3299198603271956</v>
      </c>
      <c r="M233">
        <v>-3.2945811290490501</v>
      </c>
      <c r="N233">
        <f>(Table2[[#This Row],[1W Return vs Nifty]]-AVERAGE(Table2[1W Return vs Nifty]))/_xlfn.STDEV.P(Table2[1W Return vs Nifty])</f>
        <v>0.48952258122487985</v>
      </c>
      <c r="O233">
        <v>5778.67</v>
      </c>
      <c r="P233">
        <v>5486.9512645050499</v>
      </c>
      <c r="Q233">
        <v>4642.9510762459704</v>
      </c>
      <c r="R233">
        <v>44.933495294259302</v>
      </c>
      <c r="S233" s="1">
        <f>(Table2[[#This Row],[Close Price]]-Table2[[#This Row],[20D EMA]])/Table2[[#This Row],[20D EMA]]</f>
        <v>6.1830836507361661E-3</v>
      </c>
      <c r="T233" s="1">
        <f>(Table2[[#This Row],[Close Price]]-Table2[[#This Row],[50D EMA]])/Table2[[#This Row],[50D EMA]]</f>
        <v>5.9677718957193468E-2</v>
      </c>
      <c r="U233" s="1">
        <f>(Table2[[#This Row],[Close Price]]-Table2[[#This Row],[200D EMA]])/Table2[[#This Row],[200D EMA]]</f>
        <v>0.25230697125958024</v>
      </c>
      <c r="V233">
        <v>0.80961940286978096</v>
      </c>
      <c r="W233">
        <v>5707.8</v>
      </c>
      <c r="X233">
        <v>5850</v>
      </c>
      <c r="Y233">
        <v>5707.8</v>
      </c>
      <c r="Z233">
        <v>5850</v>
      </c>
      <c r="AA233">
        <v>5241.7</v>
      </c>
      <c r="AB233">
        <v>6275.85</v>
      </c>
      <c r="AC233" s="1">
        <f>(Table2[[#This Row],[Close Price]]/Table2[[#This Row],[Day Low]])-1</f>
        <v>1.8676197484144508E-2</v>
      </c>
      <c r="AD233" s="1">
        <f>(Table2[[#This Row],[Day High]]/Table2[[#This Row],[Close Price]])-1</f>
        <v>6.1227297743533526E-3</v>
      </c>
      <c r="AE233" s="1">
        <f>(Table2[[#This Row],[Close Price]]/Table2[[#This Row],[Current Week Low]])-1</f>
        <v>1.8676197484144508E-2</v>
      </c>
      <c r="AF233" s="1">
        <f>(Table2[[#This Row],[Current Week High]]/Table2[[#This Row],[Close Price]])-1</f>
        <v>6.1227297743533526E-3</v>
      </c>
      <c r="AG233" s="1">
        <f>(Table2[[#This Row],[Close Price]]/Table2[[#This Row],[Current Month Low]])-1</f>
        <v>0.10925844668714335</v>
      </c>
      <c r="AH233" s="1">
        <f>(Table2[[#This Row],[Current Month High]]/Table2[[#This Row],[Close Price]])-1</f>
        <v>7.9363304898183884E-2</v>
      </c>
      <c r="AI233">
        <v>7.9363304898183804</v>
      </c>
      <c r="AJ233">
        <v>76.445240190574395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0.16</v>
      </c>
      <c r="AM233" t="s">
        <v>3144</v>
      </c>
      <c r="AN233">
        <v>-2.15</v>
      </c>
      <c r="AO233" t="s">
        <v>3143</v>
      </c>
      <c r="AP233">
        <v>-1.0579235750712001E-2</v>
      </c>
      <c r="AQ233">
        <f>(Table2[[#This Row],[Sharpe Ratio]]-AVERAGE(Table2[Sharpe Ratio]))/_xlfn.STDEV.P(Table2[Sharpe Ratio])</f>
        <v>-0.79458284579582283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3.2270277207609359</v>
      </c>
      <c r="AS233">
        <f>_xlfn.RANK.AVG(Table2[[#This Row],[1Y Return vs Nifty Z-Score]],Table2[1Y Return vs Nifty Z-Score])</f>
        <v>183</v>
      </c>
      <c r="AT233">
        <f>_xlfn.RANK.AVG(Table2[[#This Row],[6M Return vs Nifty Z-Score]],Table2[6M Return vs Nifty Z-Score])</f>
        <v>67</v>
      </c>
      <c r="AU233">
        <f>_xlfn.RANK.AVG(Table2[[#This Row],[Sharpe Ratio Z-Score]],Table2[Sharpe Ratio Z-Score])</f>
        <v>572</v>
      </c>
      <c r="AV233">
        <f>(Table2[[#This Row],[Rank 1Y]]+Table2[[#This Row],[Rank 6M]]+Table2[[#This Row],[Rank Sharpe]])/3</f>
        <v>274</v>
      </c>
    </row>
    <row r="234" spans="1:48" x14ac:dyDescent="0.3">
      <c r="A234" t="s">
        <v>807</v>
      </c>
      <c r="B234" t="s">
        <v>808</v>
      </c>
      <c r="C234" t="s">
        <v>3109</v>
      </c>
      <c r="D234" t="s">
        <v>250</v>
      </c>
      <c r="E234">
        <v>18434.142730845</v>
      </c>
      <c r="F234">
        <v>833.75</v>
      </c>
      <c r="G234">
        <v>23.849250048665802</v>
      </c>
      <c r="H234">
        <f>(Table2[[#This Row],[1Y Return vs Nifty]]-AVERAGE(Table2[1Y Return vs Nifty]))/_xlfn.STDEV.P(Table2[1Y Return vs Nifty])</f>
        <v>9.8832089863269731E-2</v>
      </c>
      <c r="I234">
        <v>1.6717414175263501</v>
      </c>
      <c r="J234">
        <f>(Table2[[#This Row],[1M Return vs Nifty]]-AVERAGE(Table2[1M Return vs Nifty]))/_xlfn.STDEV.P(Table2[1M Return vs Nifty])</f>
        <v>0.45685974660192608</v>
      </c>
      <c r="K234">
        <v>-12.8863563132964</v>
      </c>
      <c r="L234">
        <f>(Table2[[#This Row],[6M Return vs Nifty]]-AVERAGE(Table2[6M Return vs Nifty]))/_xlfn.STDEV.P(Table2[6M Return vs Nifty])</f>
        <v>-0.49572178248070137</v>
      </c>
      <c r="M234">
        <v>-1.85585199625974</v>
      </c>
      <c r="N234">
        <f>(Table2[[#This Row],[1W Return vs Nifty]]-AVERAGE(Table2[1W Return vs Nifty]))/_xlfn.STDEV.P(Table2[1W Return vs Nifty])</f>
        <v>0.78104211511236987</v>
      </c>
      <c r="O234">
        <v>862.23</v>
      </c>
      <c r="P234">
        <v>858.19236478192204</v>
      </c>
      <c r="Q234">
        <v>793.89322631360301</v>
      </c>
      <c r="R234">
        <v>38.027299929097097</v>
      </c>
      <c r="S234" s="1">
        <f>(Table2[[#This Row],[Close Price]]-Table2[[#This Row],[20D EMA]])/Table2[[#This Row],[20D EMA]]</f>
        <v>-3.3030629878338748E-2</v>
      </c>
      <c r="T234" s="1">
        <f>(Table2[[#This Row],[Close Price]]-Table2[[#This Row],[50D EMA]])/Table2[[#This Row],[50D EMA]]</f>
        <v>-2.8481219112376003E-2</v>
      </c>
      <c r="U234" s="1">
        <f>(Table2[[#This Row],[Close Price]]-Table2[[#This Row],[200D EMA]])/Table2[[#This Row],[200D EMA]]</f>
        <v>5.0204199211359442E-2</v>
      </c>
      <c r="V234">
        <v>1.7476472719521601</v>
      </c>
      <c r="W234">
        <v>820</v>
      </c>
      <c r="X234">
        <v>863.05</v>
      </c>
      <c r="Y234">
        <v>820</v>
      </c>
      <c r="Z234">
        <v>863.05</v>
      </c>
      <c r="AA234">
        <v>803.4</v>
      </c>
      <c r="AB234">
        <v>913</v>
      </c>
      <c r="AC234" s="1">
        <f>(Table2[[#This Row],[Close Price]]/Table2[[#This Row],[Day Low]])-1</f>
        <v>1.67682926829269E-2</v>
      </c>
      <c r="AD234" s="1">
        <f>(Table2[[#This Row],[Day High]]/Table2[[#This Row],[Close Price]])-1</f>
        <v>3.5142428785607249E-2</v>
      </c>
      <c r="AE234" s="1">
        <f>(Table2[[#This Row],[Close Price]]/Table2[[#This Row],[Current Week Low]])-1</f>
        <v>1.67682926829269E-2</v>
      </c>
      <c r="AF234" s="1">
        <f>(Table2[[#This Row],[Current Week High]]/Table2[[#This Row],[Close Price]])-1</f>
        <v>3.5142428785607249E-2</v>
      </c>
      <c r="AG234" s="1">
        <f>(Table2[[#This Row],[Close Price]]/Table2[[#This Row],[Current Month Low]])-1</f>
        <v>3.7776947971122743E-2</v>
      </c>
      <c r="AH234" s="1">
        <f>(Table2[[#This Row],[Current Month High]]/Table2[[#This Row],[Close Price]])-1</f>
        <v>9.5052473763118428E-2</v>
      </c>
      <c r="AI234">
        <v>14.9025487256371</v>
      </c>
      <c r="AJ234">
        <v>55.304088665362698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0.01</v>
      </c>
      <c r="AM234" t="s">
        <v>3144</v>
      </c>
      <c r="AN234">
        <v>-5.67</v>
      </c>
      <c r="AO234" t="s">
        <v>3143</v>
      </c>
      <c r="AP234">
        <v>0.16726298904310399</v>
      </c>
      <c r="AQ234">
        <f>(Table2[[#This Row],[Sharpe Ratio]]-AVERAGE(Table2[Sharpe Ratio]))/_xlfn.STDEV.P(Table2[Sharpe Ratio])</f>
        <v>1.3051318048167959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2.1461439739136603</v>
      </c>
      <c r="AS234">
        <f>_xlfn.RANK.AVG(Table2[[#This Row],[1Y Return vs Nifty Z-Score]],Table2[1Y Return vs Nifty Z-Score])</f>
        <v>260</v>
      </c>
      <c r="AT234">
        <f>_xlfn.RANK.AVG(Table2[[#This Row],[6M Return vs Nifty Z-Score]],Table2[6M Return vs Nifty Z-Score])</f>
        <v>492</v>
      </c>
      <c r="AU234">
        <f>_xlfn.RANK.AVG(Table2[[#This Row],[Sharpe Ratio Z-Score]],Table2[Sharpe Ratio Z-Score])</f>
        <v>71</v>
      </c>
      <c r="AV234">
        <f>(Table2[[#This Row],[Rank 1Y]]+Table2[[#This Row],[Rank 6M]]+Table2[[#This Row],[Rank Sharpe]])/3</f>
        <v>274.33333333333331</v>
      </c>
    </row>
    <row r="235" spans="1:48" x14ac:dyDescent="0.3">
      <c r="A235" t="s">
        <v>1527</v>
      </c>
      <c r="B235" t="s">
        <v>1528</v>
      </c>
      <c r="C235" t="s">
        <v>3103</v>
      </c>
      <c r="D235" t="s">
        <v>192</v>
      </c>
      <c r="E235">
        <v>6165.1979048000003</v>
      </c>
      <c r="F235">
        <v>434.05</v>
      </c>
      <c r="G235">
        <v>2.2304658115009302</v>
      </c>
      <c r="H235">
        <f>(Table2[[#This Row],[1Y Return vs Nifty]]-AVERAGE(Table2[1Y Return vs Nifty]))/_xlfn.STDEV.P(Table2[1Y Return vs Nifty])</f>
        <v>-0.29082101643698094</v>
      </c>
      <c r="I235">
        <v>-10.3463619582213</v>
      </c>
      <c r="J235">
        <f>(Table2[[#This Row],[1M Return vs Nifty]]-AVERAGE(Table2[1M Return vs Nifty]))/_xlfn.STDEV.P(Table2[1M Return vs Nifty])</f>
        <v>-0.95453395182650225</v>
      </c>
      <c r="K235">
        <v>5.94972592312046</v>
      </c>
      <c r="L235">
        <f>(Table2[[#This Row],[6M Return vs Nifty]]-AVERAGE(Table2[6M Return vs Nifty]))/_xlfn.STDEV.P(Table2[6M Return vs Nifty])</f>
        <v>0.19096802695293902</v>
      </c>
      <c r="M235">
        <v>-1.72377865772562</v>
      </c>
      <c r="N235">
        <f>(Table2[[#This Row],[1W Return vs Nifty]]-AVERAGE(Table2[1W Return vs Nifty]))/_xlfn.STDEV.P(Table2[1W Return vs Nifty])</f>
        <v>0.80780320391703353</v>
      </c>
      <c r="O235">
        <v>456.85</v>
      </c>
      <c r="P235">
        <v>478.031091033743</v>
      </c>
      <c r="Q235">
        <v>431.60058130590301</v>
      </c>
      <c r="R235">
        <v>37.535602977467597</v>
      </c>
      <c r="S235" s="1">
        <f>(Table2[[#This Row],[Close Price]]-Table2[[#This Row],[20D EMA]])/Table2[[#This Row],[20D EMA]]</f>
        <v>-4.9906971653715687E-2</v>
      </c>
      <c r="T235" s="1">
        <f>(Table2[[#This Row],[Close Price]]-Table2[[#This Row],[50D EMA]])/Table2[[#This Row],[50D EMA]]</f>
        <v>-9.2004666346353764E-2</v>
      </c>
      <c r="U235" s="1">
        <f>(Table2[[#This Row],[Close Price]]-Table2[[#This Row],[200D EMA]])/Table2[[#This Row],[200D EMA]]</f>
        <v>5.6751978569763448E-3</v>
      </c>
      <c r="V235">
        <v>0.75975514709207503</v>
      </c>
      <c r="W235">
        <v>421.4</v>
      </c>
      <c r="X235">
        <v>439.95</v>
      </c>
      <c r="Y235">
        <v>421.4</v>
      </c>
      <c r="Z235">
        <v>439.95</v>
      </c>
      <c r="AA235">
        <v>413.7</v>
      </c>
      <c r="AB235">
        <v>528.70000000000005</v>
      </c>
      <c r="AC235" s="1">
        <f>(Table2[[#This Row],[Close Price]]/Table2[[#This Row],[Day Low]])-1</f>
        <v>3.0018984337921273E-2</v>
      </c>
      <c r="AD235" s="1">
        <f>(Table2[[#This Row],[Day High]]/Table2[[#This Row],[Close Price]])-1</f>
        <v>1.3592904043312926E-2</v>
      </c>
      <c r="AE235" s="1">
        <f>(Table2[[#This Row],[Close Price]]/Table2[[#This Row],[Current Week Low]])-1</f>
        <v>3.0018984337921273E-2</v>
      </c>
      <c r="AF235" s="1">
        <f>(Table2[[#This Row],[Current Week High]]/Table2[[#This Row],[Close Price]])-1</f>
        <v>1.3592904043312926E-2</v>
      </c>
      <c r="AG235" s="1">
        <f>(Table2[[#This Row],[Close Price]]/Table2[[#This Row],[Current Month Low]])-1</f>
        <v>4.9190234469422389E-2</v>
      </c>
      <c r="AH235" s="1">
        <f>(Table2[[#This Row],[Current Month High]]/Table2[[#This Row],[Close Price]])-1</f>
        <v>0.21806243520331758</v>
      </c>
      <c r="AI235">
        <v>28.9137196175555</v>
      </c>
      <c r="AJ235">
        <v>59.841649788252603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-0.08</v>
      </c>
      <c r="AM235" t="s">
        <v>3143</v>
      </c>
      <c r="AN235">
        <v>-8.4499999999999993</v>
      </c>
      <c r="AO235" t="s">
        <v>3143</v>
      </c>
      <c r="AP235">
        <v>0.12015611170142</v>
      </c>
      <c r="AQ235">
        <f>(Table2[[#This Row],[Sharpe Ratio]]-AVERAGE(Table2[Sharpe Ratio]))/_xlfn.STDEV.P(Table2[Sharpe Ratio])</f>
        <v>0.74895904767984822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405</v>
      </c>
      <c r="AT235">
        <f>_xlfn.RANK.AVG(Table2[[#This Row],[6M Return vs Nifty Z-Score]],Table2[6M Return vs Nifty Z-Score])</f>
        <v>260</v>
      </c>
      <c r="AU235">
        <f>_xlfn.RANK.AVG(Table2[[#This Row],[Sharpe Ratio Z-Score]],Table2[Sharpe Ratio Z-Score])</f>
        <v>160</v>
      </c>
      <c r="AV235">
        <f>(Table2[[#This Row],[Rank 1Y]]+Table2[[#This Row],[Rank 6M]]+Table2[[#This Row],[Rank Sharpe]])/3</f>
        <v>275</v>
      </c>
    </row>
    <row r="236" spans="1:48" x14ac:dyDescent="0.3">
      <c r="A236" t="s">
        <v>244</v>
      </c>
      <c r="B236" t="s">
        <v>245</v>
      </c>
      <c r="C236" t="s">
        <v>3101</v>
      </c>
      <c r="D236" t="s">
        <v>51</v>
      </c>
      <c r="E236">
        <v>99677.539049400002</v>
      </c>
      <c r="F236">
        <v>1006.3</v>
      </c>
      <c r="G236">
        <v>45.642234442161303</v>
      </c>
      <c r="H236">
        <f>(Table2[[#This Row],[1Y Return vs Nifty]]-AVERAGE(Table2[1Y Return vs Nifty]))/_xlfn.STDEV.P(Table2[1Y Return vs Nifty])</f>
        <v>0.49162494867169021</v>
      </c>
      <c r="I236">
        <v>-1.2499940049373801</v>
      </c>
      <c r="J236">
        <f>(Table2[[#This Row],[1M Return vs Nifty]]-AVERAGE(Table2[1M Return vs Nifty]))/_xlfn.STDEV.P(Table2[1M Return vs Nifty])</f>
        <v>0.11373414393303628</v>
      </c>
      <c r="K236">
        <v>-4.0747176623856101</v>
      </c>
      <c r="L236">
        <f>(Table2[[#This Row],[6M Return vs Nifty]]-AVERAGE(Table2[6M Return vs Nifty]))/_xlfn.STDEV.P(Table2[6M Return vs Nifty])</f>
        <v>-0.17448393747418739</v>
      </c>
      <c r="M236">
        <v>-1.8828296722869</v>
      </c>
      <c r="N236">
        <f>(Table2[[#This Row],[1W Return vs Nifty]]-AVERAGE(Table2[1W Return vs Nifty]))/_xlfn.STDEV.P(Table2[1W Return vs Nifty])</f>
        <v>0.77557581894753291</v>
      </c>
      <c r="O236">
        <v>1032.31</v>
      </c>
      <c r="P236">
        <v>1070.7606243144301</v>
      </c>
      <c r="Q236">
        <v>998.57336523799597</v>
      </c>
      <c r="R236">
        <v>26.888776824104401</v>
      </c>
      <c r="S236" s="1">
        <f>(Table2[[#This Row],[Close Price]]-Table2[[#This Row],[20D EMA]])/Table2[[#This Row],[20D EMA]]</f>
        <v>-2.519591983028353E-2</v>
      </c>
      <c r="T236" s="1">
        <f>(Table2[[#This Row],[Close Price]]-Table2[[#This Row],[50D EMA]])/Table2[[#This Row],[50D EMA]]</f>
        <v>-6.0200779567984163E-2</v>
      </c>
      <c r="U236" s="1">
        <f>(Table2[[#This Row],[Close Price]]-Table2[[#This Row],[200D EMA]])/Table2[[#This Row],[200D EMA]]</f>
        <v>7.7376735961332665E-3</v>
      </c>
      <c r="V236">
        <v>0.50944154177275003</v>
      </c>
      <c r="W236">
        <v>977</v>
      </c>
      <c r="X236">
        <v>1016.55</v>
      </c>
      <c r="Y236">
        <v>977</v>
      </c>
      <c r="Z236">
        <v>1016.55</v>
      </c>
      <c r="AA236">
        <v>977</v>
      </c>
      <c r="AB236">
        <v>1087.25</v>
      </c>
      <c r="AC236" s="1">
        <f>(Table2[[#This Row],[Close Price]]/Table2[[#This Row],[Day Low]])-1</f>
        <v>2.998976458546565E-2</v>
      </c>
      <c r="AD236" s="1">
        <f>(Table2[[#This Row],[Day High]]/Table2[[#This Row],[Close Price]])-1</f>
        <v>1.0185829275563885E-2</v>
      </c>
      <c r="AE236" s="1">
        <f>(Table2[[#This Row],[Close Price]]/Table2[[#This Row],[Current Week Low]])-1</f>
        <v>2.998976458546565E-2</v>
      </c>
      <c r="AF236" s="1">
        <f>(Table2[[#This Row],[Current Week High]]/Table2[[#This Row],[Close Price]])-1</f>
        <v>1.0185829275563885E-2</v>
      </c>
      <c r="AG236" s="1">
        <f>(Table2[[#This Row],[Close Price]]/Table2[[#This Row],[Current Month Low]])-1</f>
        <v>2.998976458546565E-2</v>
      </c>
      <c r="AH236" s="1">
        <f>(Table2[[#This Row],[Current Month High]]/Table2[[#This Row],[Close Price]])-1</f>
        <v>8.0443207790917182E-2</v>
      </c>
      <c r="AI236">
        <v>31.600914240286102</v>
      </c>
      <c r="AJ236">
        <v>76.466462078035903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-0.24</v>
      </c>
      <c r="AM236" t="s">
        <v>3143</v>
      </c>
      <c r="AN236">
        <v>-4.8</v>
      </c>
      <c r="AO236" t="s">
        <v>3143</v>
      </c>
      <c r="AP236">
        <v>8.0995110046039001E-2</v>
      </c>
      <c r="AQ236">
        <f>(Table2[[#This Row],[Sharpe Ratio]]-AVERAGE(Table2[Sharpe Ratio]))/_xlfn.STDEV.P(Table2[Sharpe Ratio])</f>
        <v>0.28660018434579182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175</v>
      </c>
      <c r="AT236">
        <f>_xlfn.RANK.AVG(Table2[[#This Row],[6M Return vs Nifty Z-Score]],Table2[6M Return vs Nifty Z-Score])</f>
        <v>384</v>
      </c>
      <c r="AU236">
        <f>_xlfn.RANK.AVG(Table2[[#This Row],[Sharpe Ratio Z-Score]],Table2[Sharpe Ratio Z-Score])</f>
        <v>268</v>
      </c>
      <c r="AV236">
        <f>(Table2[[#This Row],[Rank 1Y]]+Table2[[#This Row],[Rank 6M]]+Table2[[#This Row],[Rank Sharpe]])/3</f>
        <v>275.66666666666669</v>
      </c>
    </row>
    <row r="237" spans="1:48" x14ac:dyDescent="0.3">
      <c r="A237" t="s">
        <v>707</v>
      </c>
      <c r="B237" t="s">
        <v>708</v>
      </c>
      <c r="C237" t="s">
        <v>3100</v>
      </c>
      <c r="D237" t="s">
        <v>48</v>
      </c>
      <c r="E237">
        <v>23826.231</v>
      </c>
      <c r="F237">
        <v>904.5</v>
      </c>
      <c r="G237">
        <v>12.286673115267201</v>
      </c>
      <c r="H237">
        <f>(Table2[[#This Row],[1Y Return vs Nifty]]-AVERAGE(Table2[1Y Return vs Nifty]))/_xlfn.STDEV.P(Table2[1Y Return vs Nifty])</f>
        <v>-0.10956973188159809</v>
      </c>
      <c r="I237">
        <v>-5.4153563592212404</v>
      </c>
      <c r="J237">
        <f>(Table2[[#This Row],[1M Return vs Nifty]]-AVERAGE(Table2[1M Return vs Nifty]))/_xlfn.STDEV.P(Table2[1M Return vs Nifty])</f>
        <v>-0.37544172639363338</v>
      </c>
      <c r="K237">
        <v>15.0898009911733</v>
      </c>
      <c r="L237">
        <f>(Table2[[#This Row],[6M Return vs Nifty]]-AVERAGE(Table2[6M Return vs Nifty]))/_xlfn.STDEV.P(Table2[6M Return vs Nifty])</f>
        <v>0.52417937780146429</v>
      </c>
      <c r="M237">
        <v>-7.4637327020946902</v>
      </c>
      <c r="N237">
        <f>(Table2[[#This Row],[1W Return vs Nifty]]-AVERAGE(Table2[1W Return vs Nifty]))/_xlfn.STDEV.P(Table2[1W Return vs Nifty])</f>
        <v>-0.35524318849596209</v>
      </c>
      <c r="O237">
        <v>966</v>
      </c>
      <c r="P237">
        <v>954.59956259698004</v>
      </c>
      <c r="Q237">
        <v>830.89026833140497</v>
      </c>
      <c r="R237">
        <v>18.526943255205399</v>
      </c>
      <c r="S237" s="1">
        <f>(Table2[[#This Row],[Close Price]]-Table2[[#This Row],[20D EMA]])/Table2[[#This Row],[20D EMA]]</f>
        <v>-6.3664596273291921E-2</v>
      </c>
      <c r="T237" s="1">
        <f>(Table2[[#This Row],[Close Price]]-Table2[[#This Row],[50D EMA]])/Table2[[#This Row],[50D EMA]]</f>
        <v>-5.2482281115533512E-2</v>
      </c>
      <c r="U237" s="1">
        <f>(Table2[[#This Row],[Close Price]]-Table2[[#This Row],[200D EMA]])/Table2[[#This Row],[200D EMA]]</f>
        <v>8.8591399459303097E-2</v>
      </c>
      <c r="V237">
        <v>0.30793152246313898</v>
      </c>
      <c r="W237">
        <v>879.4</v>
      </c>
      <c r="X237">
        <v>908.2</v>
      </c>
      <c r="Y237">
        <v>879.4</v>
      </c>
      <c r="Z237">
        <v>908.2</v>
      </c>
      <c r="AA237">
        <v>879.4</v>
      </c>
      <c r="AB237">
        <v>1061</v>
      </c>
      <c r="AC237" s="1">
        <f>(Table2[[#This Row],[Close Price]]/Table2[[#This Row],[Day Low]])-1</f>
        <v>2.8542187855356005E-2</v>
      </c>
      <c r="AD237" s="1">
        <f>(Table2[[#This Row],[Day High]]/Table2[[#This Row],[Close Price]])-1</f>
        <v>4.0906578220012424E-3</v>
      </c>
      <c r="AE237" s="1">
        <f>(Table2[[#This Row],[Close Price]]/Table2[[#This Row],[Current Week Low]])-1</f>
        <v>2.8542187855356005E-2</v>
      </c>
      <c r="AF237" s="1">
        <f>(Table2[[#This Row],[Current Week High]]/Table2[[#This Row],[Close Price]])-1</f>
        <v>4.0906578220012424E-3</v>
      </c>
      <c r="AG237" s="1">
        <f>(Table2[[#This Row],[Close Price]]/Table2[[#This Row],[Current Month Low]])-1</f>
        <v>2.8542187855356005E-2</v>
      </c>
      <c r="AH237" s="1">
        <f>(Table2[[#This Row],[Current Month High]]/Table2[[#This Row],[Close Price]])-1</f>
        <v>0.1730237700386954</v>
      </c>
      <c r="AI237">
        <v>18.076285240464301</v>
      </c>
      <c r="AJ237">
        <v>64.439596400327204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0.1</v>
      </c>
      <c r="AM237" t="s">
        <v>3144</v>
      </c>
      <c r="AN237">
        <v>-11.1</v>
      </c>
      <c r="AO237" t="s">
        <v>3143</v>
      </c>
      <c r="AP237">
        <v>6.4160270258059995E-2</v>
      </c>
      <c r="AQ237">
        <f>(Table2[[#This Row],[Sharpe Ratio]]-AVERAGE(Table2[Sharpe Ratio]))/_xlfn.STDEV.P(Table2[Sharpe Ratio])</f>
        <v>8.7837715058661656E-2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-0.22823755391106765</v>
      </c>
      <c r="AS237">
        <f>_xlfn.RANK.AVG(Table2[[#This Row],[1Y Return vs Nifty Z-Score]],Table2[1Y Return vs Nifty Z-Score])</f>
        <v>333</v>
      </c>
      <c r="AT237">
        <f>_xlfn.RANK.AVG(Table2[[#This Row],[6M Return vs Nifty Z-Score]],Table2[6M Return vs Nifty Z-Score])</f>
        <v>177</v>
      </c>
      <c r="AU237">
        <f>_xlfn.RANK.AVG(Table2[[#This Row],[Sharpe Ratio Z-Score]],Table2[Sharpe Ratio Z-Score])</f>
        <v>317</v>
      </c>
      <c r="AV237">
        <f>(Table2[[#This Row],[Rank 1Y]]+Table2[[#This Row],[Rank 6M]]+Table2[[#This Row],[Rank Sharpe]])/3</f>
        <v>275.66666666666669</v>
      </c>
    </row>
    <row r="238" spans="1:48" x14ac:dyDescent="0.3">
      <c r="A238" t="s">
        <v>959</v>
      </c>
      <c r="B238" t="s">
        <v>960</v>
      </c>
      <c r="C238" t="s">
        <v>3101</v>
      </c>
      <c r="D238" t="s">
        <v>243</v>
      </c>
      <c r="E238">
        <v>14427.953941475</v>
      </c>
      <c r="F238">
        <v>1497.65</v>
      </c>
      <c r="G238">
        <v>3.9132582482609002</v>
      </c>
      <c r="H238">
        <f>(Table2[[#This Row],[1Y Return vs Nifty]]-AVERAGE(Table2[1Y Return vs Nifty]))/_xlfn.STDEV.P(Table2[1Y Return vs Nifty])</f>
        <v>-0.26049066607829302</v>
      </c>
      <c r="I238">
        <v>8.1847791448589007</v>
      </c>
      <c r="J238">
        <f>(Table2[[#This Row],[1M Return vs Nifty]]-AVERAGE(Table2[1M Return vs Nifty]))/_xlfn.STDEV.P(Table2[1M Return vs Nifty])</f>
        <v>1.2217441978818193</v>
      </c>
      <c r="K238">
        <v>1.39131222264956</v>
      </c>
      <c r="L238">
        <f>(Table2[[#This Row],[6M Return vs Nifty]]-AVERAGE(Table2[6M Return vs Nifty]))/_xlfn.STDEV.P(Table2[6M Return vs Nifty])</f>
        <v>2.4786110989319252E-2</v>
      </c>
      <c r="M238">
        <v>2.0799105923497399</v>
      </c>
      <c r="N238">
        <f>(Table2[[#This Row],[1W Return vs Nifty]]-AVERAGE(Table2[1W Return vs Nifty]))/_xlfn.STDEV.P(Table2[1W Return vs Nifty])</f>
        <v>1.5785179214852134</v>
      </c>
      <c r="O238">
        <v>1405.72</v>
      </c>
      <c r="P238">
        <v>1357.9920931300501</v>
      </c>
      <c r="Q238">
        <v>1261.8010801135799</v>
      </c>
      <c r="R238">
        <v>55.723421053194798</v>
      </c>
      <c r="S238" s="1">
        <f>(Table2[[#This Row],[Close Price]]-Table2[[#This Row],[20D EMA]])/Table2[[#This Row],[20D EMA]]</f>
        <v>6.5397091881740366E-2</v>
      </c>
      <c r="T238" s="1">
        <f>(Table2[[#This Row],[Close Price]]-Table2[[#This Row],[50D EMA]])/Table2[[#This Row],[50D EMA]]</f>
        <v>0.10284147277179725</v>
      </c>
      <c r="U238" s="1">
        <f>(Table2[[#This Row],[Close Price]]-Table2[[#This Row],[200D EMA]])/Table2[[#This Row],[200D EMA]]</f>
        <v>0.18691450150382691</v>
      </c>
      <c r="V238">
        <v>0.47800161271146202</v>
      </c>
      <c r="W238">
        <v>1438.8</v>
      </c>
      <c r="X238">
        <v>1500</v>
      </c>
      <c r="Y238">
        <v>1438.8</v>
      </c>
      <c r="Z238">
        <v>1500</v>
      </c>
      <c r="AA238">
        <v>1335</v>
      </c>
      <c r="AB238">
        <v>1500</v>
      </c>
      <c r="AC238" s="1">
        <f>(Table2[[#This Row],[Close Price]]/Table2[[#This Row],[Day Low]])-1</f>
        <v>4.0902140672782972E-2</v>
      </c>
      <c r="AD238" s="1">
        <f>(Table2[[#This Row],[Day High]]/Table2[[#This Row],[Close Price]])-1</f>
        <v>1.5691249624409931E-3</v>
      </c>
      <c r="AE238" s="1">
        <f>(Table2[[#This Row],[Close Price]]/Table2[[#This Row],[Current Week Low]])-1</f>
        <v>4.0902140672782972E-2</v>
      </c>
      <c r="AF238" s="1">
        <f>(Table2[[#This Row],[Current Week High]]/Table2[[#This Row],[Close Price]])-1</f>
        <v>1.5691249624409931E-3</v>
      </c>
      <c r="AG238" s="1">
        <f>(Table2[[#This Row],[Close Price]]/Table2[[#This Row],[Current Month Low]])-1</f>
        <v>0.12183520599250941</v>
      </c>
      <c r="AH238" s="1">
        <f>(Table2[[#This Row],[Current Month High]]/Table2[[#This Row],[Close Price]])-1</f>
        <v>1.5691249624409931E-3</v>
      </c>
      <c r="AI238">
        <v>10.105832470871</v>
      </c>
      <c r="AJ238">
        <v>50.828339795558698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0.2</v>
      </c>
      <c r="AM238" t="s">
        <v>3144</v>
      </c>
      <c r="AN238">
        <v>6.98</v>
      </c>
      <c r="AO238" t="s">
        <v>3144</v>
      </c>
      <c r="AP238">
        <v>0.138546176642628</v>
      </c>
      <c r="AQ238">
        <f>(Table2[[#This Row],[Sharpe Ratio]]-AVERAGE(Table2[Sharpe Ratio]))/_xlfn.STDEV.P(Table2[Sharpe Ratio])</f>
        <v>0.96608346134223622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3.5306410256202954</v>
      </c>
      <c r="AS238">
        <f>_xlfn.RANK.AVG(Table2[[#This Row],[1Y Return vs Nifty Z-Score]],Table2[1Y Return vs Nifty Z-Score])</f>
        <v>392</v>
      </c>
      <c r="AT238">
        <f>_xlfn.RANK.AVG(Table2[[#This Row],[6M Return vs Nifty Z-Score]],Table2[6M Return vs Nifty Z-Score])</f>
        <v>321</v>
      </c>
      <c r="AU238">
        <f>_xlfn.RANK.AVG(Table2[[#This Row],[Sharpe Ratio Z-Score]],Table2[Sharpe Ratio Z-Score])</f>
        <v>117</v>
      </c>
      <c r="AV238">
        <f>(Table2[[#This Row],[Rank 1Y]]+Table2[[#This Row],[Rank 6M]]+Table2[[#This Row],[Rank Sharpe]])/3</f>
        <v>276.66666666666669</v>
      </c>
    </row>
    <row r="239" spans="1:48" x14ac:dyDescent="0.3">
      <c r="A239" t="s">
        <v>430</v>
      </c>
      <c r="B239" t="s">
        <v>431</v>
      </c>
      <c r="C239" t="s">
        <v>3111</v>
      </c>
      <c r="D239" t="s">
        <v>432</v>
      </c>
      <c r="E239">
        <v>51231.92354145</v>
      </c>
      <c r="F239">
        <v>825</v>
      </c>
      <c r="G239">
        <v>-7.7568257640574902</v>
      </c>
      <c r="H239">
        <f>(Table2[[#This Row],[1Y Return vs Nifty]]-AVERAGE(Table2[1Y Return vs Nifty]))/_xlfn.STDEV.P(Table2[1Y Return vs Nifty])</f>
        <v>-0.47083017621446038</v>
      </c>
      <c r="I239">
        <v>-10.566928966543401</v>
      </c>
      <c r="J239">
        <f>(Table2[[#This Row],[1M Return vs Nifty]]-AVERAGE(Table2[1M Return vs Nifty]))/_xlfn.STDEV.P(Table2[1M Return vs Nifty])</f>
        <v>-0.98043711440498693</v>
      </c>
      <c r="K239">
        <v>5.9594780863392298</v>
      </c>
      <c r="L239">
        <f>(Table2[[#This Row],[6M Return vs Nifty]]-AVERAGE(Table2[6M Return vs Nifty]))/_xlfn.STDEV.P(Table2[6M Return vs Nifty])</f>
        <v>0.19132355264125417</v>
      </c>
      <c r="M239">
        <v>-11.5586738346722</v>
      </c>
      <c r="N239">
        <f>(Table2[[#This Row],[1W Return vs Nifty]]-AVERAGE(Table2[1W Return vs Nifty]))/_xlfn.STDEV.P(Table2[1W Return vs Nifty])</f>
        <v>-1.184972220222271</v>
      </c>
      <c r="O239">
        <v>887.09</v>
      </c>
      <c r="P239">
        <v>923.68244406067299</v>
      </c>
      <c r="Q239">
        <v>843.46519461546495</v>
      </c>
      <c r="R239">
        <v>17.222029478249901</v>
      </c>
      <c r="S239" s="1">
        <f>(Table2[[#This Row],[Close Price]]-Table2[[#This Row],[20D EMA]])/Table2[[#This Row],[20D EMA]]</f>
        <v>-6.9992898127585731E-2</v>
      </c>
      <c r="T239" s="1">
        <f>(Table2[[#This Row],[Close Price]]-Table2[[#This Row],[50D EMA]])/Table2[[#This Row],[50D EMA]]</f>
        <v>-0.10683589873901612</v>
      </c>
      <c r="U239" s="1">
        <f>(Table2[[#This Row],[Close Price]]-Table2[[#This Row],[200D EMA]])/Table2[[#This Row],[200D EMA]]</f>
        <v>-2.1892064703254551E-2</v>
      </c>
      <c r="V239">
        <v>0.374934815186799</v>
      </c>
      <c r="W239">
        <v>786.55</v>
      </c>
      <c r="X239">
        <v>835</v>
      </c>
      <c r="Y239">
        <v>786.55</v>
      </c>
      <c r="Z239">
        <v>835</v>
      </c>
      <c r="AA239">
        <v>785</v>
      </c>
      <c r="AB239">
        <v>997.05</v>
      </c>
      <c r="AC239" s="1">
        <f>(Table2[[#This Row],[Close Price]]/Table2[[#This Row],[Day Low]])-1</f>
        <v>4.8884368444472859E-2</v>
      </c>
      <c r="AD239" s="1">
        <f>(Table2[[#This Row],[Day High]]/Table2[[#This Row],[Close Price]])-1</f>
        <v>1.2121212121212199E-2</v>
      </c>
      <c r="AE239" s="1">
        <f>(Table2[[#This Row],[Close Price]]/Table2[[#This Row],[Current Week Low]])-1</f>
        <v>4.8884368444472859E-2</v>
      </c>
      <c r="AF239" s="1">
        <f>(Table2[[#This Row],[Current Week High]]/Table2[[#This Row],[Close Price]])-1</f>
        <v>1.2121212121212199E-2</v>
      </c>
      <c r="AG239" s="1">
        <f>(Table2[[#This Row],[Close Price]]/Table2[[#This Row],[Current Month Low]])-1</f>
        <v>5.0955414012738842E-2</v>
      </c>
      <c r="AH239" s="1">
        <f>(Table2[[#This Row],[Current Month High]]/Table2[[#This Row],[Close Price]])-1</f>
        <v>0.20854545454545459</v>
      </c>
      <c r="AI239">
        <v>43.878787878787797</v>
      </c>
      <c r="AJ239">
        <v>44.079636744673401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-0.11</v>
      </c>
      <c r="AM239" t="s">
        <v>3143</v>
      </c>
      <c r="AN239">
        <v>-11.51</v>
      </c>
      <c r="AO239" t="s">
        <v>3143</v>
      </c>
      <c r="AP239">
        <v>0.144385935347113</v>
      </c>
      <c r="AQ239">
        <f>(Table2[[#This Row],[Sharpe Ratio]]-AVERAGE(Table2[Sharpe Ratio]))/_xlfn.STDEV.P(Table2[Sharpe Ratio])</f>
        <v>1.0350312431306481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469</v>
      </c>
      <c r="AT239">
        <f>_xlfn.RANK.AVG(Table2[[#This Row],[6M Return vs Nifty Z-Score]],Table2[6M Return vs Nifty Z-Score])</f>
        <v>259</v>
      </c>
      <c r="AU239">
        <f>_xlfn.RANK.AVG(Table2[[#This Row],[Sharpe Ratio Z-Score]],Table2[Sharpe Ratio Z-Score])</f>
        <v>107</v>
      </c>
      <c r="AV239">
        <f>(Table2[[#This Row],[Rank 1Y]]+Table2[[#This Row],[Rank 6M]]+Table2[[#This Row],[Rank Sharpe]])/3</f>
        <v>278.33333333333331</v>
      </c>
    </row>
    <row r="240" spans="1:48" x14ac:dyDescent="0.3">
      <c r="A240" t="s">
        <v>555</v>
      </c>
      <c r="B240" t="s">
        <v>556</v>
      </c>
      <c r="C240" t="s">
        <v>3113</v>
      </c>
      <c r="D240" t="s">
        <v>163</v>
      </c>
      <c r="E240">
        <v>34650.106197654997</v>
      </c>
      <c r="F240">
        <v>1013.75</v>
      </c>
      <c r="G240">
        <v>35.409195332578399</v>
      </c>
      <c r="H240">
        <f>(Table2[[#This Row],[1Y Return vs Nifty]]-AVERAGE(Table2[1Y Return vs Nifty]))/_xlfn.STDEV.P(Table2[1Y Return vs Nifty])</f>
        <v>0.30718647922777492</v>
      </c>
      <c r="I240">
        <v>-10.095972821738901</v>
      </c>
      <c r="J240">
        <f>(Table2[[#This Row],[1M Return vs Nifty]]-AVERAGE(Table2[1M Return vs Nifty]))/_xlfn.STDEV.P(Table2[1M Return vs Nifty])</f>
        <v>-0.92512850919240541</v>
      </c>
      <c r="K240">
        <v>2.9634191800599199</v>
      </c>
      <c r="L240">
        <f>(Table2[[#This Row],[6M Return vs Nifty]]-AVERAGE(Table2[6M Return vs Nifty]))/_xlfn.STDEV.P(Table2[6M Return vs Nifty])</f>
        <v>8.2098975386686646E-2</v>
      </c>
      <c r="M240">
        <v>0.48365539503217903</v>
      </c>
      <c r="N240">
        <f>(Table2[[#This Row],[1W Return vs Nifty]]-AVERAGE(Table2[1W Return vs Nifty]))/_xlfn.STDEV.P(Table2[1W Return vs Nifty])</f>
        <v>1.2550799924948342</v>
      </c>
      <c r="O240">
        <v>1068.03</v>
      </c>
      <c r="P240">
        <v>1069.67916507875</v>
      </c>
      <c r="Q240">
        <v>915.09332336336502</v>
      </c>
      <c r="R240">
        <v>37.160914426672697</v>
      </c>
      <c r="S240" s="1">
        <f>(Table2[[#This Row],[Close Price]]-Table2[[#This Row],[20D EMA]])/Table2[[#This Row],[20D EMA]]</f>
        <v>-5.0822542437946476E-2</v>
      </c>
      <c r="T240" s="1">
        <f>(Table2[[#This Row],[Close Price]]-Table2[[#This Row],[50D EMA]])/Table2[[#This Row],[50D EMA]]</f>
        <v>-5.2285925448152915E-2</v>
      </c>
      <c r="U240" s="1">
        <f>(Table2[[#This Row],[Close Price]]-Table2[[#This Row],[200D EMA]])/Table2[[#This Row],[200D EMA]]</f>
        <v>0.10781050863099831</v>
      </c>
      <c r="V240">
        <v>0.48965637801601197</v>
      </c>
      <c r="W240">
        <v>999</v>
      </c>
      <c r="X240">
        <v>1040</v>
      </c>
      <c r="Y240">
        <v>999</v>
      </c>
      <c r="Z240">
        <v>1040</v>
      </c>
      <c r="AA240">
        <v>973.5</v>
      </c>
      <c r="AB240">
        <v>1245.7</v>
      </c>
      <c r="AC240" s="1">
        <f>(Table2[[#This Row],[Close Price]]/Table2[[#This Row],[Day Low]])-1</f>
        <v>1.4764764764764848E-2</v>
      </c>
      <c r="AD240" s="1">
        <f>(Table2[[#This Row],[Day High]]/Table2[[#This Row],[Close Price]])-1</f>
        <v>2.5893958076448786E-2</v>
      </c>
      <c r="AE240" s="1">
        <f>(Table2[[#This Row],[Close Price]]/Table2[[#This Row],[Current Week Low]])-1</f>
        <v>1.4764764764764848E-2</v>
      </c>
      <c r="AF240" s="1">
        <f>(Table2[[#This Row],[Current Week High]]/Table2[[#This Row],[Close Price]])-1</f>
        <v>2.5893958076448786E-2</v>
      </c>
      <c r="AG240" s="1">
        <f>(Table2[[#This Row],[Close Price]]/Table2[[#This Row],[Current Month Low]])-1</f>
        <v>4.1345659989727723E-2</v>
      </c>
      <c r="AH240" s="1">
        <f>(Table2[[#This Row],[Current Month High]]/Table2[[#This Row],[Close Price]])-1</f>
        <v>0.22880394574599272</v>
      </c>
      <c r="AI240">
        <v>29.617755856966699</v>
      </c>
      <c r="AJ240">
        <v>63.7722132471728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0.21</v>
      </c>
      <c r="AM240" t="s">
        <v>3144</v>
      </c>
      <c r="AN240">
        <v>-7.8</v>
      </c>
      <c r="AO240" t="s">
        <v>3143</v>
      </c>
      <c r="AP240">
        <v>5.9917768465683002E-2</v>
      </c>
      <c r="AQ240">
        <f>(Table2[[#This Row],[Sharpe Ratio]]-AVERAGE(Table2[Sharpe Ratio]))/_xlfn.STDEV.P(Table2[Sharpe Ratio])</f>
        <v>3.7748130433683316E-2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210</v>
      </c>
      <c r="AT240">
        <f>_xlfn.RANK.AVG(Table2[[#This Row],[6M Return vs Nifty Z-Score]],Table2[6M Return vs Nifty Z-Score])</f>
        <v>294</v>
      </c>
      <c r="AU240">
        <f>_xlfn.RANK.AVG(Table2[[#This Row],[Sharpe Ratio Z-Score]],Table2[Sharpe Ratio Z-Score])</f>
        <v>331</v>
      </c>
      <c r="AV240">
        <f>(Table2[[#This Row],[Rank 1Y]]+Table2[[#This Row],[Rank 6M]]+Table2[[#This Row],[Rank Sharpe]])/3</f>
        <v>278.33333333333331</v>
      </c>
    </row>
    <row r="241" spans="1:48" x14ac:dyDescent="0.3">
      <c r="A241" t="s">
        <v>1557</v>
      </c>
      <c r="B241" t="s">
        <v>1558</v>
      </c>
      <c r="C241" t="s">
        <v>3115</v>
      </c>
      <c r="D241" t="s">
        <v>166</v>
      </c>
      <c r="E241">
        <v>5891.7205138170002</v>
      </c>
      <c r="F241">
        <v>166.31</v>
      </c>
      <c r="G241">
        <v>137.252843277822</v>
      </c>
      <c r="H241">
        <f>(Table2[[#This Row],[1Y Return vs Nifty]]-AVERAGE(Table2[1Y Return vs Nifty]))/_xlfn.STDEV.P(Table2[1Y Return vs Nifty])</f>
        <v>2.142798202045797</v>
      </c>
      <c r="I241">
        <v>-15.466422484401701</v>
      </c>
      <c r="J241">
        <f>(Table2[[#This Row],[1M Return vs Nifty]]-AVERAGE(Table2[1M Return vs Nifty]))/_xlfn.STDEV.P(Table2[1M Return vs Nifty])</f>
        <v>-1.5558285934424141</v>
      </c>
      <c r="K241">
        <v>3.8493646519305398</v>
      </c>
      <c r="L241">
        <f>(Table2[[#This Row],[6M Return vs Nifty]]-AVERAGE(Table2[6M Return vs Nifty]))/_xlfn.STDEV.P(Table2[6M Return vs Nifty])</f>
        <v>0.11439707854909677</v>
      </c>
      <c r="M241">
        <v>-11.696157550989099</v>
      </c>
      <c r="N241">
        <f>(Table2[[#This Row],[1W Return vs Nifty]]-AVERAGE(Table2[1W Return vs Nifty]))/_xlfn.STDEV.P(Table2[1W Return vs Nifty])</f>
        <v>-1.2128295757066347</v>
      </c>
      <c r="O241">
        <v>182.66</v>
      </c>
      <c r="P241">
        <v>188.07706853406799</v>
      </c>
      <c r="Q241">
        <v>157.03279857042</v>
      </c>
      <c r="R241">
        <v>20.4716392089612</v>
      </c>
      <c r="S241" s="1">
        <f>(Table2[[#This Row],[Close Price]]-Table2[[#This Row],[20D EMA]])/Table2[[#This Row],[20D EMA]]</f>
        <v>-8.9510566079053944E-2</v>
      </c>
      <c r="T241" s="1">
        <f>(Table2[[#This Row],[Close Price]]-Table2[[#This Row],[50D EMA]])/Table2[[#This Row],[50D EMA]]</f>
        <v>-0.11573483521264653</v>
      </c>
      <c r="U241" s="1">
        <f>(Table2[[#This Row],[Close Price]]-Table2[[#This Row],[200D EMA]])/Table2[[#This Row],[200D EMA]]</f>
        <v>5.9078113069606426E-2</v>
      </c>
      <c r="V241">
        <v>0.38472917554393199</v>
      </c>
      <c r="W241">
        <v>156.19999999999999</v>
      </c>
      <c r="X241">
        <v>170</v>
      </c>
      <c r="Y241">
        <v>156.19999999999999</v>
      </c>
      <c r="Z241">
        <v>170</v>
      </c>
      <c r="AA241">
        <v>156.19999999999999</v>
      </c>
      <c r="AB241">
        <v>212.64</v>
      </c>
      <c r="AC241" s="1">
        <f>(Table2[[#This Row],[Close Price]]/Table2[[#This Row],[Day Low]])-1</f>
        <v>6.4724711907810484E-2</v>
      </c>
      <c r="AD241" s="1">
        <f>(Table2[[#This Row],[Day High]]/Table2[[#This Row],[Close Price]])-1</f>
        <v>2.2187481209788862E-2</v>
      </c>
      <c r="AE241" s="1">
        <f>(Table2[[#This Row],[Close Price]]/Table2[[#This Row],[Current Week Low]])-1</f>
        <v>6.4724711907810484E-2</v>
      </c>
      <c r="AF241" s="1">
        <f>(Table2[[#This Row],[Current Week High]]/Table2[[#This Row],[Close Price]])-1</f>
        <v>2.2187481209788862E-2</v>
      </c>
      <c r="AG241" s="1">
        <f>(Table2[[#This Row],[Close Price]]/Table2[[#This Row],[Current Month Low]])-1</f>
        <v>6.4724711907810484E-2</v>
      </c>
      <c r="AH241" s="1">
        <f>(Table2[[#This Row],[Current Month High]]/Table2[[#This Row],[Close Price]])-1</f>
        <v>0.27857615296735005</v>
      </c>
      <c r="AI241">
        <v>35.079069208105302</v>
      </c>
      <c r="AJ241">
        <v>167.80998389694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-0.01</v>
      </c>
      <c r="AM241" t="s">
        <v>3143</v>
      </c>
      <c r="AN241">
        <v>-13.99</v>
      </c>
      <c r="AO241" t="s">
        <v>3143</v>
      </c>
      <c r="AQ241">
        <f>(Table2[[#This Row],[Sharpe Ratio]]-AVERAGE(Table2[Sharpe Ratio]))/_xlfn.STDEV.P(Table2[Sharpe Ratio])</f>
        <v>-0.66967788397470196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31</v>
      </c>
      <c r="AT241">
        <f>_xlfn.RANK.AVG(Table2[[#This Row],[6M Return vs Nifty Z-Score]],Table2[6M Return vs Nifty Z-Score])</f>
        <v>284</v>
      </c>
      <c r="AU241">
        <f>_xlfn.RANK.AVG(Table2[[#This Row],[Sharpe Ratio Z-Score]],Table2[Sharpe Ratio Z-Score])</f>
        <v>520.5</v>
      </c>
      <c r="AV241">
        <f>(Table2[[#This Row],[Rank 1Y]]+Table2[[#This Row],[Rank 6M]]+Table2[[#This Row],[Rank Sharpe]])/3</f>
        <v>278.5</v>
      </c>
    </row>
    <row r="242" spans="1:48" x14ac:dyDescent="0.3">
      <c r="A242" t="s">
        <v>502</v>
      </c>
      <c r="B242" t="s">
        <v>503</v>
      </c>
      <c r="C242" t="s">
        <v>3101</v>
      </c>
      <c r="D242" t="s">
        <v>51</v>
      </c>
      <c r="E242">
        <v>40157.572146129998</v>
      </c>
      <c r="F242">
        <v>1593.45</v>
      </c>
      <c r="G242">
        <v>34.855414874569</v>
      </c>
      <c r="H242">
        <f>(Table2[[#This Row],[1Y Return vs Nifty]]-AVERAGE(Table2[1Y Return vs Nifty]))/_xlfn.STDEV.P(Table2[1Y Return vs Nifty])</f>
        <v>0.29720523914949215</v>
      </c>
      <c r="I242">
        <v>14.285110555832</v>
      </c>
      <c r="J242">
        <f>(Table2[[#This Row],[1M Return vs Nifty]]-AVERAGE(Table2[1M Return vs Nifty]))/_xlfn.STDEV.P(Table2[1M Return vs Nifty])</f>
        <v>1.9381608438849836</v>
      </c>
      <c r="K242">
        <v>10.8887923020797</v>
      </c>
      <c r="L242">
        <f>(Table2[[#This Row],[6M Return vs Nifty]]-AVERAGE(Table2[6M Return vs Nifty]))/_xlfn.STDEV.P(Table2[6M Return vs Nifty])</f>
        <v>0.37102704920494622</v>
      </c>
      <c r="M242">
        <v>-2.4690720881659201</v>
      </c>
      <c r="N242">
        <f>(Table2[[#This Row],[1W Return vs Nifty]]-AVERAGE(Table2[1W Return vs Nifty]))/_xlfn.STDEV.P(Table2[1W Return vs Nifty])</f>
        <v>0.65678965418085689</v>
      </c>
      <c r="O242">
        <v>1577.7</v>
      </c>
      <c r="P242">
        <v>1499.2914598781099</v>
      </c>
      <c r="Q242">
        <v>1301.5643560037199</v>
      </c>
      <c r="R242">
        <v>46.897860005230299</v>
      </c>
      <c r="S242" s="1">
        <f>(Table2[[#This Row],[Close Price]]-Table2[[#This Row],[20D EMA]])/Table2[[#This Row],[20D EMA]]</f>
        <v>9.9828864803194525E-3</v>
      </c>
      <c r="T242" s="1">
        <f>(Table2[[#This Row],[Close Price]]-Table2[[#This Row],[50D EMA]])/Table2[[#This Row],[50D EMA]]</f>
        <v>6.2802025251010973E-2</v>
      </c>
      <c r="U242" s="1">
        <f>(Table2[[#This Row],[Close Price]]-Table2[[#This Row],[200D EMA]])/Table2[[#This Row],[200D EMA]]</f>
        <v>0.22425755795316654</v>
      </c>
      <c r="V242">
        <v>0.86956056212995103</v>
      </c>
      <c r="W242">
        <v>1569.75</v>
      </c>
      <c r="X242">
        <v>1607.95</v>
      </c>
      <c r="Y242">
        <v>1569.75</v>
      </c>
      <c r="Z242">
        <v>1607.95</v>
      </c>
      <c r="AA242">
        <v>1453.1</v>
      </c>
      <c r="AB242">
        <v>1708.65</v>
      </c>
      <c r="AC242" s="1">
        <f>(Table2[[#This Row],[Close Price]]/Table2[[#This Row],[Day Low]])-1</f>
        <v>1.5097945532728252E-2</v>
      </c>
      <c r="AD242" s="1">
        <f>(Table2[[#This Row],[Day High]]/Table2[[#This Row],[Close Price]])-1</f>
        <v>9.099752110201198E-3</v>
      </c>
      <c r="AE242" s="1">
        <f>(Table2[[#This Row],[Close Price]]/Table2[[#This Row],[Current Week Low]])-1</f>
        <v>1.5097945532728252E-2</v>
      </c>
      <c r="AF242" s="1">
        <f>(Table2[[#This Row],[Current Week High]]/Table2[[#This Row],[Close Price]])-1</f>
        <v>9.099752110201198E-3</v>
      </c>
      <c r="AG242" s="1">
        <f>(Table2[[#This Row],[Close Price]]/Table2[[#This Row],[Current Month Low]])-1</f>
        <v>9.65866079416422E-2</v>
      </c>
      <c r="AH242" s="1">
        <f>(Table2[[#This Row],[Current Month High]]/Table2[[#This Row],[Close Price]])-1</f>
        <v>7.2295961592770519E-2</v>
      </c>
      <c r="AI242">
        <v>7.2295961592770501</v>
      </c>
      <c r="AJ242">
        <v>64.885140728476799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0.13</v>
      </c>
      <c r="AM242" t="s">
        <v>3144</v>
      </c>
      <c r="AN242">
        <v>0.21</v>
      </c>
      <c r="AO242" t="s">
        <v>3144</v>
      </c>
      <c r="AP242">
        <v>2.8598775622233001E-2</v>
      </c>
      <c r="AQ242">
        <f>(Table2[[#This Row],[Sharpe Ratio]]-AVERAGE(Table2[Sharpe Ratio]))/_xlfn.STDEV.P(Table2[Sharpe Ratio])</f>
        <v>-0.33202315527793352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2.9311596311423451</v>
      </c>
      <c r="AS242">
        <f>_xlfn.RANK.AVG(Table2[[#This Row],[1Y Return vs Nifty Z-Score]],Table2[1Y Return vs Nifty Z-Score])</f>
        <v>211</v>
      </c>
      <c r="AT242">
        <f>_xlfn.RANK.AVG(Table2[[#This Row],[6M Return vs Nifty Z-Score]],Table2[6M Return vs Nifty Z-Score])</f>
        <v>206</v>
      </c>
      <c r="AU242">
        <f>_xlfn.RANK.AVG(Table2[[#This Row],[Sharpe Ratio Z-Score]],Table2[Sharpe Ratio Z-Score])</f>
        <v>421</v>
      </c>
      <c r="AV242">
        <f>(Table2[[#This Row],[Rank 1Y]]+Table2[[#This Row],[Rank 6M]]+Table2[[#This Row],[Rank Sharpe]])/3</f>
        <v>279.33333333333331</v>
      </c>
    </row>
    <row r="243" spans="1:48" x14ac:dyDescent="0.3">
      <c r="A243" t="s">
        <v>802</v>
      </c>
      <c r="B243" t="s">
        <v>803</v>
      </c>
      <c r="C243" t="s">
        <v>3106</v>
      </c>
      <c r="D243" t="s">
        <v>804</v>
      </c>
      <c r="E243">
        <v>18739.180841550002</v>
      </c>
      <c r="F243">
        <v>840.5</v>
      </c>
      <c r="G243">
        <v>9.5199353278207308</v>
      </c>
      <c r="H243">
        <f>(Table2[[#This Row],[1Y Return vs Nifty]]-AVERAGE(Table2[1Y Return vs Nifty]))/_xlfn.STDEV.P(Table2[1Y Return vs Nifty])</f>
        <v>-0.15943691966468776</v>
      </c>
      <c r="I243">
        <v>3.4992466574337802</v>
      </c>
      <c r="J243">
        <f>(Table2[[#This Row],[1M Return vs Nifty]]-AVERAGE(Table2[1M Return vs Nifty]))/_xlfn.STDEV.P(Table2[1M Return vs Nifty])</f>
        <v>0.67148008217461952</v>
      </c>
      <c r="K243">
        <v>23.117661221841999</v>
      </c>
      <c r="L243">
        <f>(Table2[[#This Row],[6M Return vs Nifty]]-AVERAGE(Table2[6M Return vs Nifty]))/_xlfn.STDEV.P(Table2[6M Return vs Nifty])</f>
        <v>0.81684373033332325</v>
      </c>
      <c r="M243">
        <v>-4.0447538989695602</v>
      </c>
      <c r="N243">
        <f>(Table2[[#This Row],[1W Return vs Nifty]]-AVERAGE(Table2[1W Return vs Nifty]))/_xlfn.STDEV.P(Table2[1W Return vs Nifty])</f>
        <v>0.33752036535375679</v>
      </c>
      <c r="O243">
        <v>870.92</v>
      </c>
      <c r="P243">
        <v>840.04326912263502</v>
      </c>
      <c r="Q243">
        <v>748.39482679445496</v>
      </c>
      <c r="R243">
        <v>30.284062248042201</v>
      </c>
      <c r="S243" s="1">
        <f>(Table2[[#This Row],[Close Price]]-Table2[[#This Row],[20D EMA]])/Table2[[#This Row],[20D EMA]]</f>
        <v>-3.4928581270380704E-2</v>
      </c>
      <c r="T243" s="1">
        <f>(Table2[[#This Row],[Close Price]]-Table2[[#This Row],[50D EMA]])/Table2[[#This Row],[50D EMA]]</f>
        <v>5.4369922854330865E-4</v>
      </c>
      <c r="U243" s="1">
        <f>(Table2[[#This Row],[Close Price]]-Table2[[#This Row],[200D EMA]])/Table2[[#This Row],[200D EMA]]</f>
        <v>0.12307029646376956</v>
      </c>
      <c r="V243">
        <v>0.43356464403362699</v>
      </c>
      <c r="W243">
        <v>832.4</v>
      </c>
      <c r="X243">
        <v>853.4</v>
      </c>
      <c r="Y243">
        <v>832.4</v>
      </c>
      <c r="Z243">
        <v>853.4</v>
      </c>
      <c r="AA243">
        <v>830.55</v>
      </c>
      <c r="AB243">
        <v>925</v>
      </c>
      <c r="AC243" s="1">
        <f>(Table2[[#This Row],[Close Price]]/Table2[[#This Row],[Day Low]])-1</f>
        <v>9.7308986064392755E-3</v>
      </c>
      <c r="AD243" s="1">
        <f>(Table2[[#This Row],[Day High]]/Table2[[#This Row],[Close Price]])-1</f>
        <v>1.5348007138607844E-2</v>
      </c>
      <c r="AE243" s="1">
        <f>(Table2[[#This Row],[Close Price]]/Table2[[#This Row],[Current Week Low]])-1</f>
        <v>9.7308986064392755E-3</v>
      </c>
      <c r="AF243" s="1">
        <f>(Table2[[#This Row],[Current Week High]]/Table2[[#This Row],[Close Price]])-1</f>
        <v>1.5348007138607844E-2</v>
      </c>
      <c r="AG243" s="1">
        <f>(Table2[[#This Row],[Close Price]]/Table2[[#This Row],[Current Month Low]])-1</f>
        <v>1.198001324423581E-2</v>
      </c>
      <c r="AH243" s="1">
        <f>(Table2[[#This Row],[Current Month High]]/Table2[[#This Row],[Close Price]])-1</f>
        <v>0.10053539559785851</v>
      </c>
      <c r="AI243">
        <v>11.2433075550267</v>
      </c>
      <c r="AJ243">
        <v>38.925619834710702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0.21</v>
      </c>
      <c r="AM243" t="s">
        <v>3144</v>
      </c>
      <c r="AN243">
        <v>-6.41</v>
      </c>
      <c r="AO243" t="s">
        <v>3143</v>
      </c>
      <c r="AP243">
        <v>4.6310942408472999E-2</v>
      </c>
      <c r="AQ243">
        <f>(Table2[[#This Row],[Sharpe Ratio]]-AVERAGE(Table2[Sharpe Ratio]))/_xlfn.STDEV.P(Table2[Sharpe Ratio])</f>
        <v>-0.12290242403269808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1.5435048341643138</v>
      </c>
      <c r="AS243">
        <f>_xlfn.RANK.AVG(Table2[[#This Row],[1Y Return vs Nifty Z-Score]],Table2[1Y Return vs Nifty Z-Score])</f>
        <v>353</v>
      </c>
      <c r="AT243">
        <f>_xlfn.RANK.AVG(Table2[[#This Row],[6M Return vs Nifty Z-Score]],Table2[6M Return vs Nifty Z-Score])</f>
        <v>111</v>
      </c>
      <c r="AU243">
        <f>_xlfn.RANK.AVG(Table2[[#This Row],[Sharpe Ratio Z-Score]],Table2[Sharpe Ratio Z-Score])</f>
        <v>374</v>
      </c>
      <c r="AV243">
        <f>(Table2[[#This Row],[Rank 1Y]]+Table2[[#This Row],[Rank 6M]]+Table2[[#This Row],[Rank Sharpe]])/3</f>
        <v>279.33333333333331</v>
      </c>
    </row>
    <row r="244" spans="1:48" x14ac:dyDescent="0.3">
      <c r="A244" t="s">
        <v>753</v>
      </c>
      <c r="B244" t="s">
        <v>754</v>
      </c>
      <c r="C244" t="s">
        <v>3097</v>
      </c>
      <c r="D244" t="s">
        <v>219</v>
      </c>
      <c r="E244">
        <v>21207.086493524999</v>
      </c>
      <c r="F244">
        <v>758.35</v>
      </c>
      <c r="G244">
        <v>44.490953083035997</v>
      </c>
      <c r="H244">
        <f>(Table2[[#This Row],[1Y Return vs Nifty]]-AVERAGE(Table2[1Y Return vs Nifty]))/_xlfn.STDEV.P(Table2[1Y Return vs Nifty])</f>
        <v>0.47087445905638792</v>
      </c>
      <c r="I244">
        <v>6.9530555119708302</v>
      </c>
      <c r="J244">
        <f>(Table2[[#This Row],[1M Return vs Nifty]]-AVERAGE(Table2[1M Return vs Nifty]))/_xlfn.STDEV.P(Table2[1M Return vs Nifty])</f>
        <v>1.077091841406691</v>
      </c>
      <c r="K244">
        <v>32.018133669953599</v>
      </c>
      <c r="L244">
        <f>(Table2[[#This Row],[6M Return vs Nifty]]-AVERAGE(Table2[6M Return vs Nifty]))/_xlfn.STDEV.P(Table2[6M Return vs Nifty])</f>
        <v>1.1413201077748441</v>
      </c>
      <c r="M244">
        <v>-2.09189483006026</v>
      </c>
      <c r="N244">
        <f>(Table2[[#This Row],[1W Return vs Nifty]]-AVERAGE(Table2[1W Return vs Nifty]))/_xlfn.STDEV.P(Table2[1W Return vs Nifty])</f>
        <v>0.73321442099068102</v>
      </c>
      <c r="O244">
        <v>734.26</v>
      </c>
      <c r="P244">
        <v>723.228459640398</v>
      </c>
      <c r="Q244">
        <v>624.61427574113895</v>
      </c>
      <c r="R244">
        <v>51.262033627687302</v>
      </c>
      <c r="S244" s="1">
        <f>(Table2[[#This Row],[Close Price]]-Table2[[#This Row],[20D EMA]])/Table2[[#This Row],[20D EMA]]</f>
        <v>3.2808541933375145E-2</v>
      </c>
      <c r="T244" s="1">
        <f>(Table2[[#This Row],[Close Price]]-Table2[[#This Row],[50D EMA]])/Table2[[#This Row],[50D EMA]]</f>
        <v>4.8562165787924154E-2</v>
      </c>
      <c r="U244" s="1">
        <f>(Table2[[#This Row],[Close Price]]-Table2[[#This Row],[200D EMA]])/Table2[[#This Row],[200D EMA]]</f>
        <v>0.21410929825479305</v>
      </c>
      <c r="V244">
        <v>2.1615315734957199</v>
      </c>
      <c r="W244">
        <v>736.3</v>
      </c>
      <c r="X244">
        <v>764.8</v>
      </c>
      <c r="Y244">
        <v>736.3</v>
      </c>
      <c r="Z244">
        <v>764.8</v>
      </c>
      <c r="AA244">
        <v>667.55</v>
      </c>
      <c r="AB244">
        <v>804</v>
      </c>
      <c r="AC244" s="1">
        <f>(Table2[[#This Row],[Close Price]]/Table2[[#This Row],[Day Low]])-1</f>
        <v>2.9947032459595402E-2</v>
      </c>
      <c r="AD244" s="1">
        <f>(Table2[[#This Row],[Day High]]/Table2[[#This Row],[Close Price]])-1</f>
        <v>8.5053075756575947E-3</v>
      </c>
      <c r="AE244" s="1">
        <f>(Table2[[#This Row],[Close Price]]/Table2[[#This Row],[Current Week Low]])-1</f>
        <v>2.9947032459595402E-2</v>
      </c>
      <c r="AF244" s="1">
        <f>(Table2[[#This Row],[Current Week High]]/Table2[[#This Row],[Close Price]])-1</f>
        <v>8.5053075756575947E-3</v>
      </c>
      <c r="AG244" s="1">
        <f>(Table2[[#This Row],[Close Price]]/Table2[[#This Row],[Current Month Low]])-1</f>
        <v>0.13601977379971553</v>
      </c>
      <c r="AH244" s="1">
        <f>(Table2[[#This Row],[Current Month High]]/Table2[[#This Row],[Close Price]])-1</f>
        <v>6.0196479198259434E-2</v>
      </c>
      <c r="AI244">
        <v>6.0196479198259398</v>
      </c>
      <c r="AJ244">
        <v>74.313297322146894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0.11</v>
      </c>
      <c r="AM244" t="s">
        <v>3144</v>
      </c>
      <c r="AN244">
        <v>8.8800000000000008</v>
      </c>
      <c r="AO244" t="s">
        <v>3144</v>
      </c>
      <c r="AP244">
        <v>-1.4922070323495001E-2</v>
      </c>
      <c r="AQ244">
        <f>(Table2[[#This Row],[Sharpe Ratio]]-AVERAGE(Table2[Sharpe Ratio]))/_xlfn.STDEV.P(Table2[Sharpe Ratio])</f>
        <v>-0.8458570209149846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2.5766438083136194</v>
      </c>
      <c r="AS244">
        <f>_xlfn.RANK.AVG(Table2[[#This Row],[1Y Return vs Nifty Z-Score]],Table2[1Y Return vs Nifty Z-Score])</f>
        <v>177</v>
      </c>
      <c r="AT244">
        <f>_xlfn.RANK.AVG(Table2[[#This Row],[6M Return vs Nifty Z-Score]],Table2[6M Return vs Nifty Z-Score])</f>
        <v>82</v>
      </c>
      <c r="AU244">
        <f>_xlfn.RANK.AVG(Table2[[#This Row],[Sharpe Ratio Z-Score]],Table2[Sharpe Ratio Z-Score])</f>
        <v>584</v>
      </c>
      <c r="AV244">
        <f>(Table2[[#This Row],[Rank 1Y]]+Table2[[#This Row],[Rank 6M]]+Table2[[#This Row],[Rank Sharpe]])/3</f>
        <v>281</v>
      </c>
    </row>
    <row r="245" spans="1:48" x14ac:dyDescent="0.3">
      <c r="A245" t="s">
        <v>961</v>
      </c>
      <c r="B245" t="s">
        <v>962</v>
      </c>
      <c r="C245" t="s">
        <v>3111</v>
      </c>
      <c r="D245" t="s">
        <v>465</v>
      </c>
      <c r="E245">
        <v>14337.21212079</v>
      </c>
      <c r="F245">
        <v>746.85</v>
      </c>
      <c r="G245">
        <v>2.38692134464026</v>
      </c>
      <c r="H245">
        <f>(Table2[[#This Row],[1Y Return vs Nifty]]-AVERAGE(Table2[1Y Return vs Nifty]))/_xlfn.STDEV.P(Table2[1Y Return vs Nifty])</f>
        <v>-0.28800108984828782</v>
      </c>
      <c r="I245">
        <v>-6.4186914229820502</v>
      </c>
      <c r="J245">
        <f>(Table2[[#This Row],[1M Return vs Nifty]]-AVERAGE(Table2[1M Return vs Nifty]))/_xlfn.STDEV.P(Table2[1M Return vs Nifty])</f>
        <v>-0.49327236423470588</v>
      </c>
      <c r="K245">
        <v>2.6277971855245998</v>
      </c>
      <c r="L245">
        <f>(Table2[[#This Row],[6M Return vs Nifty]]-AVERAGE(Table2[6M Return vs Nifty]))/_xlfn.STDEV.P(Table2[6M Return vs Nifty])</f>
        <v>6.9863511526605374E-2</v>
      </c>
      <c r="M245">
        <v>-0.76020299815357295</v>
      </c>
      <c r="N245">
        <f>(Table2[[#This Row],[1W Return vs Nifty]]-AVERAGE(Table2[1W Return vs Nifty]))/_xlfn.STDEV.P(Table2[1W Return vs Nifty])</f>
        <v>1.0030457417526175</v>
      </c>
      <c r="O245">
        <v>792.59</v>
      </c>
      <c r="P245">
        <v>817.11452590411</v>
      </c>
      <c r="Q245">
        <v>742.97791400670997</v>
      </c>
      <c r="R245">
        <v>31.0186969334286</v>
      </c>
      <c r="S245" s="1">
        <f>(Table2[[#This Row],[Close Price]]-Table2[[#This Row],[20D EMA]])/Table2[[#This Row],[20D EMA]]</f>
        <v>-5.7709534563898116E-2</v>
      </c>
      <c r="T245" s="1">
        <f>(Table2[[#This Row],[Close Price]]-Table2[[#This Row],[50D EMA]])/Table2[[#This Row],[50D EMA]]</f>
        <v>-8.5991037579909155E-2</v>
      </c>
      <c r="U245" s="1">
        <f>(Table2[[#This Row],[Close Price]]-Table2[[#This Row],[200D EMA]])/Table2[[#This Row],[200D EMA]]</f>
        <v>5.2115761724447268E-3</v>
      </c>
      <c r="V245">
        <v>0.67206191320959097</v>
      </c>
      <c r="W245">
        <v>736.2</v>
      </c>
      <c r="X245">
        <v>763.2</v>
      </c>
      <c r="Y245">
        <v>736.2</v>
      </c>
      <c r="Z245">
        <v>763.2</v>
      </c>
      <c r="AA245">
        <v>736.2</v>
      </c>
      <c r="AB245">
        <v>878.45</v>
      </c>
      <c r="AC245" s="1">
        <f>(Table2[[#This Row],[Close Price]]/Table2[[#This Row],[Day Low]])-1</f>
        <v>1.4466177669111513E-2</v>
      </c>
      <c r="AD245" s="1">
        <f>(Table2[[#This Row],[Day High]]/Table2[[#This Row],[Close Price]])-1</f>
        <v>2.1891946173930643E-2</v>
      </c>
      <c r="AE245" s="1">
        <f>(Table2[[#This Row],[Close Price]]/Table2[[#This Row],[Current Week Low]])-1</f>
        <v>1.4466177669111513E-2</v>
      </c>
      <c r="AF245" s="1">
        <f>(Table2[[#This Row],[Current Week High]]/Table2[[#This Row],[Close Price]])-1</f>
        <v>2.1891946173930643E-2</v>
      </c>
      <c r="AG245" s="1">
        <f>(Table2[[#This Row],[Close Price]]/Table2[[#This Row],[Current Month Low]])-1</f>
        <v>1.4466177669111513E-2</v>
      </c>
      <c r="AH245" s="1">
        <f>(Table2[[#This Row],[Current Month High]]/Table2[[#This Row],[Close Price]])-1</f>
        <v>0.17620673495347128</v>
      </c>
      <c r="AI245">
        <v>24.067751221798201</v>
      </c>
      <c r="AJ245">
        <v>43.280575539568297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-0.04</v>
      </c>
      <c r="AM245" t="s">
        <v>3143</v>
      </c>
      <c r="AN245">
        <v>-6.33</v>
      </c>
      <c r="AO245" t="s">
        <v>3143</v>
      </c>
      <c r="AP245">
        <v>0.12713528213099101</v>
      </c>
      <c r="AQ245">
        <f>(Table2[[#This Row],[Sharpe Ratio]]-AVERAGE(Table2[Sharpe Ratio]))/_xlfn.STDEV.P(Table2[Sharpe Ratio])</f>
        <v>0.83135942485170511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403</v>
      </c>
      <c r="AT245">
        <f>_xlfn.RANK.AVG(Table2[[#This Row],[6M Return vs Nifty Z-Score]],Table2[6M Return vs Nifty Z-Score])</f>
        <v>300</v>
      </c>
      <c r="AU245">
        <f>_xlfn.RANK.AVG(Table2[[#This Row],[Sharpe Ratio Z-Score]],Table2[Sharpe Ratio Z-Score])</f>
        <v>145</v>
      </c>
      <c r="AV245">
        <f>(Table2[[#This Row],[Rank 1Y]]+Table2[[#This Row],[Rank 6M]]+Table2[[#This Row],[Rank Sharpe]])/3</f>
        <v>282.66666666666669</v>
      </c>
    </row>
    <row r="246" spans="1:48" x14ac:dyDescent="0.3">
      <c r="A246" t="s">
        <v>1077</v>
      </c>
      <c r="B246" t="s">
        <v>1078</v>
      </c>
      <c r="C246" t="s">
        <v>3101</v>
      </c>
      <c r="D246" t="s">
        <v>51</v>
      </c>
      <c r="E246">
        <v>11498.48377008</v>
      </c>
      <c r="F246">
        <v>979.05</v>
      </c>
      <c r="G246">
        <v>30.179232589886901</v>
      </c>
      <c r="H246">
        <f>(Table2[[#This Row],[1Y Return vs Nifty]]-AVERAGE(Table2[1Y Return vs Nifty]))/_xlfn.STDEV.P(Table2[1Y Return vs Nifty])</f>
        <v>0.21292256474635768</v>
      </c>
      <c r="I246">
        <v>-3.08285370979767</v>
      </c>
      <c r="J246">
        <f>(Table2[[#This Row],[1M Return vs Nifty]]-AVERAGE(Table2[1M Return vs Nifty]))/_xlfn.STDEV.P(Table2[1M Return vs Nifty])</f>
        <v>-0.10151501449603001</v>
      </c>
      <c r="K246">
        <v>10.952706267948299</v>
      </c>
      <c r="L246">
        <f>(Table2[[#This Row],[6M Return vs Nifty]]-AVERAGE(Table2[6M Return vs Nifty]))/_xlfn.STDEV.P(Table2[6M Return vs Nifty])</f>
        <v>0.3733571021581874</v>
      </c>
      <c r="M246">
        <v>-15.897184439438201</v>
      </c>
      <c r="N246">
        <f>(Table2[[#This Row],[1W Return vs Nifty]]-AVERAGE(Table2[1W Return vs Nifty]))/_xlfn.STDEV.P(Table2[1W Return vs Nifty])</f>
        <v>-2.0640540157060987</v>
      </c>
      <c r="O246">
        <v>1093.51</v>
      </c>
      <c r="P246">
        <v>1085.97450156573</v>
      </c>
      <c r="Q246">
        <v>921.62770395574705</v>
      </c>
      <c r="R246">
        <v>20.382709673165301</v>
      </c>
      <c r="S246" s="1">
        <f>(Table2[[#This Row],[Close Price]]-Table2[[#This Row],[20D EMA]])/Table2[[#This Row],[20D EMA]]</f>
        <v>-0.10467211090890804</v>
      </c>
      <c r="T246" s="1">
        <f>(Table2[[#This Row],[Close Price]]-Table2[[#This Row],[50D EMA]])/Table2[[#This Row],[50D EMA]]</f>
        <v>-9.8459495514460996E-2</v>
      </c>
      <c r="U246" s="1">
        <f>(Table2[[#This Row],[Close Price]]-Table2[[#This Row],[200D EMA]])/Table2[[#This Row],[200D EMA]]</f>
        <v>6.2305305925363215E-2</v>
      </c>
      <c r="V246">
        <v>0.56395262027814697</v>
      </c>
      <c r="W246">
        <v>935</v>
      </c>
      <c r="X246">
        <v>991.45</v>
      </c>
      <c r="Y246">
        <v>935</v>
      </c>
      <c r="Z246">
        <v>991.45</v>
      </c>
      <c r="AA246">
        <v>935</v>
      </c>
      <c r="AB246">
        <v>1223.05</v>
      </c>
      <c r="AC246" s="1">
        <f>(Table2[[#This Row],[Close Price]]/Table2[[#This Row],[Day Low]])-1</f>
        <v>4.7112299465240648E-2</v>
      </c>
      <c r="AD246" s="1">
        <f>(Table2[[#This Row],[Day High]]/Table2[[#This Row],[Close Price]])-1</f>
        <v>1.2665338848884211E-2</v>
      </c>
      <c r="AE246" s="1">
        <f>(Table2[[#This Row],[Close Price]]/Table2[[#This Row],[Current Week Low]])-1</f>
        <v>4.7112299465240648E-2</v>
      </c>
      <c r="AF246" s="1">
        <f>(Table2[[#This Row],[Current Week High]]/Table2[[#This Row],[Close Price]])-1</f>
        <v>1.2665338848884211E-2</v>
      </c>
      <c r="AG246" s="1">
        <f>(Table2[[#This Row],[Close Price]]/Table2[[#This Row],[Current Month Low]])-1</f>
        <v>4.7112299465240648E-2</v>
      </c>
      <c r="AH246" s="1">
        <f>(Table2[[#This Row],[Current Month High]]/Table2[[#This Row],[Close Price]])-1</f>
        <v>0.24922118380062308</v>
      </c>
      <c r="AI246">
        <v>36.366886267299897</v>
      </c>
      <c r="AJ246">
        <v>59.195121951219498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0.02</v>
      </c>
      <c r="AM246" t="s">
        <v>3144</v>
      </c>
      <c r="AN246">
        <v>-16.89</v>
      </c>
      <c r="AO246" t="s">
        <v>3143</v>
      </c>
      <c r="AP246">
        <v>3.1356545969781997E-2</v>
      </c>
      <c r="AQ246">
        <f>(Table2[[#This Row],[Sharpe Ratio]]-AVERAGE(Table2[Sharpe Ratio]))/_xlfn.STDEV.P(Table2[Sharpe Ratio])</f>
        <v>-0.29946322296440669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-1.8787525862619903</v>
      </c>
      <c r="AS246">
        <f>_xlfn.RANK.AVG(Table2[[#This Row],[1Y Return vs Nifty Z-Score]],Table2[1Y Return vs Nifty Z-Score])</f>
        <v>228</v>
      </c>
      <c r="AT246">
        <f>_xlfn.RANK.AVG(Table2[[#This Row],[6M Return vs Nifty Z-Score]],Table2[6M Return vs Nifty Z-Score])</f>
        <v>203</v>
      </c>
      <c r="AU246">
        <f>_xlfn.RANK.AVG(Table2[[#This Row],[Sharpe Ratio Z-Score]],Table2[Sharpe Ratio Z-Score])</f>
        <v>417</v>
      </c>
      <c r="AV246">
        <f>(Table2[[#This Row],[Rank 1Y]]+Table2[[#This Row],[Rank 6M]]+Table2[[#This Row],[Rank Sharpe]])/3</f>
        <v>282.66666666666669</v>
      </c>
    </row>
    <row r="247" spans="1:48" x14ac:dyDescent="0.3">
      <c r="A247" t="s">
        <v>1051</v>
      </c>
      <c r="B247" t="s">
        <v>1052</v>
      </c>
      <c r="C247" t="s">
        <v>3108</v>
      </c>
      <c r="D247" t="s">
        <v>166</v>
      </c>
      <c r="E247">
        <v>12152.37820915</v>
      </c>
      <c r="F247">
        <v>564</v>
      </c>
      <c r="G247">
        <v>12.315105067155301</v>
      </c>
      <c r="H247">
        <f>(Table2[[#This Row],[1Y Return vs Nifty]]-AVERAGE(Table2[1Y Return vs Nifty]))/_xlfn.STDEV.P(Table2[1Y Return vs Nifty])</f>
        <v>-0.10905727945828687</v>
      </c>
      <c r="I247">
        <v>-15.0177034878476</v>
      </c>
      <c r="J247">
        <f>(Table2[[#This Row],[1M Return vs Nifty]]-AVERAGE(Table2[1M Return vs Nifty]))/_xlfn.STDEV.P(Table2[1M Return vs Nifty])</f>
        <v>-1.503131496046862</v>
      </c>
      <c r="K247">
        <v>-11.2139548680244</v>
      </c>
      <c r="L247">
        <f>(Table2[[#This Row],[6M Return vs Nifty]]-AVERAGE(Table2[6M Return vs Nifty]))/_xlfn.STDEV.P(Table2[6M Return vs Nifty])</f>
        <v>-0.43475257373887144</v>
      </c>
      <c r="M247">
        <v>-11.199632537167201</v>
      </c>
      <c r="N247">
        <f>(Table2[[#This Row],[1W Return vs Nifty]]-AVERAGE(Table2[1W Return vs Nifty]))/_xlfn.STDEV.P(Table2[1W Return vs Nifty])</f>
        <v>-1.1122222151590562</v>
      </c>
      <c r="O247">
        <v>629.9</v>
      </c>
      <c r="P247">
        <v>635.92168138385603</v>
      </c>
      <c r="Q247">
        <v>572.27268975181801</v>
      </c>
      <c r="R247">
        <v>22.726143593481499</v>
      </c>
      <c r="S247" s="1">
        <f>(Table2[[#This Row],[Close Price]]-Table2[[#This Row],[20D EMA]])/Table2[[#This Row],[20D EMA]]</f>
        <v>-0.10461978091760593</v>
      </c>
      <c r="T247" s="1">
        <f>(Table2[[#This Row],[Close Price]]-Table2[[#This Row],[50D EMA]])/Table2[[#This Row],[50D EMA]]</f>
        <v>-0.1130983319004696</v>
      </c>
      <c r="U247" s="1">
        <f>(Table2[[#This Row],[Close Price]]-Table2[[#This Row],[200D EMA]])/Table2[[#This Row],[200D EMA]]</f>
        <v>-1.4455852777817668E-2</v>
      </c>
      <c r="V247">
        <v>1.92391659868391</v>
      </c>
      <c r="W247">
        <v>530.75</v>
      </c>
      <c r="X247">
        <v>568.65</v>
      </c>
      <c r="Y247">
        <v>530.75</v>
      </c>
      <c r="Z247">
        <v>568.65</v>
      </c>
      <c r="AA247">
        <v>527.54999999999995</v>
      </c>
      <c r="AB247">
        <v>739.1</v>
      </c>
      <c r="AC247" s="1">
        <f>(Table2[[#This Row],[Close Price]]/Table2[[#This Row],[Day Low]])-1</f>
        <v>6.264719736222335E-2</v>
      </c>
      <c r="AD247" s="1">
        <f>(Table2[[#This Row],[Day High]]/Table2[[#This Row],[Close Price]])-1</f>
        <v>8.2446808510638903E-3</v>
      </c>
      <c r="AE247" s="1">
        <f>(Table2[[#This Row],[Close Price]]/Table2[[#This Row],[Current Week Low]])-1</f>
        <v>6.264719736222335E-2</v>
      </c>
      <c r="AF247" s="1">
        <f>(Table2[[#This Row],[Current Week High]]/Table2[[#This Row],[Close Price]])-1</f>
        <v>8.2446808510638903E-3</v>
      </c>
      <c r="AG247" s="1">
        <f>(Table2[[#This Row],[Close Price]]/Table2[[#This Row],[Current Month Low]])-1</f>
        <v>6.9092976969007847E-2</v>
      </c>
      <c r="AH247" s="1">
        <f>(Table2[[#This Row],[Current Month High]]/Table2[[#This Row],[Close Price]])-1</f>
        <v>0.31046099290780149</v>
      </c>
      <c r="AI247">
        <v>31.046099290780099</v>
      </c>
      <c r="AJ247">
        <v>44.061302681992302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-0.01</v>
      </c>
      <c r="AM247" t="s">
        <v>3143</v>
      </c>
      <c r="AN247">
        <v>-19.66</v>
      </c>
      <c r="AO247" t="s">
        <v>3143</v>
      </c>
      <c r="AP247">
        <v>0.18784044309398601</v>
      </c>
      <c r="AQ247">
        <f>(Table2[[#This Row],[Sharpe Ratio]]-AVERAGE(Table2[Sharpe Ratio]))/_xlfn.STDEV.P(Table2[Sharpe Ratio])</f>
        <v>1.5480818792045705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332</v>
      </c>
      <c r="AT247">
        <f>_xlfn.RANK.AVG(Table2[[#This Row],[6M Return vs Nifty Z-Score]],Table2[6M Return vs Nifty Z-Score])</f>
        <v>478</v>
      </c>
      <c r="AU247">
        <f>_xlfn.RANK.AVG(Table2[[#This Row],[Sharpe Ratio Z-Score]],Table2[Sharpe Ratio Z-Score])</f>
        <v>42</v>
      </c>
      <c r="AV247">
        <f>(Table2[[#This Row],[Rank 1Y]]+Table2[[#This Row],[Rank 6M]]+Table2[[#This Row],[Rank Sharpe]])/3</f>
        <v>284</v>
      </c>
    </row>
    <row r="248" spans="1:48" x14ac:dyDescent="0.3">
      <c r="A248" t="s">
        <v>1529</v>
      </c>
      <c r="B248" t="s">
        <v>1530</v>
      </c>
      <c r="C248" t="s">
        <v>3111</v>
      </c>
      <c r="D248" t="s">
        <v>432</v>
      </c>
      <c r="E248">
        <v>6162.6576740399996</v>
      </c>
      <c r="F248">
        <v>1455.75</v>
      </c>
      <c r="G248">
        <v>51.5075834157375</v>
      </c>
      <c r="H248">
        <f>(Table2[[#This Row],[1Y Return vs Nifty]]-AVERAGE(Table2[1Y Return vs Nifty]))/_xlfn.STDEV.P(Table2[1Y Return vs Nifty])</f>
        <v>0.59734095110812824</v>
      </c>
      <c r="I248">
        <v>-5.1292553584325002</v>
      </c>
      <c r="J248">
        <f>(Table2[[#This Row],[1M Return vs Nifty]]-AVERAGE(Table2[1M Return vs Nifty]))/_xlfn.STDEV.P(Table2[1M Return vs Nifty])</f>
        <v>-0.34184231914921248</v>
      </c>
      <c r="K248">
        <v>-4.5149199592894496</v>
      </c>
      <c r="L248">
        <f>(Table2[[#This Row],[6M Return vs Nifty]]-AVERAGE(Table2[6M Return vs Nifty]))/_xlfn.STDEV.P(Table2[6M Return vs Nifty])</f>
        <v>-0.190531989695404</v>
      </c>
      <c r="M248">
        <v>-7.3823928580234597</v>
      </c>
      <c r="N248">
        <f>(Table2[[#This Row],[1W Return vs Nifty]]-AVERAGE(Table2[1W Return vs Nifty]))/_xlfn.STDEV.P(Table2[1W Return vs Nifty])</f>
        <v>-0.33876186974755063</v>
      </c>
      <c r="O248">
        <v>1489.41</v>
      </c>
      <c r="P248">
        <v>1553.30440397087</v>
      </c>
      <c r="Q248">
        <v>1416.7502650403601</v>
      </c>
      <c r="R248">
        <v>22.6187953068426</v>
      </c>
      <c r="S248" s="1">
        <f>(Table2[[#This Row],[Close Price]]-Table2[[#This Row],[20D EMA]])/Table2[[#This Row],[20D EMA]]</f>
        <v>-2.2599552843072142E-2</v>
      </c>
      <c r="T248" s="1">
        <f>(Table2[[#This Row],[Close Price]]-Table2[[#This Row],[50D EMA]])/Table2[[#This Row],[50D EMA]]</f>
        <v>-6.2804434032042764E-2</v>
      </c>
      <c r="U248" s="1">
        <f>(Table2[[#This Row],[Close Price]]-Table2[[#This Row],[200D EMA]])/Table2[[#This Row],[200D EMA]]</f>
        <v>2.7527600256724776E-2</v>
      </c>
      <c r="V248">
        <v>0.438205302353179</v>
      </c>
      <c r="W248">
        <v>1360.55</v>
      </c>
      <c r="X248">
        <v>1481</v>
      </c>
      <c r="Y248">
        <v>1360.55</v>
      </c>
      <c r="Z248">
        <v>1481</v>
      </c>
      <c r="AA248">
        <v>1343.25</v>
      </c>
      <c r="AB248">
        <v>1580</v>
      </c>
      <c r="AC248" s="1">
        <f>(Table2[[#This Row],[Close Price]]/Table2[[#This Row],[Day Low]])-1</f>
        <v>6.9971702620263976E-2</v>
      </c>
      <c r="AD248" s="1">
        <f>(Table2[[#This Row],[Day High]]/Table2[[#This Row],[Close Price]])-1</f>
        <v>1.7345011162630986E-2</v>
      </c>
      <c r="AE248" s="1">
        <f>(Table2[[#This Row],[Close Price]]/Table2[[#This Row],[Current Week Low]])-1</f>
        <v>6.9971702620263976E-2</v>
      </c>
      <c r="AF248" s="1">
        <f>(Table2[[#This Row],[Current Week High]]/Table2[[#This Row],[Close Price]])-1</f>
        <v>1.7345011162630986E-2</v>
      </c>
      <c r="AG248" s="1">
        <f>(Table2[[#This Row],[Close Price]]/Table2[[#This Row],[Current Month Low]])-1</f>
        <v>8.3752093802345051E-2</v>
      </c>
      <c r="AH248" s="1">
        <f>(Table2[[#This Row],[Current Month High]]/Table2[[#This Row],[Close Price]])-1</f>
        <v>8.5351193542847259E-2</v>
      </c>
      <c r="AI248">
        <v>32.289198007899699</v>
      </c>
      <c r="AJ248">
        <v>90.393669892754303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-0.17</v>
      </c>
      <c r="AM248" t="s">
        <v>3143</v>
      </c>
      <c r="AN248">
        <v>-2.65</v>
      </c>
      <c r="AO248" t="s">
        <v>3143</v>
      </c>
      <c r="AP248">
        <v>6.7355753620987002E-2</v>
      </c>
      <c r="AQ248">
        <f>(Table2[[#This Row],[Sharpe Ratio]]-AVERAGE(Table2[Sharpe Ratio]))/_xlfn.STDEV.P(Table2[Sharpe Ratio])</f>
        <v>0.12556555635566294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159</v>
      </c>
      <c r="AT248">
        <f>_xlfn.RANK.AVG(Table2[[#This Row],[6M Return vs Nifty Z-Score]],Table2[6M Return vs Nifty Z-Score])</f>
        <v>390</v>
      </c>
      <c r="AU248">
        <f>_xlfn.RANK.AVG(Table2[[#This Row],[Sharpe Ratio Z-Score]],Table2[Sharpe Ratio Z-Score])</f>
        <v>305</v>
      </c>
      <c r="AV248">
        <f>(Table2[[#This Row],[Rank 1Y]]+Table2[[#This Row],[Rank 6M]]+Table2[[#This Row],[Rank Sharpe]])/3</f>
        <v>284.66666666666669</v>
      </c>
    </row>
    <row r="249" spans="1:48" x14ac:dyDescent="0.3">
      <c r="A249" t="s">
        <v>428</v>
      </c>
      <c r="B249" t="s">
        <v>429</v>
      </c>
      <c r="C249" t="s">
        <v>3097</v>
      </c>
      <c r="D249" t="s">
        <v>149</v>
      </c>
      <c r="E249">
        <v>51406.187766955998</v>
      </c>
      <c r="F249">
        <v>198.96</v>
      </c>
      <c r="G249">
        <v>203.816986704117</v>
      </c>
      <c r="H249">
        <f>(Table2[[#This Row],[1Y Return vs Nifty]]-AVERAGE(Table2[1Y Return vs Nifty]))/_xlfn.STDEV.P(Table2[1Y Return vs Nifty])</f>
        <v>3.3425384358043204</v>
      </c>
      <c r="I249">
        <v>-10.543219976674701</v>
      </c>
      <c r="J249">
        <f>(Table2[[#This Row],[1M Return vs Nifty]]-AVERAGE(Table2[1M Return vs Nifty]))/_xlfn.STDEV.P(Table2[1M Return vs Nifty])</f>
        <v>-0.97765275502226467</v>
      </c>
      <c r="K249">
        <v>1.1200314234231801</v>
      </c>
      <c r="L249">
        <f>(Table2[[#This Row],[6M Return vs Nifty]]-AVERAGE(Table2[6M Return vs Nifty]))/_xlfn.STDEV.P(Table2[6M Return vs Nifty])</f>
        <v>1.4896275195142705E-2</v>
      </c>
      <c r="M249">
        <v>-9.7481076103089599</v>
      </c>
      <c r="N249">
        <f>(Table2[[#This Row],[1W Return vs Nifty]]-AVERAGE(Table2[1W Return vs Nifty]))/_xlfn.STDEV.P(Table2[1W Return vs Nifty])</f>
        <v>-0.81810995979419998</v>
      </c>
      <c r="O249">
        <v>213.56</v>
      </c>
      <c r="P249">
        <v>222.909282596715</v>
      </c>
      <c r="Q249">
        <v>187.017598871242</v>
      </c>
      <c r="R249">
        <v>17.191682398351599</v>
      </c>
      <c r="S249" s="1">
        <f>(Table2[[#This Row],[Close Price]]-Table2[[#This Row],[20D EMA]])/Table2[[#This Row],[20D EMA]]</f>
        <v>-6.8364862333770343E-2</v>
      </c>
      <c r="T249" s="1">
        <f>(Table2[[#This Row],[Close Price]]-Table2[[#This Row],[50D EMA]])/Table2[[#This Row],[50D EMA]]</f>
        <v>-0.10743959299372817</v>
      </c>
      <c r="U249" s="1">
        <f>(Table2[[#This Row],[Close Price]]-Table2[[#This Row],[200D EMA]])/Table2[[#This Row],[200D EMA]]</f>
        <v>6.3857097946060787E-2</v>
      </c>
      <c r="V249">
        <v>0.50064710288511904</v>
      </c>
      <c r="W249">
        <v>188</v>
      </c>
      <c r="X249">
        <v>200.45</v>
      </c>
      <c r="Y249">
        <v>188</v>
      </c>
      <c r="Z249">
        <v>200.45</v>
      </c>
      <c r="AA249">
        <v>188</v>
      </c>
      <c r="AB249">
        <v>239.9</v>
      </c>
      <c r="AC249" s="1">
        <f>(Table2[[#This Row],[Close Price]]/Table2[[#This Row],[Day Low]])-1</f>
        <v>5.8297872340425494E-2</v>
      </c>
      <c r="AD249" s="1">
        <f>(Table2[[#This Row],[Day High]]/Table2[[#This Row],[Close Price]])-1</f>
        <v>7.4889425010051802E-3</v>
      </c>
      <c r="AE249" s="1">
        <f>(Table2[[#This Row],[Close Price]]/Table2[[#This Row],[Current Week Low]])-1</f>
        <v>5.8297872340425494E-2</v>
      </c>
      <c r="AF249" s="1">
        <f>(Table2[[#This Row],[Current Week High]]/Table2[[#This Row],[Close Price]])-1</f>
        <v>7.4889425010051802E-3</v>
      </c>
      <c r="AG249" s="1">
        <f>(Table2[[#This Row],[Close Price]]/Table2[[#This Row],[Current Month Low]])-1</f>
        <v>5.8297872340425494E-2</v>
      </c>
      <c r="AH249" s="1">
        <f>(Table2[[#This Row],[Current Month High]]/Table2[[#This Row],[Close Price]])-1</f>
        <v>0.20577000402090873</v>
      </c>
      <c r="AI249">
        <v>55.810213108162401</v>
      </c>
      <c r="AJ249">
        <v>325.12820512820502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-0.23</v>
      </c>
      <c r="AM249" t="s">
        <v>3143</v>
      </c>
      <c r="AN249">
        <v>-14.86</v>
      </c>
      <c r="AO249" t="s">
        <v>3143</v>
      </c>
      <c r="AQ249">
        <f>(Table2[[#This Row],[Sharpe Ratio]]-AVERAGE(Table2[Sharpe Ratio]))/_xlfn.STDEV.P(Table2[Sharpe Ratio])</f>
        <v>-0.66967788397470196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10</v>
      </c>
      <c r="AT249">
        <f>_xlfn.RANK.AVG(Table2[[#This Row],[6M Return vs Nifty Z-Score]],Table2[6M Return vs Nifty Z-Score])</f>
        <v>325</v>
      </c>
      <c r="AU249">
        <f>_xlfn.RANK.AVG(Table2[[#This Row],[Sharpe Ratio Z-Score]],Table2[Sharpe Ratio Z-Score])</f>
        <v>520.5</v>
      </c>
      <c r="AV249">
        <f>(Table2[[#This Row],[Rank 1Y]]+Table2[[#This Row],[Rank 6M]]+Table2[[#This Row],[Rank Sharpe]])/3</f>
        <v>285.16666666666669</v>
      </c>
    </row>
    <row r="250" spans="1:48" x14ac:dyDescent="0.3">
      <c r="A250" t="s">
        <v>1705</v>
      </c>
      <c r="B250" t="s">
        <v>1706</v>
      </c>
      <c r="C250" t="s">
        <v>3105</v>
      </c>
      <c r="D250" t="s">
        <v>128</v>
      </c>
      <c r="E250">
        <v>4656.09</v>
      </c>
      <c r="F250">
        <v>7834.55</v>
      </c>
      <c r="G250">
        <v>-8.5193394288384194</v>
      </c>
      <c r="H250">
        <f>(Table2[[#This Row],[1Y Return vs Nifty]]-AVERAGE(Table2[1Y Return vs Nifty]))/_xlfn.STDEV.P(Table2[1Y Return vs Nifty])</f>
        <v>-0.4845735863349751</v>
      </c>
      <c r="I250">
        <v>-4.0663332002935899</v>
      </c>
      <c r="J250">
        <f>(Table2[[#This Row],[1M Return vs Nifty]]-AVERAGE(Table2[1M Return vs Nifty]))/_xlfn.STDEV.P(Table2[1M Return vs Nifty])</f>
        <v>-0.21701383423664403</v>
      </c>
      <c r="K250">
        <v>9.5865577425589592</v>
      </c>
      <c r="L250">
        <f>(Table2[[#This Row],[6M Return vs Nifty]]-AVERAGE(Table2[6M Return vs Nifty]))/_xlfn.STDEV.P(Table2[6M Return vs Nifty])</f>
        <v>0.32355267580333036</v>
      </c>
      <c r="M250">
        <v>-9.2235282602763995</v>
      </c>
      <c r="N250">
        <f>(Table2[[#This Row],[1W Return vs Nifty]]-AVERAGE(Table2[1W Return vs Nifty]))/_xlfn.STDEV.P(Table2[1W Return vs Nifty])</f>
        <v>-0.71181814702468049</v>
      </c>
      <c r="O250">
        <v>8483.02</v>
      </c>
      <c r="P250">
        <v>8359.4092622599092</v>
      </c>
      <c r="Q250">
        <v>7265.8258492145496</v>
      </c>
      <c r="R250">
        <v>24.358458313395602</v>
      </c>
      <c r="S250" s="1">
        <f>(Table2[[#This Row],[Close Price]]-Table2[[#This Row],[20D EMA]])/Table2[[#This Row],[20D EMA]]</f>
        <v>-7.6443294958635041E-2</v>
      </c>
      <c r="T250" s="1">
        <f>(Table2[[#This Row],[Close Price]]-Table2[[#This Row],[50D EMA]])/Table2[[#This Row],[50D EMA]]</f>
        <v>-6.2786645059894688E-2</v>
      </c>
      <c r="U250" s="1">
        <f>(Table2[[#This Row],[Close Price]]-Table2[[#This Row],[200D EMA]])/Table2[[#This Row],[200D EMA]]</f>
        <v>7.8273848367413149E-2</v>
      </c>
      <c r="V250">
        <v>0.43714204747616298</v>
      </c>
      <c r="W250">
        <v>7716.1</v>
      </c>
      <c r="X250">
        <v>7965.15</v>
      </c>
      <c r="Y250">
        <v>7716.1</v>
      </c>
      <c r="Z250">
        <v>7965.15</v>
      </c>
      <c r="AA250">
        <v>7676</v>
      </c>
      <c r="AB250">
        <v>9721.0499999999993</v>
      </c>
      <c r="AC250" s="1">
        <f>(Table2[[#This Row],[Close Price]]/Table2[[#This Row],[Day Low]])-1</f>
        <v>1.5351019297313417E-2</v>
      </c>
      <c r="AD250" s="1">
        <f>(Table2[[#This Row],[Day High]]/Table2[[#This Row],[Close Price]])-1</f>
        <v>1.6669751293947987E-2</v>
      </c>
      <c r="AE250" s="1">
        <f>(Table2[[#This Row],[Close Price]]/Table2[[#This Row],[Current Week Low]])-1</f>
        <v>1.5351019297313417E-2</v>
      </c>
      <c r="AF250" s="1">
        <f>(Table2[[#This Row],[Current Week High]]/Table2[[#This Row],[Close Price]])-1</f>
        <v>1.6669751293947987E-2</v>
      </c>
      <c r="AG250" s="1">
        <f>(Table2[[#This Row],[Close Price]]/Table2[[#This Row],[Current Month Low]])-1</f>
        <v>2.0655289213131756E-2</v>
      </c>
      <c r="AH250" s="1">
        <f>(Table2[[#This Row],[Current Month High]]/Table2[[#This Row],[Close Price]])-1</f>
        <v>0.2407923875653355</v>
      </c>
      <c r="AI250">
        <v>24.079238756533499</v>
      </c>
      <c r="AJ250">
        <v>65.493604841520394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0.08</v>
      </c>
      <c r="AM250" t="s">
        <v>3144</v>
      </c>
      <c r="AN250">
        <v>-15.83</v>
      </c>
      <c r="AO250" t="s">
        <v>3143</v>
      </c>
      <c r="AP250">
        <v>0.118358950374333</v>
      </c>
      <c r="AQ250">
        <f>(Table2[[#This Row],[Sharpe Ratio]]-AVERAGE(Table2[Sharpe Ratio]))/_xlfn.STDEV.P(Table2[Sharpe Ratio])</f>
        <v>0.72774065608373606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-0.36211223570923323</v>
      </c>
      <c r="AS250">
        <f>_xlfn.RANK.AVG(Table2[[#This Row],[1Y Return vs Nifty Z-Score]],Table2[1Y Return vs Nifty Z-Score])</f>
        <v>476</v>
      </c>
      <c r="AT250">
        <f>_xlfn.RANK.AVG(Table2[[#This Row],[6M Return vs Nifty Z-Score]],Table2[6M Return vs Nifty Z-Score])</f>
        <v>216</v>
      </c>
      <c r="AU250">
        <f>_xlfn.RANK.AVG(Table2[[#This Row],[Sharpe Ratio Z-Score]],Table2[Sharpe Ratio Z-Score])</f>
        <v>164</v>
      </c>
      <c r="AV250">
        <f>(Table2[[#This Row],[Rank 1Y]]+Table2[[#This Row],[Rank 6M]]+Table2[[#This Row],[Rank Sharpe]])/3</f>
        <v>285.33333333333331</v>
      </c>
    </row>
    <row r="251" spans="1:48" x14ac:dyDescent="0.3">
      <c r="A251" t="s">
        <v>231</v>
      </c>
      <c r="B251" t="s">
        <v>232</v>
      </c>
      <c r="C251" t="s">
        <v>3099</v>
      </c>
      <c r="D251" t="s">
        <v>233</v>
      </c>
      <c r="E251">
        <v>107662.47326106</v>
      </c>
      <c r="F251">
        <v>1466.8</v>
      </c>
      <c r="G251">
        <v>14.929576702171399</v>
      </c>
      <c r="H251">
        <f>(Table2[[#This Row],[1Y Return vs Nifty]]-AVERAGE(Table2[1Y Return vs Nifty]))/_xlfn.STDEV.P(Table2[1Y Return vs Nifty])</f>
        <v>-6.1934509614152602E-2</v>
      </c>
      <c r="I251">
        <v>0.65799441234952805</v>
      </c>
      <c r="J251">
        <f>(Table2[[#This Row],[1M Return vs Nifty]]-AVERAGE(Table2[1M Return vs Nifty]))/_xlfn.STDEV.P(Table2[1M Return vs Nifty])</f>
        <v>0.33780634107085178</v>
      </c>
      <c r="K251">
        <v>15.692202223548501</v>
      </c>
      <c r="L251">
        <f>(Table2[[#This Row],[6M Return vs Nifty]]-AVERAGE(Table2[6M Return vs Nifty]))/_xlfn.STDEV.P(Table2[6M Return vs Nifty])</f>
        <v>0.54614056815253209</v>
      </c>
      <c r="M251">
        <v>-1.18928278420057</v>
      </c>
      <c r="N251">
        <f>(Table2[[#This Row],[1W Return vs Nifty]]-AVERAGE(Table2[1W Return vs Nifty]))/_xlfn.STDEV.P(Table2[1W Return vs Nifty])</f>
        <v>0.91610433188037987</v>
      </c>
      <c r="O251">
        <v>1509.31</v>
      </c>
      <c r="P251">
        <v>1494.60170740384</v>
      </c>
      <c r="Q251">
        <v>1316.2315477270899</v>
      </c>
      <c r="R251">
        <v>37.5187063195973</v>
      </c>
      <c r="S251" s="1">
        <f>(Table2[[#This Row],[Close Price]]-Table2[[#This Row],[20D EMA]])/Table2[[#This Row],[20D EMA]]</f>
        <v>-2.8165188066069921E-2</v>
      </c>
      <c r="T251" s="1">
        <f>(Table2[[#This Row],[Close Price]]-Table2[[#This Row],[50D EMA]])/Table2[[#This Row],[50D EMA]]</f>
        <v>-1.8601415525031285E-2</v>
      </c>
      <c r="U251" s="1">
        <f>(Table2[[#This Row],[Close Price]]-Table2[[#This Row],[200D EMA]])/Table2[[#This Row],[200D EMA]]</f>
        <v>0.11439359019536977</v>
      </c>
      <c r="V251">
        <v>0.82963548469535398</v>
      </c>
      <c r="W251">
        <v>1460.7</v>
      </c>
      <c r="X251">
        <v>1490</v>
      </c>
      <c r="Y251">
        <v>1460.7</v>
      </c>
      <c r="Z251">
        <v>1490</v>
      </c>
      <c r="AA251">
        <v>1440</v>
      </c>
      <c r="AB251">
        <v>1614.2</v>
      </c>
      <c r="AC251" s="1">
        <f>(Table2[[#This Row],[Close Price]]/Table2[[#This Row],[Day Low]])-1</f>
        <v>4.176079961662138E-3</v>
      </c>
      <c r="AD251" s="1">
        <f>(Table2[[#This Row],[Day High]]/Table2[[#This Row],[Close Price]])-1</f>
        <v>1.5816743932369759E-2</v>
      </c>
      <c r="AE251" s="1">
        <f>(Table2[[#This Row],[Close Price]]/Table2[[#This Row],[Current Week Low]])-1</f>
        <v>4.176079961662138E-3</v>
      </c>
      <c r="AF251" s="1">
        <f>(Table2[[#This Row],[Current Week High]]/Table2[[#This Row],[Close Price]])-1</f>
        <v>1.5816743932369759E-2</v>
      </c>
      <c r="AG251" s="1">
        <f>(Table2[[#This Row],[Close Price]]/Table2[[#This Row],[Current Month Low]])-1</f>
        <v>1.8611111111111134E-2</v>
      </c>
      <c r="AH251" s="1">
        <f>(Table2[[#This Row],[Current Month High]]/Table2[[#This Row],[Close Price]])-1</f>
        <v>0.10049086446686673</v>
      </c>
      <c r="AI251">
        <v>12.319334605944899</v>
      </c>
      <c r="AJ251">
        <v>45.048207663782399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</v>
      </c>
      <c r="AM251" t="s">
        <v>3142</v>
      </c>
      <c r="AN251">
        <v>-2.72</v>
      </c>
      <c r="AO251" t="s">
        <v>3143</v>
      </c>
      <c r="AP251">
        <v>4.5847673397441002E-2</v>
      </c>
      <c r="AQ251">
        <f>(Table2[[#This Row],[Sharpe Ratio]]-AVERAGE(Table2[Sharpe Ratio]))/_xlfn.STDEV.P(Table2[Sharpe Ratio])</f>
        <v>-0.12837206281373814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1.609744668675873</v>
      </c>
      <c r="AS251">
        <f>_xlfn.RANK.AVG(Table2[[#This Row],[1Y Return vs Nifty Z-Score]],Table2[1Y Return vs Nifty Z-Score])</f>
        <v>311</v>
      </c>
      <c r="AT251">
        <f>_xlfn.RANK.AVG(Table2[[#This Row],[6M Return vs Nifty Z-Score]],Table2[6M Return vs Nifty Z-Score])</f>
        <v>169</v>
      </c>
      <c r="AU251">
        <f>_xlfn.RANK.AVG(Table2[[#This Row],[Sharpe Ratio Z-Score]],Table2[Sharpe Ratio Z-Score])</f>
        <v>378</v>
      </c>
      <c r="AV251">
        <f>(Table2[[#This Row],[Rank 1Y]]+Table2[[#This Row],[Rank 6M]]+Table2[[#This Row],[Rank Sharpe]])/3</f>
        <v>286</v>
      </c>
    </row>
    <row r="252" spans="1:48" x14ac:dyDescent="0.3">
      <c r="A252" t="s">
        <v>1535</v>
      </c>
      <c r="B252" t="s">
        <v>1536</v>
      </c>
      <c r="C252" t="s">
        <v>3100</v>
      </c>
      <c r="D252" t="s">
        <v>48</v>
      </c>
      <c r="E252">
        <v>6116.445934544</v>
      </c>
      <c r="F252">
        <v>37.770000000000003</v>
      </c>
      <c r="G252">
        <v>23.253842675082598</v>
      </c>
      <c r="H252">
        <f>(Table2[[#This Row],[1Y Return vs Nifty]]-AVERAGE(Table2[1Y Return vs Nifty]))/_xlfn.STDEV.P(Table2[1Y Return vs Nifty])</f>
        <v>8.8100573692627096E-2</v>
      </c>
      <c r="I252">
        <v>-7.0590496391463997</v>
      </c>
      <c r="J252">
        <f>(Table2[[#This Row],[1M Return vs Nifty]]-AVERAGE(Table2[1M Return vs Nifty]))/_xlfn.STDEV.P(Table2[1M Return vs Nifty])</f>
        <v>-0.56847537445802299</v>
      </c>
      <c r="K252">
        <v>-8.7715938192584897</v>
      </c>
      <c r="L252">
        <f>(Table2[[#This Row],[6M Return vs Nifty]]-AVERAGE(Table2[6M Return vs Nifty]))/_xlfn.STDEV.P(Table2[6M Return vs Nifty])</f>
        <v>-0.34571365247621677</v>
      </c>
      <c r="M252">
        <v>-11.236173519666901</v>
      </c>
      <c r="N252">
        <f>(Table2[[#This Row],[1W Return vs Nifty]]-AVERAGE(Table2[1W Return vs Nifty]))/_xlfn.STDEV.P(Table2[1W Return vs Nifty])</f>
        <v>-1.1196262566449271</v>
      </c>
      <c r="O252">
        <v>40.46</v>
      </c>
      <c r="P252">
        <v>42.816705968841298</v>
      </c>
      <c r="Q252">
        <v>40.5102518733257</v>
      </c>
      <c r="R252">
        <v>26.873378867526</v>
      </c>
      <c r="S252" s="1">
        <f>(Table2[[#This Row],[Close Price]]-Table2[[#This Row],[20D EMA]])/Table2[[#This Row],[20D EMA]]</f>
        <v>-6.6485417696490301E-2</v>
      </c>
      <c r="T252" s="1">
        <f>(Table2[[#This Row],[Close Price]]-Table2[[#This Row],[50D EMA]])/Table2[[#This Row],[50D EMA]]</f>
        <v>-0.11786768399497848</v>
      </c>
      <c r="U252" s="1">
        <f>(Table2[[#This Row],[Close Price]]-Table2[[#This Row],[200D EMA]])/Table2[[#This Row],[200D EMA]]</f>
        <v>-6.7643417322962571E-2</v>
      </c>
      <c r="V252">
        <v>0.86574990937562701</v>
      </c>
      <c r="W252">
        <v>36.28</v>
      </c>
      <c r="X252">
        <v>38.299999999999997</v>
      </c>
      <c r="Y252">
        <v>36.28</v>
      </c>
      <c r="Z252">
        <v>38.299999999999997</v>
      </c>
      <c r="AA252">
        <v>35.5</v>
      </c>
      <c r="AB252">
        <v>45.06</v>
      </c>
      <c r="AC252" s="1">
        <f>(Table2[[#This Row],[Close Price]]/Table2[[#This Row],[Day Low]])-1</f>
        <v>4.1069459757442139E-2</v>
      </c>
      <c r="AD252" s="1">
        <f>(Table2[[#This Row],[Day High]]/Table2[[#This Row],[Close Price]])-1</f>
        <v>1.4032300767804928E-2</v>
      </c>
      <c r="AE252" s="1">
        <f>(Table2[[#This Row],[Close Price]]/Table2[[#This Row],[Current Week Low]])-1</f>
        <v>4.1069459757442139E-2</v>
      </c>
      <c r="AF252" s="1">
        <f>(Table2[[#This Row],[Current Week High]]/Table2[[#This Row],[Close Price]])-1</f>
        <v>1.4032300767804928E-2</v>
      </c>
      <c r="AG252" s="1">
        <f>(Table2[[#This Row],[Close Price]]/Table2[[#This Row],[Current Month Low]])-1</f>
        <v>6.394366197183099E-2</v>
      </c>
      <c r="AH252" s="1">
        <f>(Table2[[#This Row],[Current Month High]]/Table2[[#This Row],[Close Price]])-1</f>
        <v>0.19301032565528198</v>
      </c>
      <c r="AI252">
        <v>52.237225311093397</v>
      </c>
      <c r="AJ252">
        <v>58.0124537366925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-0.16</v>
      </c>
      <c r="AM252" t="s">
        <v>3143</v>
      </c>
      <c r="AN252">
        <v>-4.0599999999999996</v>
      </c>
      <c r="AO252" t="s">
        <v>3143</v>
      </c>
      <c r="AP252">
        <v>0.124024590064977</v>
      </c>
      <c r="AQ252">
        <f>(Table2[[#This Row],[Sharpe Ratio]]-AVERAGE(Table2[Sharpe Ratio]))/_xlfn.STDEV.P(Table2[Sharpe Ratio])</f>
        <v>0.79463268173922719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265</v>
      </c>
      <c r="AT252">
        <f>_xlfn.RANK.AVG(Table2[[#This Row],[6M Return vs Nifty Z-Score]],Table2[6M Return vs Nifty Z-Score])</f>
        <v>441</v>
      </c>
      <c r="AU252">
        <f>_xlfn.RANK.AVG(Table2[[#This Row],[Sharpe Ratio Z-Score]],Table2[Sharpe Ratio Z-Score])</f>
        <v>154</v>
      </c>
      <c r="AV252">
        <f>(Table2[[#This Row],[Rank 1Y]]+Table2[[#This Row],[Rank 6M]]+Table2[[#This Row],[Rank Sharpe]])/3</f>
        <v>286.66666666666669</v>
      </c>
    </row>
    <row r="253" spans="1:48" x14ac:dyDescent="0.3">
      <c r="A253" t="s">
        <v>1995</v>
      </c>
      <c r="B253" t="s">
        <v>1996</v>
      </c>
      <c r="C253" t="s">
        <v>3111</v>
      </c>
      <c r="D253" t="s">
        <v>270</v>
      </c>
      <c r="E253">
        <v>3176.42938344</v>
      </c>
      <c r="F253">
        <v>130.93</v>
      </c>
      <c r="G253">
        <v>22.6247983066446</v>
      </c>
      <c r="H253">
        <f>(Table2[[#This Row],[1Y Return vs Nifty]]-AVERAGE(Table2[1Y Return vs Nifty]))/_xlfn.STDEV.P(Table2[1Y Return vs Nifty])</f>
        <v>7.6762790333784081E-2</v>
      </c>
      <c r="I253">
        <v>-8.9155813901494003</v>
      </c>
      <c r="J253">
        <f>(Table2[[#This Row],[1M Return vs Nifty]]-AVERAGE(Table2[1M Return vs Nifty]))/_xlfn.STDEV.P(Table2[1M Return vs Nifty])</f>
        <v>-0.78650455363663208</v>
      </c>
      <c r="K253">
        <v>21.330639830696398</v>
      </c>
      <c r="L253">
        <f>(Table2[[#This Row],[6M Return vs Nifty]]-AVERAGE(Table2[6M Return vs Nifty]))/_xlfn.STDEV.P(Table2[6M Return vs Nifty])</f>
        <v>0.75169592713637534</v>
      </c>
      <c r="M253">
        <v>-15.8681973163471</v>
      </c>
      <c r="N253">
        <f>(Table2[[#This Row],[1W Return vs Nifty]]-AVERAGE(Table2[1W Return vs Nifty]))/_xlfn.STDEV.P(Table2[1W Return vs Nifty])</f>
        <v>-2.058180559459422</v>
      </c>
      <c r="O253">
        <v>145.86000000000001</v>
      </c>
      <c r="P253">
        <v>148.91850784287499</v>
      </c>
      <c r="Q253">
        <v>128.26395125147801</v>
      </c>
      <c r="R253">
        <v>22.1952476808402</v>
      </c>
      <c r="S253" s="1">
        <f>(Table2[[#This Row],[Close Price]]-Table2[[#This Row],[20D EMA]])/Table2[[#This Row],[20D EMA]]</f>
        <v>-0.1023584258878377</v>
      </c>
      <c r="T253" s="1">
        <f>(Table2[[#This Row],[Close Price]]-Table2[[#This Row],[50D EMA]])/Table2[[#This Row],[50D EMA]]</f>
        <v>-0.12079430625140823</v>
      </c>
      <c r="U253" s="1">
        <f>(Table2[[#This Row],[Close Price]]-Table2[[#This Row],[200D EMA]])/Table2[[#This Row],[200D EMA]]</f>
        <v>2.0785643374535295E-2</v>
      </c>
      <c r="V253">
        <v>0.60343151646089899</v>
      </c>
      <c r="W253">
        <v>126.34</v>
      </c>
      <c r="X253">
        <v>134.69999999999999</v>
      </c>
      <c r="Y253">
        <v>126.34</v>
      </c>
      <c r="Z253">
        <v>134.69999999999999</v>
      </c>
      <c r="AA253">
        <v>126.34</v>
      </c>
      <c r="AB253">
        <v>163.9</v>
      </c>
      <c r="AC253" s="1">
        <f>(Table2[[#This Row],[Close Price]]/Table2[[#This Row],[Day Low]])-1</f>
        <v>3.6330536647142697E-2</v>
      </c>
      <c r="AD253" s="1">
        <f>(Table2[[#This Row],[Day High]]/Table2[[#This Row],[Close Price]])-1</f>
        <v>2.879401206751675E-2</v>
      </c>
      <c r="AE253" s="1">
        <f>(Table2[[#This Row],[Close Price]]/Table2[[#This Row],[Current Week Low]])-1</f>
        <v>3.6330536647142697E-2</v>
      </c>
      <c r="AF253" s="1">
        <f>(Table2[[#This Row],[Current Week High]]/Table2[[#This Row],[Close Price]])-1</f>
        <v>2.879401206751675E-2</v>
      </c>
      <c r="AG253" s="1">
        <f>(Table2[[#This Row],[Close Price]]/Table2[[#This Row],[Current Month Low]])-1</f>
        <v>3.6330536647142697E-2</v>
      </c>
      <c r="AH253" s="1">
        <f>(Table2[[#This Row],[Current Month High]]/Table2[[#This Row],[Close Price]])-1</f>
        <v>0.2518139463835638</v>
      </c>
      <c r="AI253">
        <v>35.186741006644702</v>
      </c>
      <c r="AJ253">
        <v>60.453431372548998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-0.02</v>
      </c>
      <c r="AM253" t="s">
        <v>3143</v>
      </c>
      <c r="AN253">
        <v>-17.55</v>
      </c>
      <c r="AO253" t="s">
        <v>3143</v>
      </c>
      <c r="AP253">
        <v>1.4713588019142E-2</v>
      </c>
      <c r="AQ253">
        <f>(Table2[[#This Row],[Sharpe Ratio]]-AVERAGE(Table2[Sharpe Ratio]))/_xlfn.STDEV.P(Table2[Sharpe Ratio])</f>
        <v>-0.49596021730308582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270</v>
      </c>
      <c r="AT253">
        <f>_xlfn.RANK.AVG(Table2[[#This Row],[6M Return vs Nifty Z-Score]],Table2[6M Return vs Nifty Z-Score])</f>
        <v>128</v>
      </c>
      <c r="AU253">
        <f>_xlfn.RANK.AVG(Table2[[#This Row],[Sharpe Ratio Z-Score]],Table2[Sharpe Ratio Z-Score])</f>
        <v>467</v>
      </c>
      <c r="AV253">
        <f>(Table2[[#This Row],[Rank 1Y]]+Table2[[#This Row],[Rank 6M]]+Table2[[#This Row],[Rank Sharpe]])/3</f>
        <v>288.33333333333331</v>
      </c>
    </row>
    <row r="254" spans="1:48" x14ac:dyDescent="0.3">
      <c r="A254" t="s">
        <v>1665</v>
      </c>
      <c r="B254" t="s">
        <v>1666</v>
      </c>
      <c r="C254" t="s">
        <v>3106</v>
      </c>
      <c r="D254" t="s">
        <v>1626</v>
      </c>
      <c r="E254">
        <v>4989.96988134</v>
      </c>
      <c r="F254">
        <v>437.3</v>
      </c>
      <c r="G254">
        <v>10.6374726701813</v>
      </c>
      <c r="H254">
        <f>(Table2[[#This Row],[1Y Return vs Nifty]]-AVERAGE(Table2[1Y Return vs Nifty]))/_xlfn.STDEV.P(Table2[1Y Return vs Nifty])</f>
        <v>-0.13929462618137817</v>
      </c>
      <c r="I254">
        <v>9.69363143868806</v>
      </c>
      <c r="J254">
        <f>(Table2[[#This Row],[1M Return vs Nifty]]-AVERAGE(Table2[1M Return vs Nifty]))/_xlfn.STDEV.P(Table2[1M Return vs Nifty])</f>
        <v>1.3989422592387575</v>
      </c>
      <c r="K254">
        <v>14.2941002886259</v>
      </c>
      <c r="L254">
        <f>(Table2[[#This Row],[6M Return vs Nifty]]-AVERAGE(Table2[6M Return vs Nifty]))/_xlfn.STDEV.P(Table2[6M Return vs Nifty])</f>
        <v>0.49517124559326536</v>
      </c>
      <c r="M254">
        <v>-4.7587450035932299</v>
      </c>
      <c r="N254">
        <f>(Table2[[#This Row],[1W Return vs Nifty]]-AVERAGE(Table2[1W Return vs Nifty]))/_xlfn.STDEV.P(Table2[1W Return vs Nifty])</f>
        <v>0.19284938505868612</v>
      </c>
      <c r="O254">
        <v>428.04</v>
      </c>
      <c r="P254">
        <v>416.38169624999</v>
      </c>
      <c r="Q254">
        <v>380.989469700276</v>
      </c>
      <c r="R254">
        <v>42.431296654461299</v>
      </c>
      <c r="S254" s="1">
        <f>(Table2[[#This Row],[Close Price]]-Table2[[#This Row],[20D EMA]])/Table2[[#This Row],[20D EMA]]</f>
        <v>2.1633492196990914E-2</v>
      </c>
      <c r="T254" s="1">
        <f>(Table2[[#This Row],[Close Price]]-Table2[[#This Row],[50D EMA]])/Table2[[#This Row],[50D EMA]]</f>
        <v>5.0238288422387666E-2</v>
      </c>
      <c r="U254" s="1">
        <f>(Table2[[#This Row],[Close Price]]-Table2[[#This Row],[200D EMA]])/Table2[[#This Row],[200D EMA]]</f>
        <v>0.1478007524565533</v>
      </c>
      <c r="V254">
        <v>0.85028253090052197</v>
      </c>
      <c r="W254">
        <v>412.8</v>
      </c>
      <c r="X254">
        <v>440</v>
      </c>
      <c r="Y254">
        <v>412.8</v>
      </c>
      <c r="Z254">
        <v>440</v>
      </c>
      <c r="AA254">
        <v>390.1</v>
      </c>
      <c r="AB254">
        <v>459</v>
      </c>
      <c r="AC254" s="1">
        <f>(Table2[[#This Row],[Close Price]]/Table2[[#This Row],[Day Low]])-1</f>
        <v>5.93507751937985E-2</v>
      </c>
      <c r="AD254" s="1">
        <f>(Table2[[#This Row],[Day High]]/Table2[[#This Row],[Close Price]])-1</f>
        <v>6.1742510862108357E-3</v>
      </c>
      <c r="AE254" s="1">
        <f>(Table2[[#This Row],[Close Price]]/Table2[[#This Row],[Current Week Low]])-1</f>
        <v>5.93507751937985E-2</v>
      </c>
      <c r="AF254" s="1">
        <f>(Table2[[#This Row],[Current Week High]]/Table2[[#This Row],[Close Price]])-1</f>
        <v>6.1742510862108357E-3</v>
      </c>
      <c r="AG254" s="1">
        <f>(Table2[[#This Row],[Close Price]]/Table2[[#This Row],[Current Month Low]])-1</f>
        <v>0.12099461676493206</v>
      </c>
      <c r="AH254" s="1">
        <f>(Table2[[#This Row],[Current Month High]]/Table2[[#This Row],[Close Price]])-1</f>
        <v>4.9622684655842741E-2</v>
      </c>
      <c r="AI254">
        <v>4.9622684655842697</v>
      </c>
      <c r="AJ254">
        <v>53.304119193689701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0.1</v>
      </c>
      <c r="AM254" t="s">
        <v>3144</v>
      </c>
      <c r="AN254">
        <v>4.6900000000000004</v>
      </c>
      <c r="AO254" t="s">
        <v>3144</v>
      </c>
      <c r="AP254">
        <v>5.9130353878813997E-2</v>
      </c>
      <c r="AQ254">
        <f>(Table2[[#This Row],[Sharpe Ratio]]-AVERAGE(Table2[Sharpe Ratio]))/_xlfn.STDEV.P(Table2[Sharpe Ratio])</f>
        <v>2.8451429686311515E-2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1.9761196933956422</v>
      </c>
      <c r="AS254">
        <f>_xlfn.RANK.AVG(Table2[[#This Row],[1Y Return vs Nifty Z-Score]],Table2[1Y Return vs Nifty Z-Score])</f>
        <v>348</v>
      </c>
      <c r="AT254">
        <f>_xlfn.RANK.AVG(Table2[[#This Row],[6M Return vs Nifty Z-Score]],Table2[6M Return vs Nifty Z-Score])</f>
        <v>184</v>
      </c>
      <c r="AU254">
        <f>_xlfn.RANK.AVG(Table2[[#This Row],[Sharpe Ratio Z-Score]],Table2[Sharpe Ratio Z-Score])</f>
        <v>334</v>
      </c>
      <c r="AV254">
        <f>(Table2[[#This Row],[Rank 1Y]]+Table2[[#This Row],[Rank 6M]]+Table2[[#This Row],[Rank Sharpe]])/3</f>
        <v>288.66666666666669</v>
      </c>
    </row>
    <row r="255" spans="1:48" x14ac:dyDescent="0.3">
      <c r="A255" t="s">
        <v>183</v>
      </c>
      <c r="B255" t="s">
        <v>184</v>
      </c>
      <c r="C255" t="s">
        <v>3095</v>
      </c>
      <c r="D255" t="s">
        <v>185</v>
      </c>
      <c r="E255">
        <v>135499.241282943</v>
      </c>
      <c r="F255">
        <v>206.85</v>
      </c>
      <c r="G255">
        <v>46.479834218860397</v>
      </c>
      <c r="H255">
        <f>(Table2[[#This Row],[1Y Return vs Nifty]]-AVERAGE(Table2[1Y Return vs Nifty]))/_xlfn.STDEV.P(Table2[1Y Return vs Nifty])</f>
        <v>0.50672169746416529</v>
      </c>
      <c r="I255">
        <v>-4.9038401587835301</v>
      </c>
      <c r="J255">
        <f>(Table2[[#This Row],[1M Return vs Nifty]]-AVERAGE(Table2[1M Return vs Nifty]))/_xlfn.STDEV.P(Table2[1M Return vs Nifty])</f>
        <v>-0.31536978996823012</v>
      </c>
      <c r="K255">
        <v>-9.8487084893999395</v>
      </c>
      <c r="L255">
        <f>(Table2[[#This Row],[6M Return vs Nifty]]-AVERAGE(Table2[6M Return vs Nifty]))/_xlfn.STDEV.P(Table2[6M Return vs Nifty])</f>
        <v>-0.38498103612288698</v>
      </c>
      <c r="M255">
        <v>-6.0231428169149703</v>
      </c>
      <c r="N255">
        <f>(Table2[[#This Row],[1W Return vs Nifty]]-AVERAGE(Table2[1W Return vs Nifty]))/_xlfn.STDEV.P(Table2[1W Return vs Nifty])</f>
        <v>-6.3346623479283298E-2</v>
      </c>
      <c r="O255">
        <v>219.63</v>
      </c>
      <c r="P255">
        <v>223.12511560173101</v>
      </c>
      <c r="Q255">
        <v>202.95927634909199</v>
      </c>
      <c r="R255">
        <v>18.034210655219098</v>
      </c>
      <c r="S255" s="1">
        <f>(Table2[[#This Row],[Close Price]]-Table2[[#This Row],[20D EMA]])/Table2[[#This Row],[20D EMA]]</f>
        <v>-5.8188772025679555E-2</v>
      </c>
      <c r="T255" s="1">
        <f>(Table2[[#This Row],[Close Price]]-Table2[[#This Row],[50D EMA]])/Table2[[#This Row],[50D EMA]]</f>
        <v>-7.294165678229346E-2</v>
      </c>
      <c r="U255" s="1">
        <f>(Table2[[#This Row],[Close Price]]-Table2[[#This Row],[200D EMA]])/Table2[[#This Row],[200D EMA]]</f>
        <v>1.9169972030329458E-2</v>
      </c>
      <c r="V255">
        <v>0.75666583632488305</v>
      </c>
      <c r="W255">
        <v>203.57</v>
      </c>
      <c r="X255">
        <v>209.28</v>
      </c>
      <c r="Y255">
        <v>203.57</v>
      </c>
      <c r="Z255">
        <v>209.28</v>
      </c>
      <c r="AA255">
        <v>202.44</v>
      </c>
      <c r="AB255">
        <v>244.5</v>
      </c>
      <c r="AC255" s="1">
        <f>(Table2[[#This Row],[Close Price]]/Table2[[#This Row],[Day Low]])-1</f>
        <v>1.6112393771184452E-2</v>
      </c>
      <c r="AD255" s="1">
        <f>(Table2[[#This Row],[Day High]]/Table2[[#This Row],[Close Price]])-1</f>
        <v>1.1747643219724546E-2</v>
      </c>
      <c r="AE255" s="1">
        <f>(Table2[[#This Row],[Close Price]]/Table2[[#This Row],[Current Week Low]])-1</f>
        <v>1.6112393771184452E-2</v>
      </c>
      <c r="AF255" s="1">
        <f>(Table2[[#This Row],[Current Week High]]/Table2[[#This Row],[Close Price]])-1</f>
        <v>1.1747643219724546E-2</v>
      </c>
      <c r="AG255" s="1">
        <f>(Table2[[#This Row],[Close Price]]/Table2[[#This Row],[Current Month Low]])-1</f>
        <v>2.1784232365145151E-2</v>
      </c>
      <c r="AH255" s="1">
        <f>(Table2[[#This Row],[Current Month High]]/Table2[[#This Row],[Close Price]])-1</f>
        <v>0.18201595358955758</v>
      </c>
      <c r="AI255">
        <v>19.0717911530094</v>
      </c>
      <c r="AJ255">
        <v>78.088678433060693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-0.01</v>
      </c>
      <c r="AM255" t="s">
        <v>3143</v>
      </c>
      <c r="AN255">
        <v>-8.32</v>
      </c>
      <c r="AO255" t="s">
        <v>3143</v>
      </c>
      <c r="AP255">
        <v>8.9610864404179993E-2</v>
      </c>
      <c r="AQ255">
        <f>(Table2[[#This Row],[Sharpe Ratio]]-AVERAGE(Table2[Sharpe Ratio]))/_xlfn.STDEV.P(Table2[Sharpe Ratio])</f>
        <v>0.38832307761729579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172</v>
      </c>
      <c r="AT255">
        <f>_xlfn.RANK.AVG(Table2[[#This Row],[6M Return vs Nifty Z-Score]],Table2[6M Return vs Nifty Z-Score])</f>
        <v>457</v>
      </c>
      <c r="AU255">
        <f>_xlfn.RANK.AVG(Table2[[#This Row],[Sharpe Ratio Z-Score]],Table2[Sharpe Ratio Z-Score])</f>
        <v>241</v>
      </c>
      <c r="AV255">
        <f>(Table2[[#This Row],[Rank 1Y]]+Table2[[#This Row],[Rank 6M]]+Table2[[#This Row],[Rank Sharpe]])/3</f>
        <v>290</v>
      </c>
    </row>
    <row r="256" spans="1:48" x14ac:dyDescent="0.3">
      <c r="A256" t="s">
        <v>400</v>
      </c>
      <c r="B256" t="s">
        <v>401</v>
      </c>
      <c r="C256" t="s">
        <v>3105</v>
      </c>
      <c r="D256" t="s">
        <v>117</v>
      </c>
      <c r="E256">
        <v>54671.939470259997</v>
      </c>
      <c r="F256">
        <v>669.5</v>
      </c>
      <c r="G256">
        <v>21.825925251603401</v>
      </c>
      <c r="H256">
        <f>(Table2[[#This Row],[1Y Return vs Nifty]]-AVERAGE(Table2[1Y Return vs Nifty]))/_xlfn.STDEV.P(Table2[1Y Return vs Nifty])</f>
        <v>6.2364045056459622E-2</v>
      </c>
      <c r="I256">
        <v>-7.8067467556357402</v>
      </c>
      <c r="J256">
        <f>(Table2[[#This Row],[1M Return vs Nifty]]-AVERAGE(Table2[1M Return vs Nifty]))/_xlfn.STDEV.P(Table2[1M Return vs Nifty])</f>
        <v>-0.6562841547249435</v>
      </c>
      <c r="K256">
        <v>-12.8968767516551</v>
      </c>
      <c r="L256">
        <f>(Table2[[#This Row],[6M Return vs Nifty]]-AVERAGE(Table2[6M Return vs Nifty]))/_xlfn.STDEV.P(Table2[6M Return vs Nifty])</f>
        <v>-0.49610531647259098</v>
      </c>
      <c r="M256">
        <v>-8.6388725944488698</v>
      </c>
      <c r="N256">
        <f>(Table2[[#This Row],[1W Return vs Nifty]]-AVERAGE(Table2[1W Return vs Nifty]))/_xlfn.STDEV.P(Table2[1W Return vs Nifty])</f>
        <v>-0.59335349422635497</v>
      </c>
      <c r="O256">
        <v>717</v>
      </c>
      <c r="P256">
        <v>735.03351536312698</v>
      </c>
      <c r="Q256">
        <v>688.45048201260295</v>
      </c>
      <c r="R256">
        <v>21.489936277255701</v>
      </c>
      <c r="S256" s="1">
        <f>(Table2[[#This Row],[Close Price]]-Table2[[#This Row],[20D EMA]])/Table2[[#This Row],[20D EMA]]</f>
        <v>-6.6248256624825669E-2</v>
      </c>
      <c r="T256" s="1">
        <f>(Table2[[#This Row],[Close Price]]-Table2[[#This Row],[50D EMA]])/Table2[[#This Row],[50D EMA]]</f>
        <v>-8.9157179901860131E-2</v>
      </c>
      <c r="U256" s="1">
        <f>(Table2[[#This Row],[Close Price]]-Table2[[#This Row],[200D EMA]])/Table2[[#This Row],[200D EMA]]</f>
        <v>-2.7526281857198315E-2</v>
      </c>
      <c r="V256">
        <v>0.86924052898169302</v>
      </c>
      <c r="W256">
        <v>646.85</v>
      </c>
      <c r="X256">
        <v>675.3</v>
      </c>
      <c r="Y256">
        <v>646.85</v>
      </c>
      <c r="Z256">
        <v>675.3</v>
      </c>
      <c r="AA256">
        <v>631.85</v>
      </c>
      <c r="AB256">
        <v>793.7</v>
      </c>
      <c r="AC256" s="1">
        <f>(Table2[[#This Row],[Close Price]]/Table2[[#This Row],[Day Low]])-1</f>
        <v>3.5015846023034758E-2</v>
      </c>
      <c r="AD256" s="1">
        <f>(Table2[[#This Row],[Day High]]/Table2[[#This Row],[Close Price]])-1</f>
        <v>8.6631814787154759E-3</v>
      </c>
      <c r="AE256" s="1">
        <f>(Table2[[#This Row],[Close Price]]/Table2[[#This Row],[Current Week Low]])-1</f>
        <v>3.5015846023034758E-2</v>
      </c>
      <c r="AF256" s="1">
        <f>(Table2[[#This Row],[Current Week High]]/Table2[[#This Row],[Close Price]])-1</f>
        <v>8.6631814787154759E-3</v>
      </c>
      <c r="AG256" s="1">
        <f>(Table2[[#This Row],[Close Price]]/Table2[[#This Row],[Current Month Low]])-1</f>
        <v>5.9586927277043511E-2</v>
      </c>
      <c r="AH256" s="1">
        <f>(Table2[[#This Row],[Current Month High]]/Table2[[#This Row],[Close Price]])-1</f>
        <v>0.18551157580283806</v>
      </c>
      <c r="AI256">
        <v>26.661687826736301</v>
      </c>
      <c r="AJ256">
        <v>56.736509422919298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-0.02</v>
      </c>
      <c r="AM256" t="s">
        <v>3143</v>
      </c>
      <c r="AN256">
        <v>-11.45</v>
      </c>
      <c r="AO256" t="s">
        <v>3143</v>
      </c>
      <c r="AP256">
        <v>0.14441756162305699</v>
      </c>
      <c r="AQ256">
        <f>(Table2[[#This Row],[Sharpe Ratio]]-AVERAGE(Table2[Sharpe Ratio]))/_xlfn.STDEV.P(Table2[Sharpe Ratio])</f>
        <v>1.0354046423895751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271</v>
      </c>
      <c r="AT256">
        <f>_xlfn.RANK.AVG(Table2[[#This Row],[6M Return vs Nifty Z-Score]],Table2[6M Return vs Nifty Z-Score])</f>
        <v>494</v>
      </c>
      <c r="AU256">
        <f>_xlfn.RANK.AVG(Table2[[#This Row],[Sharpe Ratio Z-Score]],Table2[Sharpe Ratio Z-Score])</f>
        <v>106</v>
      </c>
      <c r="AV256">
        <f>(Table2[[#This Row],[Rank 1Y]]+Table2[[#This Row],[Rank 6M]]+Table2[[#This Row],[Rank Sharpe]])/3</f>
        <v>290.33333333333331</v>
      </c>
    </row>
    <row r="257" spans="1:48" x14ac:dyDescent="0.3">
      <c r="A257" t="s">
        <v>653</v>
      </c>
      <c r="B257" t="s">
        <v>654</v>
      </c>
      <c r="C257" t="s">
        <v>3099</v>
      </c>
      <c r="D257" t="s">
        <v>197</v>
      </c>
      <c r="E257">
        <v>26784.070817489999</v>
      </c>
      <c r="F257">
        <v>8515.6</v>
      </c>
      <c r="G257">
        <v>9.2967417003747208</v>
      </c>
      <c r="H257">
        <f>(Table2[[#This Row],[1Y Return vs Nifty]]-AVERAGE(Table2[1Y Return vs Nifty]))/_xlfn.STDEV.P(Table2[1Y Return vs Nifty])</f>
        <v>-0.1634597217467425</v>
      </c>
      <c r="I257">
        <v>3.82693586611013</v>
      </c>
      <c r="J257">
        <f>(Table2[[#This Row],[1M Return vs Nifty]]-AVERAGE(Table2[1M Return vs Nifty]))/_xlfn.STDEV.P(Table2[1M Return vs Nifty])</f>
        <v>0.7099635657750446</v>
      </c>
      <c r="K257">
        <v>28.628837571364201</v>
      </c>
      <c r="L257">
        <f>(Table2[[#This Row],[6M Return vs Nifty]]-AVERAGE(Table2[6M Return vs Nifty]))/_xlfn.STDEV.P(Table2[6M Return vs Nifty])</f>
        <v>1.0177596421300905</v>
      </c>
      <c r="M257">
        <v>-4.5661343732443402</v>
      </c>
      <c r="N257">
        <f>(Table2[[#This Row],[1W Return vs Nifty]]-AVERAGE(Table2[1W Return vs Nifty]))/_xlfn.STDEV.P(Table2[1W Return vs Nifty])</f>
        <v>0.23187671821084427</v>
      </c>
      <c r="O257">
        <v>8646.84</v>
      </c>
      <c r="P257">
        <v>8566.7113043169193</v>
      </c>
      <c r="Q257">
        <v>7596.0739396246499</v>
      </c>
      <c r="R257">
        <v>26.926149467517899</v>
      </c>
      <c r="S257" s="1">
        <f>(Table2[[#This Row],[Close Price]]-Table2[[#This Row],[20D EMA]])/Table2[[#This Row],[20D EMA]]</f>
        <v>-1.5177799057227817E-2</v>
      </c>
      <c r="T257" s="1">
        <f>(Table2[[#This Row],[Close Price]]-Table2[[#This Row],[50D EMA]])/Table2[[#This Row],[50D EMA]]</f>
        <v>-5.9662690268508295E-3</v>
      </c>
      <c r="U257" s="1">
        <f>(Table2[[#This Row],[Close Price]]-Table2[[#This Row],[200D EMA]])/Table2[[#This Row],[200D EMA]]</f>
        <v>0.12105280539446509</v>
      </c>
      <c r="V257">
        <v>0.44430309395366002</v>
      </c>
      <c r="W257">
        <v>8135.7</v>
      </c>
      <c r="X257">
        <v>8907.9500000000007</v>
      </c>
      <c r="Y257">
        <v>8135.7</v>
      </c>
      <c r="Z257">
        <v>8907.9500000000007</v>
      </c>
      <c r="AA257">
        <v>8090</v>
      </c>
      <c r="AB257">
        <v>9196</v>
      </c>
      <c r="AC257" s="1">
        <f>(Table2[[#This Row],[Close Price]]/Table2[[#This Row],[Day Low]])-1</f>
        <v>4.6695428789163884E-2</v>
      </c>
      <c r="AD257" s="1">
        <f>(Table2[[#This Row],[Day High]]/Table2[[#This Row],[Close Price]])-1</f>
        <v>4.6074263704260376E-2</v>
      </c>
      <c r="AE257" s="1">
        <f>(Table2[[#This Row],[Close Price]]/Table2[[#This Row],[Current Week Low]])-1</f>
        <v>4.6695428789163884E-2</v>
      </c>
      <c r="AF257" s="1">
        <f>(Table2[[#This Row],[Current Week High]]/Table2[[#This Row],[Close Price]])-1</f>
        <v>4.6074263704260376E-2</v>
      </c>
      <c r="AG257" s="1">
        <f>(Table2[[#This Row],[Close Price]]/Table2[[#This Row],[Current Month Low]])-1</f>
        <v>5.2608158220024848E-2</v>
      </c>
      <c r="AH257" s="1">
        <f>(Table2[[#This Row],[Current Month High]]/Table2[[#This Row],[Close Price]])-1</f>
        <v>7.9900418056273237E-2</v>
      </c>
      <c r="AI257">
        <v>12.2645497674855</v>
      </c>
      <c r="AJ257">
        <v>42.9739508566919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0.11</v>
      </c>
      <c r="AM257" t="s">
        <v>3144</v>
      </c>
      <c r="AN257">
        <v>-4.87</v>
      </c>
      <c r="AO257" t="s">
        <v>3143</v>
      </c>
      <c r="AP257">
        <v>2.5523537788074001E-2</v>
      </c>
      <c r="AQ257">
        <f>(Table2[[#This Row],[Sharpe Ratio]]-AVERAGE(Table2[Sharpe Ratio]))/_xlfn.STDEV.P(Table2[Sharpe Ratio])</f>
        <v>-0.36833130393041486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1.4278089004388219</v>
      </c>
      <c r="AS257">
        <f>_xlfn.RANK.AVG(Table2[[#This Row],[1Y Return vs Nifty Z-Score]],Table2[1Y Return vs Nifty Z-Score])</f>
        <v>357</v>
      </c>
      <c r="AT257">
        <f>_xlfn.RANK.AVG(Table2[[#This Row],[6M Return vs Nifty Z-Score]],Table2[6M Return vs Nifty Z-Score])</f>
        <v>85</v>
      </c>
      <c r="AU257">
        <f>_xlfn.RANK.AVG(Table2[[#This Row],[Sharpe Ratio Z-Score]],Table2[Sharpe Ratio Z-Score])</f>
        <v>429</v>
      </c>
      <c r="AV257">
        <f>(Table2[[#This Row],[Rank 1Y]]+Table2[[#This Row],[Rank 6M]]+Table2[[#This Row],[Rank Sharpe]])/3</f>
        <v>290.33333333333331</v>
      </c>
    </row>
    <row r="258" spans="1:48" x14ac:dyDescent="0.3">
      <c r="A258" t="s">
        <v>1523</v>
      </c>
      <c r="B258" t="s">
        <v>1524</v>
      </c>
      <c r="C258" t="s">
        <v>3101</v>
      </c>
      <c r="D258" t="s">
        <v>51</v>
      </c>
      <c r="E258">
        <v>6175.9868033749999</v>
      </c>
      <c r="F258">
        <v>1611.65</v>
      </c>
      <c r="G258">
        <v>11.3202147379513</v>
      </c>
      <c r="H258">
        <f>(Table2[[#This Row],[1Y Return vs Nifty]]-AVERAGE(Table2[1Y Return vs Nifty]))/_xlfn.STDEV.P(Table2[1Y Return vs Nifty])</f>
        <v>-0.12698900507937835</v>
      </c>
      <c r="I258">
        <v>-4.05222212077976</v>
      </c>
      <c r="J258">
        <f>(Table2[[#This Row],[1M Return vs Nifty]]-AVERAGE(Table2[1M Return vs Nifty]))/_xlfn.STDEV.P(Table2[1M Return vs Nifty])</f>
        <v>-0.21535664357342899</v>
      </c>
      <c r="K258">
        <v>22.6335475954819</v>
      </c>
      <c r="L258">
        <f>(Table2[[#This Row],[6M Return vs Nifty]]-AVERAGE(Table2[6M Return vs Nifty]))/_xlfn.STDEV.P(Table2[6M Return vs Nifty])</f>
        <v>0.79919484296614407</v>
      </c>
      <c r="M258">
        <v>-3.9197094131212999</v>
      </c>
      <c r="N258">
        <f>(Table2[[#This Row],[1W Return vs Nifty]]-AVERAGE(Table2[1W Return vs Nifty]))/_xlfn.STDEV.P(Table2[1W Return vs Nifty])</f>
        <v>0.36285724732751179</v>
      </c>
      <c r="O258">
        <v>1589.54</v>
      </c>
      <c r="P258">
        <v>1536.19870067328</v>
      </c>
      <c r="Q258">
        <v>1345.4095648853499</v>
      </c>
      <c r="R258">
        <v>33.681904881757298</v>
      </c>
      <c r="S258" s="1">
        <f>(Table2[[#This Row],[Close Price]]-Table2[[#This Row],[20D EMA]])/Table2[[#This Row],[20D EMA]]</f>
        <v>1.3909684562829578E-2</v>
      </c>
      <c r="T258" s="1">
        <f>(Table2[[#This Row],[Close Price]]-Table2[[#This Row],[50D EMA]])/Table2[[#This Row],[50D EMA]]</f>
        <v>4.9115585954897359E-2</v>
      </c>
      <c r="U258" s="1">
        <f>(Table2[[#This Row],[Close Price]]-Table2[[#This Row],[200D EMA]])/Table2[[#This Row],[200D EMA]]</f>
        <v>0.19788802017126883</v>
      </c>
      <c r="V258">
        <v>0.54100661685169005</v>
      </c>
      <c r="W258">
        <v>1507.95</v>
      </c>
      <c r="X258">
        <v>1618.8</v>
      </c>
      <c r="Y258">
        <v>1507.95</v>
      </c>
      <c r="Z258">
        <v>1618.8</v>
      </c>
      <c r="AA258">
        <v>1453.25</v>
      </c>
      <c r="AB258">
        <v>1780.8</v>
      </c>
      <c r="AC258" s="1">
        <f>(Table2[[#This Row],[Close Price]]/Table2[[#This Row],[Day Low]])-1</f>
        <v>6.876885838389879E-2</v>
      </c>
      <c r="AD258" s="1">
        <f>(Table2[[#This Row],[Day High]]/Table2[[#This Row],[Close Price]])-1</f>
        <v>4.4364471194116017E-3</v>
      </c>
      <c r="AE258" s="1">
        <f>(Table2[[#This Row],[Close Price]]/Table2[[#This Row],[Current Week Low]])-1</f>
        <v>6.876885838389879E-2</v>
      </c>
      <c r="AF258" s="1">
        <f>(Table2[[#This Row],[Current Week High]]/Table2[[#This Row],[Close Price]])-1</f>
        <v>4.4364471194116017E-3</v>
      </c>
      <c r="AG258" s="1">
        <f>(Table2[[#This Row],[Close Price]]/Table2[[#This Row],[Current Month Low]])-1</f>
        <v>0.10899707552038551</v>
      </c>
      <c r="AH258" s="1">
        <f>(Table2[[#This Row],[Current Month High]]/Table2[[#This Row],[Close Price]])-1</f>
        <v>0.1049545496851052</v>
      </c>
      <c r="AI258">
        <v>13.1138894921353</v>
      </c>
      <c r="AJ258">
        <v>60.450993080790496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0.22</v>
      </c>
      <c r="AM258" t="s">
        <v>3144</v>
      </c>
      <c r="AN258">
        <v>-5.28</v>
      </c>
      <c r="AO258" t="s">
        <v>3143</v>
      </c>
      <c r="AP258">
        <v>3.4693128342491997E-2</v>
      </c>
      <c r="AQ258">
        <f>(Table2[[#This Row],[Sharpe Ratio]]-AVERAGE(Table2[Sharpe Ratio]))/_xlfn.STDEV.P(Table2[Sharpe Ratio])</f>
        <v>-0.26006948000444674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0.55963696163640175</v>
      </c>
      <c r="AS258">
        <f>_xlfn.RANK.AVG(Table2[[#This Row],[1Y Return vs Nifty Z-Score]],Table2[1Y Return vs Nifty Z-Score])</f>
        <v>345</v>
      </c>
      <c r="AT258">
        <f>_xlfn.RANK.AVG(Table2[[#This Row],[6M Return vs Nifty Z-Score]],Table2[6M Return vs Nifty Z-Score])</f>
        <v>115</v>
      </c>
      <c r="AU258">
        <f>_xlfn.RANK.AVG(Table2[[#This Row],[Sharpe Ratio Z-Score]],Table2[Sharpe Ratio Z-Score])</f>
        <v>411</v>
      </c>
      <c r="AV258">
        <f>(Table2[[#This Row],[Rank 1Y]]+Table2[[#This Row],[Rank 6M]]+Table2[[#This Row],[Rank Sharpe]])/3</f>
        <v>290.33333333333331</v>
      </c>
    </row>
    <row r="259" spans="1:48" x14ac:dyDescent="0.3">
      <c r="A259" t="s">
        <v>154</v>
      </c>
      <c r="B259" t="s">
        <v>155</v>
      </c>
      <c r="C259" t="s">
        <v>3107</v>
      </c>
      <c r="D259" t="s">
        <v>156</v>
      </c>
      <c r="E259">
        <v>168650.30917148999</v>
      </c>
      <c r="F259">
        <v>4015.45</v>
      </c>
      <c r="G259">
        <v>33.153641280177901</v>
      </c>
      <c r="H259">
        <f>(Table2[[#This Row],[1Y Return vs Nifty]]-AVERAGE(Table2[1Y Return vs Nifty]))/_xlfn.STDEV.P(Table2[1Y Return vs Nifty])</f>
        <v>0.26653277579541063</v>
      </c>
      <c r="I259">
        <v>-4.3627202506204901</v>
      </c>
      <c r="J259">
        <f>(Table2[[#This Row],[1M Return vs Nifty]]-AVERAGE(Table2[1M Return vs Nifty]))/_xlfn.STDEV.P(Table2[1M Return vs Nifty])</f>
        <v>-0.2518212245584262</v>
      </c>
      <c r="K259">
        <v>-6.3261012504565297</v>
      </c>
      <c r="L259">
        <f>(Table2[[#This Row],[6M Return vs Nifty]]-AVERAGE(Table2[6M Return vs Nifty]))/_xlfn.STDEV.P(Table2[6M Return vs Nifty])</f>
        <v>-0.25656056825388701</v>
      </c>
      <c r="M259">
        <v>-5.3524530535841199</v>
      </c>
      <c r="N259">
        <f>(Table2[[#This Row],[1W Return vs Nifty]]-AVERAGE(Table2[1W Return vs Nifty]))/_xlfn.STDEV.P(Table2[1W Return vs Nifty])</f>
        <v>7.2550511522258845E-2</v>
      </c>
      <c r="O259">
        <v>4571.01</v>
      </c>
      <c r="P259">
        <v>4611.5235936703602</v>
      </c>
      <c r="Q259">
        <v>4059.5254969369198</v>
      </c>
      <c r="R259">
        <v>23.2620756081709</v>
      </c>
      <c r="S259" s="1">
        <f>(Table2[[#This Row],[Close Price]]-Table2[[#This Row],[20D EMA]])/Table2[[#This Row],[20D EMA]]</f>
        <v>-0.12153987849512479</v>
      </c>
      <c r="T259" s="1">
        <f>(Table2[[#This Row],[Close Price]]-Table2[[#This Row],[50D EMA]])/Table2[[#This Row],[50D EMA]]</f>
        <v>-0.12925740952263873</v>
      </c>
      <c r="U259" s="1">
        <f>(Table2[[#This Row],[Close Price]]-Table2[[#This Row],[200D EMA]])/Table2[[#This Row],[200D EMA]]</f>
        <v>-1.0857302650316343E-2</v>
      </c>
      <c r="V259">
        <v>1.3100227295393501</v>
      </c>
      <c r="W259">
        <v>3780</v>
      </c>
      <c r="X259">
        <v>4200</v>
      </c>
      <c r="Y259">
        <v>3780</v>
      </c>
      <c r="Z259">
        <v>4200</v>
      </c>
      <c r="AA259">
        <v>3780</v>
      </c>
      <c r="AB259">
        <v>4915</v>
      </c>
      <c r="AC259" s="1">
        <f>(Table2[[#This Row],[Close Price]]/Table2[[#This Row],[Day Low]])-1</f>
        <v>6.2288359788359671E-2</v>
      </c>
      <c r="AD259" s="1">
        <f>(Table2[[#This Row],[Day High]]/Table2[[#This Row],[Close Price]])-1</f>
        <v>4.5959979578876542E-2</v>
      </c>
      <c r="AE259" s="1">
        <f>(Table2[[#This Row],[Close Price]]/Table2[[#This Row],[Current Week Low]])-1</f>
        <v>6.2288359788359671E-2</v>
      </c>
      <c r="AF259" s="1">
        <f>(Table2[[#This Row],[Current Week High]]/Table2[[#This Row],[Close Price]])-1</f>
        <v>4.5959979578876542E-2</v>
      </c>
      <c r="AG259" s="1">
        <f>(Table2[[#This Row],[Close Price]]/Table2[[#This Row],[Current Month Low]])-1</f>
        <v>6.2288359788359671E-2</v>
      </c>
      <c r="AH259" s="1">
        <f>(Table2[[#This Row],[Current Month High]]/Table2[[#This Row],[Close Price]])-1</f>
        <v>0.22402221419766155</v>
      </c>
      <c r="AI259">
        <v>25.390678504277201</v>
      </c>
      <c r="AJ259">
        <v>66.288435655865001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-0.02</v>
      </c>
      <c r="AM259" t="s">
        <v>3143</v>
      </c>
      <c r="AN259">
        <v>-13.93</v>
      </c>
      <c r="AO259" t="s">
        <v>3143</v>
      </c>
      <c r="AP259">
        <v>8.8403413656936006E-2</v>
      </c>
      <c r="AQ259">
        <f>(Table2[[#This Row],[Sharpe Ratio]]-AVERAGE(Table2[Sharpe Ratio]))/_xlfn.STDEV.P(Table2[Sharpe Ratio])</f>
        <v>0.37406717170507109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218</v>
      </c>
      <c r="AT259">
        <f>_xlfn.RANK.AVG(Table2[[#This Row],[6M Return vs Nifty Z-Score]],Table2[6M Return vs Nifty Z-Score])</f>
        <v>410</v>
      </c>
      <c r="AU259">
        <f>_xlfn.RANK.AVG(Table2[[#This Row],[Sharpe Ratio Z-Score]],Table2[Sharpe Ratio Z-Score])</f>
        <v>245</v>
      </c>
      <c r="AV259">
        <f>(Table2[[#This Row],[Rank 1Y]]+Table2[[#This Row],[Rank 6M]]+Table2[[#This Row],[Rank Sharpe]])/3</f>
        <v>291</v>
      </c>
    </row>
    <row r="260" spans="1:48" x14ac:dyDescent="0.3">
      <c r="A260" t="s">
        <v>87</v>
      </c>
      <c r="B260" t="s">
        <v>88</v>
      </c>
      <c r="C260" t="s">
        <v>3107</v>
      </c>
      <c r="D260" t="s">
        <v>89</v>
      </c>
      <c r="E260">
        <v>284857.52267714997</v>
      </c>
      <c r="F260">
        <v>1352.2</v>
      </c>
      <c r="G260">
        <v>44.471763774181099</v>
      </c>
      <c r="H260">
        <f>(Table2[[#This Row],[1Y Return vs Nifty]]-AVERAGE(Table2[1Y Return vs Nifty]))/_xlfn.STDEV.P(Table2[1Y Return vs Nifty])</f>
        <v>0.47052859438050981</v>
      </c>
      <c r="I260">
        <v>-2.3336843692999598</v>
      </c>
      <c r="J260">
        <f>(Table2[[#This Row],[1M Return vs Nifty]]-AVERAGE(Table2[1M Return vs Nifty]))/_xlfn.STDEV.P(Table2[1M Return vs Nifty])</f>
        <v>-1.3533337755920393E-2</v>
      </c>
      <c r="K260">
        <v>-5.9069782981012402</v>
      </c>
      <c r="L260">
        <f>(Table2[[#This Row],[6M Return vs Nifty]]-AVERAGE(Table2[6M Return vs Nifty]))/_xlfn.STDEV.P(Table2[6M Return vs Nifty])</f>
        <v>-0.24128098640296028</v>
      </c>
      <c r="M260">
        <v>-4.6087760723936997</v>
      </c>
      <c r="N260">
        <f>(Table2[[#This Row],[1W Return vs Nifty]]-AVERAGE(Table2[1W Return vs Nifty]))/_xlfn.STDEV.P(Table2[1W Return vs Nifty])</f>
        <v>0.22323653155104425</v>
      </c>
      <c r="O260">
        <v>1388.69</v>
      </c>
      <c r="P260">
        <v>1422.11699135852</v>
      </c>
      <c r="Q260">
        <v>1335.80404785928</v>
      </c>
      <c r="R260">
        <v>25.9924468939627</v>
      </c>
      <c r="S260" s="1">
        <f>(Table2[[#This Row],[Close Price]]-Table2[[#This Row],[20D EMA]])/Table2[[#This Row],[20D EMA]]</f>
        <v>-2.6276562803793507E-2</v>
      </c>
      <c r="T260" s="1">
        <f>(Table2[[#This Row],[Close Price]]-Table2[[#This Row],[50D EMA]])/Table2[[#This Row],[50D EMA]]</f>
        <v>-4.9164022217138129E-2</v>
      </c>
      <c r="U260" s="1">
        <f>(Table2[[#This Row],[Close Price]]-Table2[[#This Row],[200D EMA]])/Table2[[#This Row],[200D EMA]]</f>
        <v>1.2274219536163049E-2</v>
      </c>
      <c r="V260">
        <v>0.68487902148291901</v>
      </c>
      <c r="W260">
        <v>1303.1500000000001</v>
      </c>
      <c r="X260">
        <v>1364.1</v>
      </c>
      <c r="Y260">
        <v>1303.1500000000001</v>
      </c>
      <c r="Z260">
        <v>1364.1</v>
      </c>
      <c r="AA260">
        <v>1303.1500000000001</v>
      </c>
      <c r="AB260">
        <v>1472.85</v>
      </c>
      <c r="AC260" s="1">
        <f>(Table2[[#This Row],[Close Price]]/Table2[[#This Row],[Day Low]])-1</f>
        <v>3.7639565667804797E-2</v>
      </c>
      <c r="AD260" s="1">
        <f>(Table2[[#This Row],[Day High]]/Table2[[#This Row],[Close Price]])-1</f>
        <v>8.8004733027657878E-3</v>
      </c>
      <c r="AE260" s="1">
        <f>(Table2[[#This Row],[Close Price]]/Table2[[#This Row],[Current Week Low]])-1</f>
        <v>3.7639565667804797E-2</v>
      </c>
      <c r="AF260" s="1">
        <f>(Table2[[#This Row],[Current Week High]]/Table2[[#This Row],[Close Price]])-1</f>
        <v>8.8004733027657878E-3</v>
      </c>
      <c r="AG260" s="1">
        <f>(Table2[[#This Row],[Close Price]]/Table2[[#This Row],[Current Month Low]])-1</f>
        <v>3.7639565667804797E-2</v>
      </c>
      <c r="AH260" s="1">
        <f>(Table2[[#This Row],[Current Month High]]/Table2[[#This Row],[Close Price]])-1</f>
        <v>8.9224966720899079E-2</v>
      </c>
      <c r="AI260">
        <v>19.908297589113999</v>
      </c>
      <c r="AJ260">
        <v>76.251303441084403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-0.08</v>
      </c>
      <c r="AM260" t="s">
        <v>3143</v>
      </c>
      <c r="AN260">
        <v>-4.59</v>
      </c>
      <c r="AO260" t="s">
        <v>3143</v>
      </c>
      <c r="AP260">
        <v>7.2071749922099998E-2</v>
      </c>
      <c r="AQ260">
        <f>(Table2[[#This Row],[Sharpe Ratio]]-AVERAGE(Table2[Sharpe Ratio]))/_xlfn.STDEV.P(Table2[Sharpe Ratio])</f>
        <v>0.18124550827463037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178</v>
      </c>
      <c r="AT260">
        <f>_xlfn.RANK.AVG(Table2[[#This Row],[6M Return vs Nifty Z-Score]],Table2[6M Return vs Nifty Z-Score])</f>
        <v>407</v>
      </c>
      <c r="AU260">
        <f>_xlfn.RANK.AVG(Table2[[#This Row],[Sharpe Ratio Z-Score]],Table2[Sharpe Ratio Z-Score])</f>
        <v>289</v>
      </c>
      <c r="AV260">
        <f>(Table2[[#This Row],[Rank 1Y]]+Table2[[#This Row],[Rank 6M]]+Table2[[#This Row],[Rank Sharpe]])/3</f>
        <v>291.33333333333331</v>
      </c>
    </row>
    <row r="261" spans="1:48" x14ac:dyDescent="0.3">
      <c r="A261" t="s">
        <v>321</v>
      </c>
      <c r="B261" t="s">
        <v>322</v>
      </c>
      <c r="C261" t="s">
        <v>3110</v>
      </c>
      <c r="D261" t="s">
        <v>141</v>
      </c>
      <c r="E261">
        <v>81451.344157600004</v>
      </c>
      <c r="F261">
        <v>2975.35</v>
      </c>
      <c r="G261">
        <v>53.7127014691157</v>
      </c>
      <c r="H261">
        <f>(Table2[[#This Row],[1Y Return vs Nifty]]-AVERAGE(Table2[1Y Return vs Nifty]))/_xlfn.STDEV.P(Table2[1Y Return vs Nifty])</f>
        <v>0.63708560510122714</v>
      </c>
      <c r="I261">
        <v>-0.70510858088824901</v>
      </c>
      <c r="J261">
        <f>(Table2[[#This Row],[1M Return vs Nifty]]-AVERAGE(Table2[1M Return vs Nifty]))/_xlfn.STDEV.P(Table2[1M Return vs Nifty])</f>
        <v>0.17772492765523096</v>
      </c>
      <c r="K261">
        <v>4.6570423094961502</v>
      </c>
      <c r="L261">
        <f>(Table2[[#This Row],[6M Return vs Nifty]]-AVERAGE(Table2[6M Return vs Nifty]))/_xlfn.STDEV.P(Table2[6M Return vs Nifty])</f>
        <v>0.14384184364389191</v>
      </c>
      <c r="M261">
        <v>-5.1284776362880597</v>
      </c>
      <c r="N261">
        <f>(Table2[[#This Row],[1W Return vs Nifty]]-AVERAGE(Table2[1W Return vs Nifty]))/_xlfn.STDEV.P(Table2[1W Return vs Nifty])</f>
        <v>0.11793307017373865</v>
      </c>
      <c r="O261">
        <v>3015.93</v>
      </c>
      <c r="P261">
        <v>3010.8961110499799</v>
      </c>
      <c r="Q261">
        <v>2726.6165649265799</v>
      </c>
      <c r="R261">
        <v>40.128636553750098</v>
      </c>
      <c r="S261" s="1">
        <f>(Table2[[#This Row],[Close Price]]-Table2[[#This Row],[20D EMA]])/Table2[[#This Row],[20D EMA]]</f>
        <v>-1.3455219451379816E-2</v>
      </c>
      <c r="T261" s="1">
        <f>(Table2[[#This Row],[Close Price]]-Table2[[#This Row],[50D EMA]])/Table2[[#This Row],[50D EMA]]</f>
        <v>-1.1805824491760411E-2</v>
      </c>
      <c r="U261" s="1">
        <f>(Table2[[#This Row],[Close Price]]-Table2[[#This Row],[200D EMA]])/Table2[[#This Row],[200D EMA]]</f>
        <v>9.1224207419908221E-2</v>
      </c>
      <c r="V261">
        <v>0.89396595399946999</v>
      </c>
      <c r="W261">
        <v>2935.05</v>
      </c>
      <c r="X261">
        <v>3022.8</v>
      </c>
      <c r="Y261">
        <v>2935.05</v>
      </c>
      <c r="Z261">
        <v>3022.8</v>
      </c>
      <c r="AA261">
        <v>2833.4</v>
      </c>
      <c r="AB261">
        <v>3279.95</v>
      </c>
      <c r="AC261" s="1">
        <f>(Table2[[#This Row],[Close Price]]/Table2[[#This Row],[Day Low]])-1</f>
        <v>1.3730600841552754E-2</v>
      </c>
      <c r="AD261" s="1">
        <f>(Table2[[#This Row],[Day High]]/Table2[[#This Row],[Close Price]])-1</f>
        <v>1.5947703631505661E-2</v>
      </c>
      <c r="AE261" s="1">
        <f>(Table2[[#This Row],[Close Price]]/Table2[[#This Row],[Current Week Low]])-1</f>
        <v>1.3730600841552754E-2</v>
      </c>
      <c r="AF261" s="1">
        <f>(Table2[[#This Row],[Current Week High]]/Table2[[#This Row],[Close Price]])-1</f>
        <v>1.5947703631505661E-2</v>
      </c>
      <c r="AG261" s="1">
        <f>(Table2[[#This Row],[Close Price]]/Table2[[#This Row],[Current Month Low]])-1</f>
        <v>5.0098821204206834E-2</v>
      </c>
      <c r="AH261" s="1">
        <f>(Table2[[#This Row],[Current Month High]]/Table2[[#This Row],[Close Price]])-1</f>
        <v>0.10237451056178259</v>
      </c>
      <c r="AI261">
        <v>14.363016115751</v>
      </c>
      <c r="AJ261">
        <v>86.431279175412698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0.05</v>
      </c>
      <c r="AM261" t="s">
        <v>3144</v>
      </c>
      <c r="AN261">
        <v>-1.3</v>
      </c>
      <c r="AO261" t="s">
        <v>3143</v>
      </c>
      <c r="AP261">
        <v>2.0273227815441001E-2</v>
      </c>
      <c r="AQ261">
        <f>(Table2[[#This Row],[Sharpe Ratio]]-AVERAGE(Table2[Sharpe Ratio]))/_xlfn.STDEV.P(Table2[Sharpe Ratio])</f>
        <v>-0.43031969157331607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0.64626575500077266</v>
      </c>
      <c r="AS261">
        <f>_xlfn.RANK.AVG(Table2[[#This Row],[1Y Return vs Nifty Z-Score]],Table2[1Y Return vs Nifty Z-Score])</f>
        <v>151</v>
      </c>
      <c r="AT261">
        <f>_xlfn.RANK.AVG(Table2[[#This Row],[6M Return vs Nifty Z-Score]],Table2[6M Return vs Nifty Z-Score])</f>
        <v>274</v>
      </c>
      <c r="AU261">
        <f>_xlfn.RANK.AVG(Table2[[#This Row],[Sharpe Ratio Z-Score]],Table2[Sharpe Ratio Z-Score])</f>
        <v>452</v>
      </c>
      <c r="AV261">
        <f>(Table2[[#This Row],[Rank 1Y]]+Table2[[#This Row],[Rank 6M]]+Table2[[#This Row],[Rank Sharpe]])/3</f>
        <v>292.33333333333331</v>
      </c>
    </row>
    <row r="262" spans="1:48" x14ac:dyDescent="0.3">
      <c r="A262" t="s">
        <v>1612</v>
      </c>
      <c r="B262" t="s">
        <v>1613</v>
      </c>
      <c r="C262" t="s">
        <v>3103</v>
      </c>
      <c r="D262" t="s">
        <v>192</v>
      </c>
      <c r="E262">
        <v>5468.8228152599904</v>
      </c>
      <c r="F262">
        <v>444.1</v>
      </c>
      <c r="G262">
        <v>-2.1180444220851999</v>
      </c>
      <c r="H262">
        <f>(Table2[[#This Row],[1Y Return vs Nifty]]-AVERAGE(Table2[1Y Return vs Nifty]))/_xlfn.STDEV.P(Table2[1Y Return vs Nifty])</f>
        <v>-0.36919778830847239</v>
      </c>
      <c r="I262">
        <v>1.4412503693685299</v>
      </c>
      <c r="J262">
        <f>(Table2[[#This Row],[1M Return vs Nifty]]-AVERAGE(Table2[1M Return vs Nifty]))/_xlfn.STDEV.P(Table2[1M Return vs Nifty])</f>
        <v>0.4297911149931658</v>
      </c>
      <c r="K262">
        <v>-4.7743018928185599</v>
      </c>
      <c r="L262">
        <f>(Table2[[#This Row],[6M Return vs Nifty]]-AVERAGE(Table2[6M Return vs Nifty]))/_xlfn.STDEV.P(Table2[6M Return vs Nifty])</f>
        <v>-0.19998803943388277</v>
      </c>
      <c r="M262">
        <v>-2.8904743642579001</v>
      </c>
      <c r="N262">
        <f>(Table2[[#This Row],[1W Return vs Nifty]]-AVERAGE(Table2[1W Return vs Nifty]))/_xlfn.STDEV.P(Table2[1W Return vs Nifty])</f>
        <v>0.57140388398567488</v>
      </c>
      <c r="O262">
        <v>461.51</v>
      </c>
      <c r="P262">
        <v>473.36685056603699</v>
      </c>
      <c r="Q262">
        <v>441.31310541242698</v>
      </c>
      <c r="R262">
        <v>36.805264777131697</v>
      </c>
      <c r="S262" s="1">
        <f>(Table2[[#This Row],[Close Price]]-Table2[[#This Row],[20D EMA]])/Table2[[#This Row],[20D EMA]]</f>
        <v>-3.7723992979567002E-2</v>
      </c>
      <c r="T262" s="1">
        <f>(Table2[[#This Row],[Close Price]]-Table2[[#This Row],[50D EMA]])/Table2[[#This Row],[50D EMA]]</f>
        <v>-6.1826996400446289E-2</v>
      </c>
      <c r="U262" s="1">
        <f>(Table2[[#This Row],[Close Price]]-Table2[[#This Row],[200D EMA]])/Table2[[#This Row],[200D EMA]]</f>
        <v>6.315005272659116E-3</v>
      </c>
      <c r="V262">
        <v>0.52629768797999799</v>
      </c>
      <c r="W262">
        <v>438.75</v>
      </c>
      <c r="X262">
        <v>449.6</v>
      </c>
      <c r="Y262">
        <v>438.75</v>
      </c>
      <c r="Z262">
        <v>449.6</v>
      </c>
      <c r="AA262">
        <v>432</v>
      </c>
      <c r="AB262">
        <v>483.9</v>
      </c>
      <c r="AC262" s="1">
        <f>(Table2[[#This Row],[Close Price]]/Table2[[#This Row],[Day Low]])-1</f>
        <v>1.219373219373221E-2</v>
      </c>
      <c r="AD262" s="1">
        <f>(Table2[[#This Row],[Day High]]/Table2[[#This Row],[Close Price]])-1</f>
        <v>1.2384598063499119E-2</v>
      </c>
      <c r="AE262" s="1">
        <f>(Table2[[#This Row],[Close Price]]/Table2[[#This Row],[Current Week Low]])-1</f>
        <v>1.219373219373221E-2</v>
      </c>
      <c r="AF262" s="1">
        <f>(Table2[[#This Row],[Current Week High]]/Table2[[#This Row],[Close Price]])-1</f>
        <v>1.2384598063499119E-2</v>
      </c>
      <c r="AG262" s="1">
        <f>(Table2[[#This Row],[Close Price]]/Table2[[#This Row],[Current Month Low]])-1</f>
        <v>2.8009259259259345E-2</v>
      </c>
      <c r="AH262" s="1">
        <f>(Table2[[#This Row],[Current Month High]]/Table2[[#This Row],[Close Price]])-1</f>
        <v>8.9619455077685206E-2</v>
      </c>
      <c r="AI262">
        <v>22.1571718081513</v>
      </c>
      <c r="AJ262">
        <v>40.404679102118202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-7.0000000000000007E-2</v>
      </c>
      <c r="AM262" t="s">
        <v>3143</v>
      </c>
      <c r="AN262">
        <v>-3.6</v>
      </c>
      <c r="AO262" t="s">
        <v>3143</v>
      </c>
      <c r="AP262">
        <v>0.18449564827161799</v>
      </c>
      <c r="AQ262">
        <f>(Table2[[#This Row],[Sharpe Ratio]]-AVERAGE(Table2[Sharpe Ratio]))/_xlfn.STDEV.P(Table2[Sharpe Ratio])</f>
        <v>1.5085911750145971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435</v>
      </c>
      <c r="AT262">
        <f>_xlfn.RANK.AVG(Table2[[#This Row],[6M Return vs Nifty Z-Score]],Table2[6M Return vs Nifty Z-Score])</f>
        <v>394</v>
      </c>
      <c r="AU262">
        <f>_xlfn.RANK.AVG(Table2[[#This Row],[Sharpe Ratio Z-Score]],Table2[Sharpe Ratio Z-Score])</f>
        <v>49</v>
      </c>
      <c r="AV262">
        <f>(Table2[[#This Row],[Rank 1Y]]+Table2[[#This Row],[Rank 6M]]+Table2[[#This Row],[Rank Sharpe]])/3</f>
        <v>292.66666666666669</v>
      </c>
    </row>
    <row r="263" spans="1:48" x14ac:dyDescent="0.3">
      <c r="A263" t="s">
        <v>1752</v>
      </c>
      <c r="B263" t="s">
        <v>1753</v>
      </c>
      <c r="C263" t="s">
        <v>3101</v>
      </c>
      <c r="D263" t="s">
        <v>51</v>
      </c>
      <c r="E263">
        <v>4316.1607239099903</v>
      </c>
      <c r="F263">
        <v>165.16</v>
      </c>
      <c r="G263">
        <v>38.961055356313203</v>
      </c>
      <c r="H263">
        <f>(Table2[[#This Row],[1Y Return vs Nifty]]-AVERAGE(Table2[1Y Return vs Nifty]))/_xlfn.STDEV.P(Table2[1Y Return vs Nifty])</f>
        <v>0.37120456998667728</v>
      </c>
      <c r="I263">
        <v>-11.8574621287989</v>
      </c>
      <c r="J263">
        <f>(Table2[[#This Row],[1M Return vs Nifty]]-AVERAGE(Table2[1M Return vs Nifty]))/_xlfn.STDEV.P(Table2[1M Return vs Nifty])</f>
        <v>-1.1319960015165742</v>
      </c>
      <c r="K263">
        <v>22.1560311598966</v>
      </c>
      <c r="L263">
        <f>(Table2[[#This Row],[6M Return vs Nifty]]-AVERAGE(Table2[6M Return vs Nifty]))/_xlfn.STDEV.P(Table2[6M Return vs Nifty])</f>
        <v>0.78178646334463542</v>
      </c>
      <c r="M263">
        <v>-10.307954971496899</v>
      </c>
      <c r="N263">
        <f>(Table2[[#This Row],[1W Return vs Nifty]]-AVERAGE(Table2[1W Return vs Nifty]))/_xlfn.STDEV.P(Table2[1W Return vs Nifty])</f>
        <v>-0.93154788084695295</v>
      </c>
      <c r="O263">
        <v>186.48</v>
      </c>
      <c r="P263">
        <v>179.53828152528499</v>
      </c>
      <c r="Q263">
        <v>146.33180528985</v>
      </c>
      <c r="R263">
        <v>29.3976034275437</v>
      </c>
      <c r="S263" s="1">
        <f>(Table2[[#This Row],[Close Price]]-Table2[[#This Row],[20D EMA]])/Table2[[#This Row],[20D EMA]]</f>
        <v>-0.1143286143286143</v>
      </c>
      <c r="T263" s="1">
        <f>(Table2[[#This Row],[Close Price]]-Table2[[#This Row],[50D EMA]])/Table2[[#This Row],[50D EMA]]</f>
        <v>-8.0084767455346553E-2</v>
      </c>
      <c r="U263" s="1">
        <f>(Table2[[#This Row],[Close Price]]-Table2[[#This Row],[200D EMA]])/Table2[[#This Row],[200D EMA]]</f>
        <v>0.12866782223355772</v>
      </c>
      <c r="V263">
        <v>0.11175269217549499</v>
      </c>
      <c r="W263">
        <v>164.52</v>
      </c>
      <c r="X263">
        <v>172.35</v>
      </c>
      <c r="Y263">
        <v>164.52</v>
      </c>
      <c r="Z263">
        <v>172.35</v>
      </c>
      <c r="AA263">
        <v>164.52</v>
      </c>
      <c r="AB263">
        <v>240.7</v>
      </c>
      <c r="AC263" s="1">
        <f>(Table2[[#This Row],[Close Price]]/Table2[[#This Row],[Day Low]])-1</f>
        <v>3.8901045465595807E-3</v>
      </c>
      <c r="AD263" s="1">
        <f>(Table2[[#This Row],[Day High]]/Table2[[#This Row],[Close Price]])-1</f>
        <v>4.3533543230806382E-2</v>
      </c>
      <c r="AE263" s="1">
        <f>(Table2[[#This Row],[Close Price]]/Table2[[#This Row],[Current Week Low]])-1</f>
        <v>3.8901045465595807E-3</v>
      </c>
      <c r="AF263" s="1">
        <f>(Table2[[#This Row],[Current Week High]]/Table2[[#This Row],[Close Price]])-1</f>
        <v>4.3533543230806382E-2</v>
      </c>
      <c r="AG263" s="1">
        <f>(Table2[[#This Row],[Close Price]]/Table2[[#This Row],[Current Month Low]])-1</f>
        <v>3.8901045465595807E-3</v>
      </c>
      <c r="AH263" s="1">
        <f>(Table2[[#This Row],[Current Month High]]/Table2[[#This Row],[Close Price]])-1</f>
        <v>0.45737466698958573</v>
      </c>
      <c r="AI263">
        <v>45.737466698958499</v>
      </c>
      <c r="AJ263">
        <v>79.424225964149898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0.18</v>
      </c>
      <c r="AM263" t="s">
        <v>3144</v>
      </c>
      <c r="AN263">
        <v>-14.61</v>
      </c>
      <c r="AO263" t="s">
        <v>3143</v>
      </c>
      <c r="AP263">
        <v>-5.0388304778250003E-3</v>
      </c>
      <c r="AQ263">
        <f>(Table2[[#This Row],[Sharpe Ratio]]-AVERAGE(Table2[Sharpe Ratio]))/_xlfn.STDEV.P(Table2[Sharpe Ratio])</f>
        <v>-0.72916941467562946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-1.6397222637078439</v>
      </c>
      <c r="AS263">
        <f>_xlfn.RANK.AVG(Table2[[#This Row],[1Y Return vs Nifty Z-Score]],Table2[1Y Return vs Nifty Z-Score])</f>
        <v>196</v>
      </c>
      <c r="AT263">
        <f>_xlfn.RANK.AVG(Table2[[#This Row],[6M Return vs Nifty Z-Score]],Table2[6M Return vs Nifty Z-Score])</f>
        <v>121</v>
      </c>
      <c r="AU263">
        <f>_xlfn.RANK.AVG(Table2[[#This Row],[Sharpe Ratio Z-Score]],Table2[Sharpe Ratio Z-Score])</f>
        <v>562</v>
      </c>
      <c r="AV263">
        <f>(Table2[[#This Row],[Rank 1Y]]+Table2[[#This Row],[Rank 6M]]+Table2[[#This Row],[Rank Sharpe]])/3</f>
        <v>293</v>
      </c>
    </row>
    <row r="264" spans="1:48" x14ac:dyDescent="0.3">
      <c r="A264" t="s">
        <v>205</v>
      </c>
      <c r="B264" t="s">
        <v>206</v>
      </c>
      <c r="C264" t="s">
        <v>3102</v>
      </c>
      <c r="D264" t="s">
        <v>57</v>
      </c>
      <c r="E264">
        <v>116728.17303821001</v>
      </c>
      <c r="F264">
        <v>642.9</v>
      </c>
      <c r="G264">
        <v>34.606479000151701</v>
      </c>
      <c r="H264">
        <f>(Table2[[#This Row],[1Y Return vs Nifty]]-AVERAGE(Table2[1Y Return vs Nifty]))/_xlfn.STDEV.P(Table2[1Y Return vs Nifty])</f>
        <v>0.29271846340520591</v>
      </c>
      <c r="I264">
        <v>-1.6610429284086601</v>
      </c>
      <c r="J264">
        <f>(Table2[[#This Row],[1M Return vs Nifty]]-AVERAGE(Table2[1M Return vs Nifty]))/_xlfn.STDEV.P(Table2[1M Return vs Nifty])</f>
        <v>6.5460981172272267E-2</v>
      </c>
      <c r="K264">
        <v>-1.99633462724521</v>
      </c>
      <c r="L264">
        <f>(Table2[[#This Row],[6M Return vs Nifty]]-AVERAGE(Table2[6M Return vs Nifty]))/_xlfn.STDEV.P(Table2[6M Return vs Nifty])</f>
        <v>-9.8714229505330819E-2</v>
      </c>
      <c r="M264">
        <v>-1.3587796057074599</v>
      </c>
      <c r="N264">
        <f>(Table2[[#This Row],[1W Return vs Nifty]]-AVERAGE(Table2[1W Return vs Nifty]))/_xlfn.STDEV.P(Table2[1W Return vs Nifty])</f>
        <v>0.88176038674506174</v>
      </c>
      <c r="O264">
        <v>692.81</v>
      </c>
      <c r="P264">
        <v>706.128464278293</v>
      </c>
      <c r="Q264">
        <v>626.78327536698305</v>
      </c>
      <c r="R264">
        <v>35.160692623384001</v>
      </c>
      <c r="S264" s="1">
        <f>(Table2[[#This Row],[Close Price]]-Table2[[#This Row],[20D EMA]])/Table2[[#This Row],[20D EMA]]</f>
        <v>-7.2039953233931336E-2</v>
      </c>
      <c r="T264" s="1">
        <f>(Table2[[#This Row],[Close Price]]-Table2[[#This Row],[50D EMA]])/Table2[[#This Row],[50D EMA]]</f>
        <v>-8.9542438064604046E-2</v>
      </c>
      <c r="U264" s="1">
        <f>(Table2[[#This Row],[Close Price]]-Table2[[#This Row],[200D EMA]])/Table2[[#This Row],[200D EMA]]</f>
        <v>2.5713392916523737E-2</v>
      </c>
      <c r="V264">
        <v>0.72426855826558301</v>
      </c>
      <c r="W264">
        <v>635.54999999999995</v>
      </c>
      <c r="X264">
        <v>674</v>
      </c>
      <c r="Y264">
        <v>635.54999999999995</v>
      </c>
      <c r="Z264">
        <v>674</v>
      </c>
      <c r="AA264">
        <v>635.54999999999995</v>
      </c>
      <c r="AB264">
        <v>741.45</v>
      </c>
      <c r="AC264" s="1">
        <f>(Table2[[#This Row],[Close Price]]/Table2[[#This Row],[Day Low]])-1</f>
        <v>1.1564786405475536E-2</v>
      </c>
      <c r="AD264" s="1">
        <f>(Table2[[#This Row],[Day High]]/Table2[[#This Row],[Close Price]])-1</f>
        <v>4.8374552807590732E-2</v>
      </c>
      <c r="AE264" s="1">
        <f>(Table2[[#This Row],[Close Price]]/Table2[[#This Row],[Current Week Low]])-1</f>
        <v>1.1564786405475536E-2</v>
      </c>
      <c r="AF264" s="1">
        <f>(Table2[[#This Row],[Current Week High]]/Table2[[#This Row],[Close Price]])-1</f>
        <v>4.8374552807590732E-2</v>
      </c>
      <c r="AG264" s="1">
        <f>(Table2[[#This Row],[Close Price]]/Table2[[#This Row],[Current Month Low]])-1</f>
        <v>1.1564786405475536E-2</v>
      </c>
      <c r="AH264" s="1">
        <f>(Table2[[#This Row],[Current Month High]]/Table2[[#This Row],[Close Price]])-1</f>
        <v>0.15328978068128807</v>
      </c>
      <c r="AI264">
        <v>25.198320111992501</v>
      </c>
      <c r="AJ264">
        <v>71.394294854705393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0</v>
      </c>
      <c r="AM264" t="s">
        <v>3142</v>
      </c>
      <c r="AN264">
        <v>-11.79</v>
      </c>
      <c r="AO264" t="s">
        <v>3143</v>
      </c>
      <c r="AP264">
        <v>6.7503928076020001E-2</v>
      </c>
      <c r="AQ264">
        <f>(Table2[[#This Row],[Sharpe Ratio]]-AVERAGE(Table2[Sharpe Ratio]))/_xlfn.STDEV.P(Table2[Sharpe Ratio])</f>
        <v>0.12731499507551719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213</v>
      </c>
      <c r="AT264">
        <f>_xlfn.RANK.AVG(Table2[[#This Row],[6M Return vs Nifty Z-Score]],Table2[6M Return vs Nifty Z-Score])</f>
        <v>364</v>
      </c>
      <c r="AU264">
        <f>_xlfn.RANK.AVG(Table2[[#This Row],[Sharpe Ratio Z-Score]],Table2[Sharpe Ratio Z-Score])</f>
        <v>304</v>
      </c>
      <c r="AV264">
        <f>(Table2[[#This Row],[Rank 1Y]]+Table2[[#This Row],[Rank 6M]]+Table2[[#This Row],[Rank Sharpe]])/3</f>
        <v>293.66666666666669</v>
      </c>
    </row>
    <row r="265" spans="1:48" x14ac:dyDescent="0.3">
      <c r="A265" t="s">
        <v>761</v>
      </c>
      <c r="B265" t="s">
        <v>762</v>
      </c>
      <c r="C265" t="s">
        <v>3096</v>
      </c>
      <c r="D265" t="s">
        <v>763</v>
      </c>
      <c r="E265">
        <v>20555.9932223</v>
      </c>
      <c r="F265">
        <v>1460.4</v>
      </c>
      <c r="G265">
        <v>9.6276001779600797</v>
      </c>
      <c r="H265">
        <f>(Table2[[#This Row],[1Y Return vs Nifty]]-AVERAGE(Table2[1Y Return vs Nifty]))/_xlfn.STDEV.P(Table2[1Y Return vs Nifty])</f>
        <v>-0.15749638763310253</v>
      </c>
      <c r="I265">
        <v>-1.5578226187706099</v>
      </c>
      <c r="J265">
        <f>(Table2[[#This Row],[1M Return vs Nifty]]-AVERAGE(Table2[1M Return vs Nifty]))/_xlfn.STDEV.P(Table2[1M Return vs Nifty])</f>
        <v>7.7583068162051724E-2</v>
      </c>
      <c r="K265">
        <v>23.5130202627094</v>
      </c>
      <c r="L265">
        <f>(Table2[[#This Row],[6M Return vs Nifty]]-AVERAGE(Table2[6M Return vs Nifty]))/_xlfn.STDEV.P(Table2[6M Return vs Nifty])</f>
        <v>0.83125697301423573</v>
      </c>
      <c r="M265">
        <v>-4.6650034485732297</v>
      </c>
      <c r="N265">
        <f>(Table2[[#This Row],[1W Return vs Nifty]]-AVERAGE(Table2[1W Return vs Nifty]))/_xlfn.STDEV.P(Table2[1W Return vs Nifty])</f>
        <v>0.211843575002097</v>
      </c>
      <c r="O265">
        <v>1533.24</v>
      </c>
      <c r="P265">
        <v>1535.8235575062099</v>
      </c>
      <c r="Q265">
        <v>1362.34283621657</v>
      </c>
      <c r="R265">
        <v>27.432417213204602</v>
      </c>
      <c r="S265" s="1">
        <f>(Table2[[#This Row],[Close Price]]-Table2[[#This Row],[20D EMA]])/Table2[[#This Row],[20D EMA]]</f>
        <v>-4.7507239571104275E-2</v>
      </c>
      <c r="T265" s="1">
        <f>(Table2[[#This Row],[Close Price]]-Table2[[#This Row],[50D EMA]])/Table2[[#This Row],[50D EMA]]</f>
        <v>-4.9109519864820053E-2</v>
      </c>
      <c r="U265" s="1">
        <f>(Table2[[#This Row],[Close Price]]-Table2[[#This Row],[200D EMA]])/Table2[[#This Row],[200D EMA]]</f>
        <v>7.1976863074899311E-2</v>
      </c>
      <c r="V265">
        <v>0.54429795114628499</v>
      </c>
      <c r="W265">
        <v>1428.4</v>
      </c>
      <c r="X265">
        <v>1475</v>
      </c>
      <c r="Y265">
        <v>1428.4</v>
      </c>
      <c r="Z265">
        <v>1475</v>
      </c>
      <c r="AA265">
        <v>1428.4</v>
      </c>
      <c r="AB265">
        <v>1660</v>
      </c>
      <c r="AC265" s="1">
        <f>(Table2[[#This Row],[Close Price]]/Table2[[#This Row],[Day Low]])-1</f>
        <v>2.2402688322598729E-2</v>
      </c>
      <c r="AD265" s="1">
        <f>(Table2[[#This Row],[Day High]]/Table2[[#This Row],[Close Price]])-1</f>
        <v>9.9972610243768134E-3</v>
      </c>
      <c r="AE265" s="1">
        <f>(Table2[[#This Row],[Close Price]]/Table2[[#This Row],[Current Week Low]])-1</f>
        <v>2.2402688322598729E-2</v>
      </c>
      <c r="AF265" s="1">
        <f>(Table2[[#This Row],[Current Week High]]/Table2[[#This Row],[Close Price]])-1</f>
        <v>9.9972610243768134E-3</v>
      </c>
      <c r="AG265" s="1">
        <f>(Table2[[#This Row],[Close Price]]/Table2[[#This Row],[Current Month Low]])-1</f>
        <v>2.2402688322598729E-2</v>
      </c>
      <c r="AH265" s="1">
        <f>(Table2[[#This Row],[Current Month High]]/Table2[[#This Row],[Close Price]])-1</f>
        <v>0.13667488359353586</v>
      </c>
      <c r="AI265">
        <v>17.433579841139402</v>
      </c>
      <c r="AJ265">
        <v>46.303346022841097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-0.1</v>
      </c>
      <c r="AM265" t="s">
        <v>3143</v>
      </c>
      <c r="AN265">
        <v>-9.18</v>
      </c>
      <c r="AO265" t="s">
        <v>3143</v>
      </c>
      <c r="AP265">
        <v>2.6952609338662E-2</v>
      </c>
      <c r="AQ265">
        <f>(Table2[[#This Row],[Sharpe Ratio]]-AVERAGE(Table2[Sharpe Ratio]))/_xlfn.STDEV.P(Table2[Sharpe Ratio])</f>
        <v>-0.35145880655234757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352</v>
      </c>
      <c r="AT265">
        <f>_xlfn.RANK.AVG(Table2[[#This Row],[6M Return vs Nifty Z-Score]],Table2[6M Return vs Nifty Z-Score])</f>
        <v>108</v>
      </c>
      <c r="AU265">
        <f>_xlfn.RANK.AVG(Table2[[#This Row],[Sharpe Ratio Z-Score]],Table2[Sharpe Ratio Z-Score])</f>
        <v>424</v>
      </c>
      <c r="AV265">
        <f>(Table2[[#This Row],[Rank 1Y]]+Table2[[#This Row],[Rank 6M]]+Table2[[#This Row],[Rank Sharpe]])/3</f>
        <v>294.66666666666669</v>
      </c>
    </row>
    <row r="266" spans="1:48" x14ac:dyDescent="0.3">
      <c r="A266" t="s">
        <v>1827</v>
      </c>
      <c r="B266" t="s">
        <v>1828</v>
      </c>
      <c r="C266" t="s">
        <v>3108</v>
      </c>
      <c r="D266" t="s">
        <v>276</v>
      </c>
      <c r="E266">
        <v>3960.0913359239998</v>
      </c>
      <c r="F266">
        <v>176.74</v>
      </c>
      <c r="G266">
        <v>12.654014912301699</v>
      </c>
      <c r="H266">
        <f>(Table2[[#This Row],[1Y Return vs Nifty]]-AVERAGE(Table2[1Y Return vs Nifty]))/_xlfn.STDEV.P(Table2[1Y Return vs Nifty])</f>
        <v>-0.10294882893358015</v>
      </c>
      <c r="I266">
        <v>5.8328881811930504</v>
      </c>
      <c r="J266">
        <f>(Table2[[#This Row],[1M Return vs Nifty]]-AVERAGE(Table2[1M Return vs Nifty]))/_xlfn.STDEV.P(Table2[1M Return vs Nifty])</f>
        <v>0.94554054230274254</v>
      </c>
      <c r="K266">
        <v>21.3956491677645</v>
      </c>
      <c r="L266">
        <f>(Table2[[#This Row],[6M Return vs Nifty]]-AVERAGE(Table2[6M Return vs Nifty]))/_xlfn.STDEV.P(Table2[6M Return vs Nifty])</f>
        <v>0.75406591303484383</v>
      </c>
      <c r="M266">
        <v>-11.7056651647718</v>
      </c>
      <c r="N266">
        <f>(Table2[[#This Row],[1W Return vs Nifty]]-AVERAGE(Table2[1W Return vs Nifty]))/_xlfn.STDEV.P(Table2[1W Return vs Nifty])</f>
        <v>-1.214756036410841</v>
      </c>
      <c r="O266">
        <v>179.68</v>
      </c>
      <c r="P266">
        <v>174.925922422664</v>
      </c>
      <c r="Q266">
        <v>157.54618577807301</v>
      </c>
      <c r="R266">
        <v>35.612470404626499</v>
      </c>
      <c r="S266" s="1">
        <f>(Table2[[#This Row],[Close Price]]-Table2[[#This Row],[20D EMA]])/Table2[[#This Row],[20D EMA]]</f>
        <v>-1.636242208370435E-2</v>
      </c>
      <c r="T266" s="1">
        <f>(Table2[[#This Row],[Close Price]]-Table2[[#This Row],[50D EMA]])/Table2[[#This Row],[50D EMA]]</f>
        <v>1.0370547442092376E-2</v>
      </c>
      <c r="U266" s="1">
        <f>(Table2[[#This Row],[Close Price]]-Table2[[#This Row],[200D EMA]])/Table2[[#This Row],[200D EMA]]</f>
        <v>0.12182976139431463</v>
      </c>
      <c r="V266">
        <v>1.2347289870816101</v>
      </c>
      <c r="W266">
        <v>170.17</v>
      </c>
      <c r="X266">
        <v>178.6</v>
      </c>
      <c r="Y266">
        <v>170.17</v>
      </c>
      <c r="Z266">
        <v>178.6</v>
      </c>
      <c r="AA266">
        <v>159</v>
      </c>
      <c r="AB266">
        <v>199</v>
      </c>
      <c r="AC266" s="1">
        <f>(Table2[[#This Row],[Close Price]]/Table2[[#This Row],[Day Low]])-1</f>
        <v>3.86084503731563E-2</v>
      </c>
      <c r="AD266" s="1">
        <f>(Table2[[#This Row],[Day High]]/Table2[[#This Row],[Close Price]])-1</f>
        <v>1.0523933461581869E-2</v>
      </c>
      <c r="AE266" s="1">
        <f>(Table2[[#This Row],[Close Price]]/Table2[[#This Row],[Current Week Low]])-1</f>
        <v>3.86084503731563E-2</v>
      </c>
      <c r="AF266" s="1">
        <f>(Table2[[#This Row],[Current Week High]]/Table2[[#This Row],[Close Price]])-1</f>
        <v>1.0523933461581869E-2</v>
      </c>
      <c r="AG266" s="1">
        <f>(Table2[[#This Row],[Close Price]]/Table2[[#This Row],[Current Month Low]])-1</f>
        <v>0.1115723270440252</v>
      </c>
      <c r="AH266" s="1">
        <f>(Table2[[#This Row],[Current Month High]]/Table2[[#This Row],[Close Price]])-1</f>
        <v>0.12594771981441655</v>
      </c>
      <c r="AI266">
        <v>12.5947719814416</v>
      </c>
      <c r="AJ266">
        <v>57.733154841588501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0.19</v>
      </c>
      <c r="AM266" t="s">
        <v>3144</v>
      </c>
      <c r="AN266">
        <v>2.0499999999999998</v>
      </c>
      <c r="AO266" t="s">
        <v>3144</v>
      </c>
      <c r="AP266">
        <v>2.3791348785004E-2</v>
      </c>
      <c r="AQ266">
        <f>(Table2[[#This Row],[Sharpe Ratio]]-AVERAGE(Table2[Sharpe Ratio]))/_xlfn.STDEV.P(Table2[Sharpe Ratio])</f>
        <v>-0.38878259232153162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-6.8810023283663035E-3</v>
      </c>
      <c r="AS266">
        <f>_xlfn.RANK.AVG(Table2[[#This Row],[1Y Return vs Nifty Z-Score]],Table2[1Y Return vs Nifty Z-Score])</f>
        <v>328</v>
      </c>
      <c r="AT266">
        <f>_xlfn.RANK.AVG(Table2[[#This Row],[6M Return vs Nifty Z-Score]],Table2[6M Return vs Nifty Z-Score])</f>
        <v>126</v>
      </c>
      <c r="AU266">
        <f>_xlfn.RANK.AVG(Table2[[#This Row],[Sharpe Ratio Z-Score]],Table2[Sharpe Ratio Z-Score])</f>
        <v>432</v>
      </c>
      <c r="AV266">
        <f>(Table2[[#This Row],[Rank 1Y]]+Table2[[#This Row],[Rank 6M]]+Table2[[#This Row],[Rank Sharpe]])/3</f>
        <v>295.33333333333331</v>
      </c>
    </row>
    <row r="267" spans="1:48" x14ac:dyDescent="0.3">
      <c r="A267" t="s">
        <v>1358</v>
      </c>
      <c r="B267" t="s">
        <v>1359</v>
      </c>
      <c r="C267" t="s">
        <v>3115</v>
      </c>
      <c r="D267" t="s">
        <v>1360</v>
      </c>
      <c r="E267">
        <v>7781.4974849999999</v>
      </c>
      <c r="F267">
        <v>634</v>
      </c>
      <c r="G267">
        <v>-10.916653848877999</v>
      </c>
      <c r="H267">
        <f>(Table2[[#This Row],[1Y Return vs Nifty]]-AVERAGE(Table2[1Y Return vs Nifty]))/_xlfn.STDEV.P(Table2[1Y Return vs Nifty])</f>
        <v>-0.52778235331739209</v>
      </c>
      <c r="I267">
        <v>5.0837050802526802</v>
      </c>
      <c r="J267">
        <f>(Table2[[#This Row],[1M Return vs Nifty]]-AVERAGE(Table2[1M Return vs Nifty]))/_xlfn.STDEV.P(Table2[1M Return vs Nifty])</f>
        <v>0.85755724955040113</v>
      </c>
      <c r="K267">
        <v>5.2331797197861603</v>
      </c>
      <c r="L267">
        <f>(Table2[[#This Row],[6M Return vs Nifty]]-AVERAGE(Table2[6M Return vs Nifty]))/_xlfn.STDEV.P(Table2[6M Return vs Nifty])</f>
        <v>0.16484555787246694</v>
      </c>
      <c r="M267">
        <v>-4.8537525547142204</v>
      </c>
      <c r="N267">
        <f>(Table2[[#This Row],[1W Return vs Nifty]]-AVERAGE(Table2[1W Return vs Nifty]))/_xlfn.STDEV.P(Table2[1W Return vs Nifty])</f>
        <v>0.173598675256983</v>
      </c>
      <c r="O267">
        <v>646.32000000000005</v>
      </c>
      <c r="P267">
        <v>649.46406771682598</v>
      </c>
      <c r="Q267">
        <v>595.04349542199304</v>
      </c>
      <c r="R267">
        <v>40.262090760357097</v>
      </c>
      <c r="S267" s="1">
        <f>(Table2[[#This Row],[Close Price]]-Table2[[#This Row],[20D EMA]])/Table2[[#This Row],[20D EMA]]</f>
        <v>-1.9061765069934473E-2</v>
      </c>
      <c r="T267" s="1">
        <f>(Table2[[#This Row],[Close Price]]-Table2[[#This Row],[50D EMA]])/Table2[[#This Row],[50D EMA]]</f>
        <v>-2.3810505439029919E-2</v>
      </c>
      <c r="U267" s="1">
        <f>(Table2[[#This Row],[Close Price]]-Table2[[#This Row],[200D EMA]])/Table2[[#This Row],[200D EMA]]</f>
        <v>6.5468331101375662E-2</v>
      </c>
      <c r="V267">
        <v>0.57779972390690504</v>
      </c>
      <c r="W267">
        <v>613.54999999999995</v>
      </c>
      <c r="X267">
        <v>641.85</v>
      </c>
      <c r="Y267">
        <v>613.54999999999995</v>
      </c>
      <c r="Z267">
        <v>641.85</v>
      </c>
      <c r="AA267">
        <v>605.4</v>
      </c>
      <c r="AB267">
        <v>692</v>
      </c>
      <c r="AC267" s="1">
        <f>(Table2[[#This Row],[Close Price]]/Table2[[#This Row],[Day Low]])-1</f>
        <v>3.3330616901638077E-2</v>
      </c>
      <c r="AD267" s="1">
        <f>(Table2[[#This Row],[Day High]]/Table2[[#This Row],[Close Price]])-1</f>
        <v>1.2381703470031535E-2</v>
      </c>
      <c r="AE267" s="1">
        <f>(Table2[[#This Row],[Close Price]]/Table2[[#This Row],[Current Week Low]])-1</f>
        <v>3.3330616901638077E-2</v>
      </c>
      <c r="AF267" s="1">
        <f>(Table2[[#This Row],[Current Week High]]/Table2[[#This Row],[Close Price]])-1</f>
        <v>1.2381703470031535E-2</v>
      </c>
      <c r="AG267" s="1">
        <f>(Table2[[#This Row],[Close Price]]/Table2[[#This Row],[Current Month Low]])-1</f>
        <v>4.724149322761817E-2</v>
      </c>
      <c r="AH267" s="1">
        <f>(Table2[[#This Row],[Current Month High]]/Table2[[#This Row],[Close Price]])-1</f>
        <v>9.1482649842271391E-2</v>
      </c>
      <c r="AI267">
        <v>21.198738170346999</v>
      </c>
      <c r="AJ267">
        <v>55.793094974812597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-0.02</v>
      </c>
      <c r="AM267" t="s">
        <v>3143</v>
      </c>
      <c r="AN267">
        <v>-0.93</v>
      </c>
      <c r="AO267" t="s">
        <v>3143</v>
      </c>
      <c r="AP267">
        <v>0.13149855267805999</v>
      </c>
      <c r="AQ267">
        <f>(Table2[[#This Row],[Sharpe Ratio]]-AVERAGE(Table2[Sharpe Ratio]))/_xlfn.STDEV.P(Table2[Sharpe Ratio])</f>
        <v>0.88287487964816258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491</v>
      </c>
      <c r="AT267">
        <f>_xlfn.RANK.AVG(Table2[[#This Row],[6M Return vs Nifty Z-Score]],Table2[6M Return vs Nifty Z-Score])</f>
        <v>265</v>
      </c>
      <c r="AU267">
        <f>_xlfn.RANK.AVG(Table2[[#This Row],[Sharpe Ratio Z-Score]],Table2[Sharpe Ratio Z-Score])</f>
        <v>134</v>
      </c>
      <c r="AV267">
        <f>(Table2[[#This Row],[Rank 1Y]]+Table2[[#This Row],[Rank 6M]]+Table2[[#This Row],[Rank Sharpe]])/3</f>
        <v>296.66666666666669</v>
      </c>
    </row>
    <row r="268" spans="1:48" x14ac:dyDescent="0.3">
      <c r="A268" t="s">
        <v>335</v>
      </c>
      <c r="B268" t="s">
        <v>336</v>
      </c>
      <c r="C268" t="s">
        <v>3108</v>
      </c>
      <c r="D268" t="s">
        <v>166</v>
      </c>
      <c r="E268">
        <v>75508.543853174997</v>
      </c>
      <c r="F268">
        <v>229.75</v>
      </c>
      <c r="G268">
        <v>62.5649568781024</v>
      </c>
      <c r="H268">
        <f>(Table2[[#This Row],[1Y Return vs Nifty]]-AVERAGE(Table2[1Y Return vs Nifty]))/_xlfn.STDEV.P(Table2[1Y Return vs Nifty])</f>
        <v>0.79663707571284259</v>
      </c>
      <c r="I268">
        <v>-16.817694717062999</v>
      </c>
      <c r="J268">
        <f>(Table2[[#This Row],[1M Return vs Nifty]]-AVERAGE(Table2[1M Return vs Nifty]))/_xlfn.STDEV.P(Table2[1M Return vs Nifty])</f>
        <v>-1.7145206145052487</v>
      </c>
      <c r="K268">
        <v>-25.588041058054799</v>
      </c>
      <c r="L268">
        <f>(Table2[[#This Row],[6M Return vs Nifty]]-AVERAGE(Table2[6M Return vs Nifty]))/_xlfn.STDEV.P(Table2[6M Return vs Nifty])</f>
        <v>-0.95877547737280377</v>
      </c>
      <c r="M268">
        <v>-14.0193411593841</v>
      </c>
      <c r="N268">
        <f>(Table2[[#This Row],[1W Return vs Nifty]]-AVERAGE(Table2[1W Return vs Nifty]))/_xlfn.STDEV.P(Table2[1W Return vs Nifty])</f>
        <v>-1.6835598801256155</v>
      </c>
      <c r="O268">
        <v>250.37</v>
      </c>
      <c r="P268">
        <v>266.48666354989598</v>
      </c>
      <c r="Q268">
        <v>254.78980313214601</v>
      </c>
      <c r="R268">
        <v>16.664037555117599</v>
      </c>
      <c r="S268" s="1">
        <f>(Table2[[#This Row],[Close Price]]-Table2[[#This Row],[20D EMA]])/Table2[[#This Row],[20D EMA]]</f>
        <v>-8.2358109997204151E-2</v>
      </c>
      <c r="T268" s="1">
        <f>(Table2[[#This Row],[Close Price]]-Table2[[#This Row],[50D EMA]])/Table2[[#This Row],[50D EMA]]</f>
        <v>-0.13785554241448011</v>
      </c>
      <c r="U268" s="1">
        <f>(Table2[[#This Row],[Close Price]]-Table2[[#This Row],[200D EMA]])/Table2[[#This Row],[200D EMA]]</f>
        <v>-9.8276315709381751E-2</v>
      </c>
      <c r="V268">
        <v>1.54693106933726</v>
      </c>
      <c r="W268">
        <v>213.25</v>
      </c>
      <c r="X268">
        <v>238.5</v>
      </c>
      <c r="Y268">
        <v>213.25</v>
      </c>
      <c r="Z268">
        <v>238.5</v>
      </c>
      <c r="AA268">
        <v>210.7</v>
      </c>
      <c r="AB268">
        <v>285.5</v>
      </c>
      <c r="AC268" s="1">
        <f>(Table2[[#This Row],[Close Price]]/Table2[[#This Row],[Day Low]])-1</f>
        <v>7.73739742086752E-2</v>
      </c>
      <c r="AD268" s="1">
        <f>(Table2[[#This Row],[Day High]]/Table2[[#This Row],[Close Price]])-1</f>
        <v>3.8084874863982598E-2</v>
      </c>
      <c r="AE268" s="1">
        <f>(Table2[[#This Row],[Close Price]]/Table2[[#This Row],[Current Week Low]])-1</f>
        <v>7.73739742086752E-2</v>
      </c>
      <c r="AF268" s="1">
        <f>(Table2[[#This Row],[Current Week High]]/Table2[[#This Row],[Close Price]])-1</f>
        <v>3.8084874863982598E-2</v>
      </c>
      <c r="AG268" s="1">
        <f>(Table2[[#This Row],[Close Price]]/Table2[[#This Row],[Current Month Low]])-1</f>
        <v>9.0412909349786519E-2</v>
      </c>
      <c r="AH268" s="1">
        <f>(Table2[[#This Row],[Current Month High]]/Table2[[#This Row],[Close Price]])-1</f>
        <v>0.24265505984766045</v>
      </c>
      <c r="AI268">
        <v>45.9630032644178</v>
      </c>
      <c r="AJ268">
        <v>95.199660152931102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-0.2</v>
      </c>
      <c r="AM268" t="s">
        <v>3143</v>
      </c>
      <c r="AN268">
        <v>-15.33</v>
      </c>
      <c r="AO268" t="s">
        <v>3143</v>
      </c>
      <c r="AP268">
        <v>0.127992537953389</v>
      </c>
      <c r="AQ268">
        <f>(Table2[[#This Row],[Sharpe Ratio]]-AVERAGE(Table2[Sharpe Ratio]))/_xlfn.STDEV.P(Table2[Sharpe Ratio])</f>
        <v>0.84148071416698933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119</v>
      </c>
      <c r="AT268">
        <f>_xlfn.RANK.AVG(Table2[[#This Row],[6M Return vs Nifty Z-Score]],Table2[6M Return vs Nifty Z-Score])</f>
        <v>631</v>
      </c>
      <c r="AU268">
        <f>_xlfn.RANK.AVG(Table2[[#This Row],[Sharpe Ratio Z-Score]],Table2[Sharpe Ratio Z-Score])</f>
        <v>142</v>
      </c>
      <c r="AV268">
        <f>(Table2[[#This Row],[Rank 1Y]]+Table2[[#This Row],[Rank 6M]]+Table2[[#This Row],[Rank Sharpe]])/3</f>
        <v>297.33333333333331</v>
      </c>
    </row>
    <row r="269" spans="1:48" x14ac:dyDescent="0.3">
      <c r="A269" t="s">
        <v>846</v>
      </c>
      <c r="B269" t="s">
        <v>847</v>
      </c>
      <c r="C269" t="s">
        <v>3110</v>
      </c>
      <c r="D269" t="s">
        <v>141</v>
      </c>
      <c r="E269">
        <v>17552.062511125001</v>
      </c>
      <c r="F269">
        <v>1540.85</v>
      </c>
      <c r="G269">
        <v>96.446812155677094</v>
      </c>
      <c r="H269">
        <f>(Table2[[#This Row],[1Y Return vs Nifty]]-AVERAGE(Table2[1Y Return vs Nifty]))/_xlfn.STDEV.P(Table2[1Y Return vs Nifty])</f>
        <v>1.4073175844449968</v>
      </c>
      <c r="I269">
        <v>-14.7103583699085</v>
      </c>
      <c r="J269">
        <f>(Table2[[#This Row],[1M Return vs Nifty]]-AVERAGE(Table2[1M Return vs Nifty]))/_xlfn.STDEV.P(Table2[1M Return vs Nifty])</f>
        <v>-1.4670372015363522</v>
      </c>
      <c r="K269">
        <v>-18.099515031575901</v>
      </c>
      <c r="L269">
        <f>(Table2[[#This Row],[6M Return vs Nifty]]-AVERAGE(Table2[6M Return vs Nifty]))/_xlfn.STDEV.P(Table2[6M Return vs Nifty])</f>
        <v>-0.68577313827068609</v>
      </c>
      <c r="M269">
        <v>-9.2680526796195597</v>
      </c>
      <c r="N269">
        <f>(Table2[[#This Row],[1W Return vs Nifty]]-AVERAGE(Table2[1W Return vs Nifty]))/_xlfn.STDEV.P(Table2[1W Return vs Nifty])</f>
        <v>-0.72083981599468672</v>
      </c>
      <c r="O269">
        <v>1711.22</v>
      </c>
      <c r="P269">
        <v>1762.75843949761</v>
      </c>
      <c r="Q269">
        <v>1608.24625391122</v>
      </c>
      <c r="R269">
        <v>17.8147687688266</v>
      </c>
      <c r="S269" s="1">
        <f>(Table2[[#This Row],[Close Price]]-Table2[[#This Row],[20D EMA]])/Table2[[#This Row],[20D EMA]]</f>
        <v>-9.9560547445682102E-2</v>
      </c>
      <c r="T269" s="1">
        <f>(Table2[[#This Row],[Close Price]]-Table2[[#This Row],[50D EMA]])/Table2[[#This Row],[50D EMA]]</f>
        <v>-0.12588703847638616</v>
      </c>
      <c r="U269" s="1">
        <f>(Table2[[#This Row],[Close Price]]-Table2[[#This Row],[200D EMA]])/Table2[[#This Row],[200D EMA]]</f>
        <v>-4.1906675515216589E-2</v>
      </c>
      <c r="V269">
        <v>0.74708105724440699</v>
      </c>
      <c r="W269">
        <v>1516.05</v>
      </c>
      <c r="X269">
        <v>1574.45</v>
      </c>
      <c r="Y269">
        <v>1516.05</v>
      </c>
      <c r="Z269">
        <v>1574.45</v>
      </c>
      <c r="AA269">
        <v>1516.05</v>
      </c>
      <c r="AB269">
        <v>1941.9</v>
      </c>
      <c r="AC269" s="1">
        <f>(Table2[[#This Row],[Close Price]]/Table2[[#This Row],[Day Low]])-1</f>
        <v>1.6358299528379749E-2</v>
      </c>
      <c r="AD269" s="1">
        <f>(Table2[[#This Row],[Day High]]/Table2[[#This Row],[Close Price]])-1</f>
        <v>2.1806145958399581E-2</v>
      </c>
      <c r="AE269" s="1">
        <f>(Table2[[#This Row],[Close Price]]/Table2[[#This Row],[Current Week Low]])-1</f>
        <v>1.6358299528379749E-2</v>
      </c>
      <c r="AF269" s="1">
        <f>(Table2[[#This Row],[Current Week High]]/Table2[[#This Row],[Close Price]])-1</f>
        <v>2.1806145958399581E-2</v>
      </c>
      <c r="AG269" s="1">
        <f>(Table2[[#This Row],[Close Price]]/Table2[[#This Row],[Current Month Low]])-1</f>
        <v>1.6358299528379749E-2</v>
      </c>
      <c r="AH269" s="1">
        <f>(Table2[[#This Row],[Current Month High]]/Table2[[#This Row],[Close Price]])-1</f>
        <v>0.26027841775643323</v>
      </c>
      <c r="AI269">
        <v>40.234507802316699</v>
      </c>
      <c r="AJ269">
        <v>127.40250918451601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-7.0000000000000007E-2</v>
      </c>
      <c r="AM269" t="s">
        <v>3143</v>
      </c>
      <c r="AN269">
        <v>-9.44</v>
      </c>
      <c r="AO269" t="s">
        <v>3143</v>
      </c>
      <c r="AP269">
        <v>7.8013136786689002E-2</v>
      </c>
      <c r="AQ269">
        <f>(Table2[[#This Row],[Sharpe Ratio]]-AVERAGE(Table2[Sharpe Ratio]))/_xlfn.STDEV.P(Table2[Sharpe Ratio])</f>
        <v>0.25139317460639288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68</v>
      </c>
      <c r="AT269">
        <f>_xlfn.RANK.AVG(Table2[[#This Row],[6M Return vs Nifty Z-Score]],Table2[6M Return vs Nifty Z-Score])</f>
        <v>552</v>
      </c>
      <c r="AU269">
        <f>_xlfn.RANK.AVG(Table2[[#This Row],[Sharpe Ratio Z-Score]],Table2[Sharpe Ratio Z-Score])</f>
        <v>273</v>
      </c>
      <c r="AV269">
        <f>(Table2[[#This Row],[Rank 1Y]]+Table2[[#This Row],[Rank 6M]]+Table2[[#This Row],[Rank Sharpe]])/3</f>
        <v>297.66666666666669</v>
      </c>
    </row>
    <row r="270" spans="1:48" x14ac:dyDescent="0.3">
      <c r="A270" t="s">
        <v>461</v>
      </c>
      <c r="B270" t="s">
        <v>462</v>
      </c>
      <c r="C270" t="s">
        <v>3097</v>
      </c>
      <c r="D270" t="s">
        <v>24</v>
      </c>
      <c r="E270">
        <v>45677.498482176001</v>
      </c>
      <c r="F270">
        <v>184.99</v>
      </c>
      <c r="G270">
        <v>3.5086829425843802</v>
      </c>
      <c r="H270">
        <f>(Table2[[#This Row],[1Y Return vs Nifty]]-AVERAGE(Table2[1Y Return vs Nifty]))/_xlfn.STDEV.P(Table2[1Y Return vs Nifty])</f>
        <v>-0.26778265913672894</v>
      </c>
      <c r="I270">
        <v>3.1070243836534299</v>
      </c>
      <c r="J270">
        <f>(Table2[[#This Row],[1M Return vs Nifty]]-AVERAGE(Table2[1M Return vs Nifty]))/_xlfn.STDEV.P(Table2[1M Return vs Nifty])</f>
        <v>0.62541790178815582</v>
      </c>
      <c r="K270">
        <v>6.7342510778336901</v>
      </c>
      <c r="L270">
        <f>(Table2[[#This Row],[6M Return vs Nifty]]-AVERAGE(Table2[6M Return vs Nifty]))/_xlfn.STDEV.P(Table2[6M Return vs Nifty])</f>
        <v>0.21956874244272262</v>
      </c>
      <c r="M270">
        <v>-2.9239114700185498</v>
      </c>
      <c r="N270">
        <f>(Table2[[#This Row],[1W Return vs Nifty]]-AVERAGE(Table2[1W Return vs Nifty]))/_xlfn.STDEV.P(Table2[1W Return vs Nifty])</f>
        <v>0.56462875914546728</v>
      </c>
      <c r="O270">
        <v>190.22</v>
      </c>
      <c r="P270">
        <v>190.30426513436501</v>
      </c>
      <c r="Q270">
        <v>175.37693211651501</v>
      </c>
      <c r="R270">
        <v>35.040039064936401</v>
      </c>
      <c r="S270" s="1">
        <f>(Table2[[#This Row],[Close Price]]-Table2[[#This Row],[20D EMA]])/Table2[[#This Row],[20D EMA]]</f>
        <v>-2.7494480075701766E-2</v>
      </c>
      <c r="T270" s="1">
        <f>(Table2[[#This Row],[Close Price]]-Table2[[#This Row],[50D EMA]])/Table2[[#This Row],[50D EMA]]</f>
        <v>-2.7925097372950868E-2</v>
      </c>
      <c r="U270" s="1">
        <f>(Table2[[#This Row],[Close Price]]-Table2[[#This Row],[200D EMA]])/Table2[[#This Row],[200D EMA]]</f>
        <v>5.4813753254039005E-2</v>
      </c>
      <c r="V270">
        <v>0.95137088383875201</v>
      </c>
      <c r="W270">
        <v>182</v>
      </c>
      <c r="X270">
        <v>190.43</v>
      </c>
      <c r="Y270">
        <v>182</v>
      </c>
      <c r="Z270">
        <v>190.43</v>
      </c>
      <c r="AA270">
        <v>182</v>
      </c>
      <c r="AB270">
        <v>200.1</v>
      </c>
      <c r="AC270" s="1">
        <f>(Table2[[#This Row],[Close Price]]/Table2[[#This Row],[Day Low]])-1</f>
        <v>1.6428571428571459E-2</v>
      </c>
      <c r="AD270" s="1">
        <f>(Table2[[#This Row],[Day High]]/Table2[[#This Row],[Close Price]])-1</f>
        <v>2.9406994972701161E-2</v>
      </c>
      <c r="AE270" s="1">
        <f>(Table2[[#This Row],[Close Price]]/Table2[[#This Row],[Current Week Low]])-1</f>
        <v>1.6428571428571459E-2</v>
      </c>
      <c r="AF270" s="1">
        <f>(Table2[[#This Row],[Current Week High]]/Table2[[#This Row],[Close Price]])-1</f>
        <v>2.9406994972701161E-2</v>
      </c>
      <c r="AG270" s="1">
        <f>(Table2[[#This Row],[Close Price]]/Table2[[#This Row],[Current Month Low]])-1</f>
        <v>1.6428571428571459E-2</v>
      </c>
      <c r="AH270" s="1">
        <f>(Table2[[#This Row],[Current Month High]]/Table2[[#This Row],[Close Price]])-1</f>
        <v>8.1680090815719586E-2</v>
      </c>
      <c r="AI270">
        <v>11.676306827395999</v>
      </c>
      <c r="AJ270">
        <v>34.783242258652102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-7.0000000000000007E-2</v>
      </c>
      <c r="AM270" t="s">
        <v>3143</v>
      </c>
      <c r="AN270">
        <v>-0.37</v>
      </c>
      <c r="AO270" t="s">
        <v>3143</v>
      </c>
      <c r="AP270">
        <v>8.5562358463162999E-2</v>
      </c>
      <c r="AQ270">
        <f>(Table2[[#This Row],[Sharpe Ratio]]-AVERAGE(Table2[Sharpe Ratio]))/_xlfn.STDEV.P(Table2[Sharpe Ratio])</f>
        <v>0.34052392729008285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399</v>
      </c>
      <c r="AT270">
        <f>_xlfn.RANK.AVG(Table2[[#This Row],[6M Return vs Nifty Z-Score]],Table2[6M Return vs Nifty Z-Score])</f>
        <v>242</v>
      </c>
      <c r="AU270">
        <f>_xlfn.RANK.AVG(Table2[[#This Row],[Sharpe Ratio Z-Score]],Table2[Sharpe Ratio Z-Score])</f>
        <v>254</v>
      </c>
      <c r="AV270">
        <f>(Table2[[#This Row],[Rank 1Y]]+Table2[[#This Row],[Rank 6M]]+Table2[[#This Row],[Rank Sharpe]])/3</f>
        <v>298.33333333333331</v>
      </c>
    </row>
    <row r="271" spans="1:48" x14ac:dyDescent="0.3">
      <c r="A271" t="s">
        <v>788</v>
      </c>
      <c r="B271" t="s">
        <v>789</v>
      </c>
      <c r="C271" t="s">
        <v>3110</v>
      </c>
      <c r="D271" t="s">
        <v>141</v>
      </c>
      <c r="E271">
        <v>19254.882541185001</v>
      </c>
      <c r="F271">
        <v>1368.8</v>
      </c>
      <c r="G271">
        <v>114.461035903303</v>
      </c>
      <c r="H271">
        <f>(Table2[[#This Row],[1Y Return vs Nifty]]-AVERAGE(Table2[1Y Return vs Nifty]))/_xlfn.STDEV.P(Table2[1Y Return vs Nifty])</f>
        <v>1.7320027362022032</v>
      </c>
      <c r="I271">
        <v>-7.3574467657076497</v>
      </c>
      <c r="J271">
        <f>(Table2[[#This Row],[1M Return vs Nifty]]-AVERAGE(Table2[1M Return vs Nifty]))/_xlfn.STDEV.P(Table2[1M Return vs Nifty])</f>
        <v>-0.6035188260651696</v>
      </c>
      <c r="K271">
        <v>-5.0185224496436399E-2</v>
      </c>
      <c r="L271">
        <f>(Table2[[#This Row],[6M Return vs Nifty]]-AVERAGE(Table2[6M Return vs Nifty]))/_xlfn.STDEV.P(Table2[6M Return vs Nifty])</f>
        <v>-2.7765242039178795E-2</v>
      </c>
      <c r="M271">
        <v>-6.1231704346266804</v>
      </c>
      <c r="N271">
        <f>(Table2[[#This Row],[1W Return vs Nifty]]-AVERAGE(Table2[1W Return vs Nifty]))/_xlfn.STDEV.P(Table2[1W Return vs Nifty])</f>
        <v>-8.3614513957500233E-2</v>
      </c>
      <c r="O271">
        <v>1469.78</v>
      </c>
      <c r="P271">
        <v>1482.8579225722101</v>
      </c>
      <c r="Q271">
        <v>1290.3091682337699</v>
      </c>
      <c r="R271">
        <v>15.578019380717601</v>
      </c>
      <c r="S271" s="1">
        <f>(Table2[[#This Row],[Close Price]]-Table2[[#This Row],[20D EMA]])/Table2[[#This Row],[20D EMA]]</f>
        <v>-6.8704159806229514E-2</v>
      </c>
      <c r="T271" s="1">
        <f>(Table2[[#This Row],[Close Price]]-Table2[[#This Row],[50D EMA]])/Table2[[#This Row],[50D EMA]]</f>
        <v>-7.691763373685985E-2</v>
      </c>
      <c r="U271" s="1">
        <f>(Table2[[#This Row],[Close Price]]-Table2[[#This Row],[200D EMA]])/Table2[[#This Row],[200D EMA]]</f>
        <v>6.0831026934166192E-2</v>
      </c>
      <c r="V271">
        <v>0.58022476136690704</v>
      </c>
      <c r="W271">
        <v>1350.1</v>
      </c>
      <c r="X271">
        <v>1392.4</v>
      </c>
      <c r="Y271">
        <v>1350.1</v>
      </c>
      <c r="Z271">
        <v>1392.4</v>
      </c>
      <c r="AA271">
        <v>1350.1</v>
      </c>
      <c r="AB271">
        <v>1617.85</v>
      </c>
      <c r="AC271" s="1">
        <f>(Table2[[#This Row],[Close Price]]/Table2[[#This Row],[Day Low]])-1</f>
        <v>1.3850825864750727E-2</v>
      </c>
      <c r="AD271" s="1">
        <f>(Table2[[#This Row],[Day High]]/Table2[[#This Row],[Close Price]])-1</f>
        <v>1.7241379310344973E-2</v>
      </c>
      <c r="AE271" s="1">
        <f>(Table2[[#This Row],[Close Price]]/Table2[[#This Row],[Current Week Low]])-1</f>
        <v>1.3850825864750727E-2</v>
      </c>
      <c r="AF271" s="1">
        <f>(Table2[[#This Row],[Current Week High]]/Table2[[#This Row],[Close Price]])-1</f>
        <v>1.7241379310344973E-2</v>
      </c>
      <c r="AG271" s="1">
        <f>(Table2[[#This Row],[Close Price]]/Table2[[#This Row],[Current Month Low]])-1</f>
        <v>1.3850825864750727E-2</v>
      </c>
      <c r="AH271" s="1">
        <f>(Table2[[#This Row],[Current Month High]]/Table2[[#This Row],[Close Price]])-1</f>
        <v>0.18194769140853295</v>
      </c>
      <c r="AI271">
        <v>20.324371712448801</v>
      </c>
      <c r="AJ271">
        <v>144.865831842576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0</v>
      </c>
      <c r="AM271" t="s">
        <v>3142</v>
      </c>
      <c r="AN271">
        <v>-9.34</v>
      </c>
      <c r="AO271" t="s">
        <v>3143</v>
      </c>
      <c r="AQ271">
        <f>(Table2[[#This Row],[Sharpe Ratio]]-AVERAGE(Table2[Sharpe Ratio]))/_xlfn.STDEV.P(Table2[Sharpe Ratio])</f>
        <v>-0.66967788397470196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41</v>
      </c>
      <c r="AT271">
        <f>_xlfn.RANK.AVG(Table2[[#This Row],[6M Return vs Nifty Z-Score]],Table2[6M Return vs Nifty Z-Score])</f>
        <v>337</v>
      </c>
      <c r="AU271">
        <f>_xlfn.RANK.AVG(Table2[[#This Row],[Sharpe Ratio Z-Score]],Table2[Sharpe Ratio Z-Score])</f>
        <v>520.5</v>
      </c>
      <c r="AV271">
        <f>(Table2[[#This Row],[Rank 1Y]]+Table2[[#This Row],[Rank 6M]]+Table2[[#This Row],[Rank Sharpe]])/3</f>
        <v>299.5</v>
      </c>
    </row>
    <row r="272" spans="1:48" x14ac:dyDescent="0.3">
      <c r="A272" t="s">
        <v>703</v>
      </c>
      <c r="B272" t="s">
        <v>704</v>
      </c>
      <c r="C272" t="s">
        <v>3108</v>
      </c>
      <c r="D272" t="s">
        <v>446</v>
      </c>
      <c r="E272">
        <v>24133.726979999999</v>
      </c>
      <c r="F272">
        <v>3510.25</v>
      </c>
      <c r="G272">
        <v>-1.9788738818516101</v>
      </c>
      <c r="H272">
        <f>(Table2[[#This Row],[1Y Return vs Nifty]]-AVERAGE(Table2[1Y Return vs Nifty]))/_xlfn.STDEV.P(Table2[1Y Return vs Nifty])</f>
        <v>-0.36668940334507188</v>
      </c>
      <c r="I272">
        <v>0.45835157692424</v>
      </c>
      <c r="J272">
        <f>(Table2[[#This Row],[1M Return vs Nifty]]-AVERAGE(Table2[1M Return vs Nifty]))/_xlfn.STDEV.P(Table2[1M Return vs Nifty])</f>
        <v>0.31436049183441961</v>
      </c>
      <c r="K272">
        <v>4.6955582583285898</v>
      </c>
      <c r="L272">
        <f>(Table2[[#This Row],[6M Return vs Nifty]]-AVERAGE(Table2[6M Return vs Nifty]))/_xlfn.STDEV.P(Table2[6M Return vs Nifty])</f>
        <v>0.14524598433684183</v>
      </c>
      <c r="M272">
        <v>-3.8578559943764299</v>
      </c>
      <c r="N272">
        <f>(Table2[[#This Row],[1W Return vs Nifty]]-AVERAGE(Table2[1W Return vs Nifty]))/_xlfn.STDEV.P(Table2[1W Return vs Nifty])</f>
        <v>0.37539016918952628</v>
      </c>
      <c r="O272">
        <v>3575.82</v>
      </c>
      <c r="P272">
        <v>3601.5031371742102</v>
      </c>
      <c r="Q272">
        <v>3375.62399121931</v>
      </c>
      <c r="R272">
        <v>29.623548655317201</v>
      </c>
      <c r="S272" s="1">
        <f>(Table2[[#This Row],[Close Price]]-Table2[[#This Row],[20D EMA]])/Table2[[#This Row],[20D EMA]]</f>
        <v>-1.8337052759926441E-2</v>
      </c>
      <c r="T272" s="1">
        <f>(Table2[[#This Row],[Close Price]]-Table2[[#This Row],[50D EMA]])/Table2[[#This Row],[50D EMA]]</f>
        <v>-2.5337514281830866E-2</v>
      </c>
      <c r="U272" s="1">
        <f>(Table2[[#This Row],[Close Price]]-Table2[[#This Row],[200D EMA]])/Table2[[#This Row],[200D EMA]]</f>
        <v>3.9881814186319274E-2</v>
      </c>
      <c r="V272">
        <v>0.41665861412173999</v>
      </c>
      <c r="W272">
        <v>3428</v>
      </c>
      <c r="X272">
        <v>3534.85</v>
      </c>
      <c r="Y272">
        <v>3428</v>
      </c>
      <c r="Z272">
        <v>3534.85</v>
      </c>
      <c r="AA272">
        <v>3422.3</v>
      </c>
      <c r="AB272">
        <v>3720</v>
      </c>
      <c r="AC272" s="1">
        <f>(Table2[[#This Row],[Close Price]]/Table2[[#This Row],[Day Low]])-1</f>
        <v>2.3993582263710511E-2</v>
      </c>
      <c r="AD272" s="1">
        <f>(Table2[[#This Row],[Day High]]/Table2[[#This Row],[Close Price]])-1</f>
        <v>7.0080478598391061E-3</v>
      </c>
      <c r="AE272" s="1">
        <f>(Table2[[#This Row],[Close Price]]/Table2[[#This Row],[Current Week Low]])-1</f>
        <v>2.3993582263710511E-2</v>
      </c>
      <c r="AF272" s="1">
        <f>(Table2[[#This Row],[Current Week High]]/Table2[[#This Row],[Close Price]])-1</f>
        <v>7.0080478598391061E-3</v>
      </c>
      <c r="AG272" s="1">
        <f>(Table2[[#This Row],[Close Price]]/Table2[[#This Row],[Current Month Low]])-1</f>
        <v>2.5699091254419493E-2</v>
      </c>
      <c r="AH272" s="1">
        <f>(Table2[[#This Row],[Current Month High]]/Table2[[#This Row],[Close Price]])-1</f>
        <v>5.9753578804928376E-2</v>
      </c>
      <c r="AI272">
        <v>13.339505733209799</v>
      </c>
      <c r="AJ272">
        <v>35.9771450706953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-0.05</v>
      </c>
      <c r="AM272" t="s">
        <v>3143</v>
      </c>
      <c r="AN272">
        <v>-0.85</v>
      </c>
      <c r="AO272" t="s">
        <v>3143</v>
      </c>
      <c r="AP272">
        <v>0.106241417689092</v>
      </c>
      <c r="AQ272">
        <f>(Table2[[#This Row],[Sharpe Ratio]]-AVERAGE(Table2[Sharpe Ratio]))/_xlfn.STDEV.P(Table2[Sharpe Ratio])</f>
        <v>0.58467361484549274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434</v>
      </c>
      <c r="AT272">
        <f>_xlfn.RANK.AVG(Table2[[#This Row],[6M Return vs Nifty Z-Score]],Table2[6M Return vs Nifty Z-Score])</f>
        <v>273</v>
      </c>
      <c r="AU272">
        <f>_xlfn.RANK.AVG(Table2[[#This Row],[Sharpe Ratio Z-Score]],Table2[Sharpe Ratio Z-Score])</f>
        <v>192</v>
      </c>
      <c r="AV272">
        <f>(Table2[[#This Row],[Rank 1Y]]+Table2[[#This Row],[Rank 6M]]+Table2[[#This Row],[Rank Sharpe]])/3</f>
        <v>299.66666666666669</v>
      </c>
    </row>
    <row r="273" spans="1:48" x14ac:dyDescent="0.3">
      <c r="A273" t="s">
        <v>1059</v>
      </c>
      <c r="B273" t="s">
        <v>1060</v>
      </c>
      <c r="C273" t="s">
        <v>3106</v>
      </c>
      <c r="D273" t="s">
        <v>108</v>
      </c>
      <c r="E273">
        <v>11930.970026999999</v>
      </c>
      <c r="F273">
        <v>893.9</v>
      </c>
      <c r="G273">
        <v>42.0743403686525</v>
      </c>
      <c r="H273">
        <f>(Table2[[#This Row],[1Y Return vs Nifty]]-AVERAGE(Table2[1Y Return vs Nifty]))/_xlfn.STDEV.P(Table2[1Y Return vs Nifty])</f>
        <v>0.42731786306310193</v>
      </c>
      <c r="I273">
        <v>24.101285264567998</v>
      </c>
      <c r="J273">
        <f>(Table2[[#This Row],[1M Return vs Nifty]]-AVERAGE(Table2[1M Return vs Nifty]))/_xlfn.STDEV.P(Table2[1M Return vs Nifty])</f>
        <v>3.0909623045997119</v>
      </c>
      <c r="K273">
        <v>12.3923410655506</v>
      </c>
      <c r="L273">
        <f>(Table2[[#This Row],[6M Return vs Nifty]]-AVERAGE(Table2[6M Return vs Nifty]))/_xlfn.STDEV.P(Table2[6M Return vs Nifty])</f>
        <v>0.4258405502771534</v>
      </c>
      <c r="M273">
        <v>-7.24714289573458</v>
      </c>
      <c r="N273">
        <f>(Table2[[#This Row],[1W Return vs Nifty]]-AVERAGE(Table2[1W Return vs Nifty]))/_xlfn.STDEV.P(Table2[1W Return vs Nifty])</f>
        <v>-0.31135712408266342</v>
      </c>
      <c r="O273">
        <v>863.13</v>
      </c>
      <c r="P273">
        <v>802.57457220051504</v>
      </c>
      <c r="Q273">
        <v>690.88643938879704</v>
      </c>
      <c r="R273">
        <v>45.011791158024501</v>
      </c>
      <c r="S273" s="1">
        <f>(Table2[[#This Row],[Close Price]]-Table2[[#This Row],[20D EMA]])/Table2[[#This Row],[20D EMA]]</f>
        <v>3.5649322813481148E-2</v>
      </c>
      <c r="T273" s="1">
        <f>(Table2[[#This Row],[Close Price]]-Table2[[#This Row],[50D EMA]])/Table2[[#This Row],[50D EMA]]</f>
        <v>0.11379058216246131</v>
      </c>
      <c r="U273" s="1">
        <f>(Table2[[#This Row],[Close Price]]-Table2[[#This Row],[200D EMA]])/Table2[[#This Row],[200D EMA]]</f>
        <v>0.29384505041205022</v>
      </c>
      <c r="V273">
        <v>1.33147990046308</v>
      </c>
      <c r="W273">
        <v>850.1</v>
      </c>
      <c r="X273">
        <v>900</v>
      </c>
      <c r="Y273">
        <v>850.1</v>
      </c>
      <c r="Z273">
        <v>900</v>
      </c>
      <c r="AA273">
        <v>763.05</v>
      </c>
      <c r="AB273">
        <v>975</v>
      </c>
      <c r="AC273" s="1">
        <f>(Table2[[#This Row],[Close Price]]/Table2[[#This Row],[Day Low]])-1</f>
        <v>5.1523350194094819E-2</v>
      </c>
      <c r="AD273" s="1">
        <f>(Table2[[#This Row],[Day High]]/Table2[[#This Row],[Close Price]])-1</f>
        <v>6.8240295335049161E-3</v>
      </c>
      <c r="AE273" s="1">
        <f>(Table2[[#This Row],[Close Price]]/Table2[[#This Row],[Current Week Low]])-1</f>
        <v>5.1523350194094819E-2</v>
      </c>
      <c r="AF273" s="1">
        <f>(Table2[[#This Row],[Current Week High]]/Table2[[#This Row],[Close Price]])-1</f>
        <v>6.8240295335049161E-3</v>
      </c>
      <c r="AG273" s="1">
        <f>(Table2[[#This Row],[Close Price]]/Table2[[#This Row],[Current Month Low]])-1</f>
        <v>0.17148286481881936</v>
      </c>
      <c r="AH273" s="1">
        <f>(Table2[[#This Row],[Current Month High]]/Table2[[#This Row],[Close Price]])-1</f>
        <v>9.0726031994630363E-2</v>
      </c>
      <c r="AI273">
        <v>9.0726031994630301</v>
      </c>
      <c r="AJ273">
        <v>104.530374099073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0.28000000000000003</v>
      </c>
      <c r="AM273" t="s">
        <v>3144</v>
      </c>
      <c r="AN273">
        <v>7.35</v>
      </c>
      <c r="AO273" t="s">
        <v>3144</v>
      </c>
      <c r="AQ273">
        <f>(Table2[[#This Row],[Sharpe Ratio]]-AVERAGE(Table2[Sharpe Ratio]))/_xlfn.STDEV.P(Table2[Sharpe Ratio])</f>
        <v>-0.66967788397470196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2.963085709882602</v>
      </c>
      <c r="AS273">
        <f>_xlfn.RANK.AVG(Table2[[#This Row],[1Y Return vs Nifty Z-Score]],Table2[1Y Return vs Nifty Z-Score])</f>
        <v>187</v>
      </c>
      <c r="AT273">
        <f>_xlfn.RANK.AVG(Table2[[#This Row],[6M Return vs Nifty Z-Score]],Table2[6M Return vs Nifty Z-Score])</f>
        <v>192</v>
      </c>
      <c r="AU273">
        <f>_xlfn.RANK.AVG(Table2[[#This Row],[Sharpe Ratio Z-Score]],Table2[Sharpe Ratio Z-Score])</f>
        <v>520.5</v>
      </c>
      <c r="AV273">
        <f>(Table2[[#This Row],[Rank 1Y]]+Table2[[#This Row],[Rank 6M]]+Table2[[#This Row],[Rank Sharpe]])/3</f>
        <v>299.83333333333331</v>
      </c>
    </row>
    <row r="274" spans="1:48" x14ac:dyDescent="0.3">
      <c r="A274" t="s">
        <v>967</v>
      </c>
      <c r="B274" t="s">
        <v>968</v>
      </c>
      <c r="C274" t="s">
        <v>3099</v>
      </c>
      <c r="D274" t="s">
        <v>969</v>
      </c>
      <c r="E274">
        <v>14165.8203204</v>
      </c>
      <c r="F274">
        <v>725.55</v>
      </c>
      <c r="G274">
        <v>27.4978855805218</v>
      </c>
      <c r="H274">
        <f>(Table2[[#This Row],[1Y Return vs Nifty]]-AVERAGE(Table2[1Y Return vs Nifty]))/_xlfn.STDEV.P(Table2[1Y Return vs Nifty])</f>
        <v>0.16459444509789517</v>
      </c>
      <c r="I274">
        <v>2.6850379111071798</v>
      </c>
      <c r="J274">
        <f>(Table2[[#This Row],[1M Return vs Nifty]]-AVERAGE(Table2[1M Return vs Nifty]))/_xlfn.STDEV.P(Table2[1M Return vs Nifty])</f>
        <v>0.57586024451457063</v>
      </c>
      <c r="K274">
        <v>23.682544541971801</v>
      </c>
      <c r="L274">
        <f>(Table2[[#This Row],[6M Return vs Nifty]]-AVERAGE(Table2[6M Return vs Nifty]))/_xlfn.STDEV.P(Table2[6M Return vs Nifty])</f>
        <v>0.83743716449779226</v>
      </c>
      <c r="M274">
        <v>-2.3040616325954</v>
      </c>
      <c r="N274">
        <f>(Table2[[#This Row],[1W Return vs Nifty]]-AVERAGE(Table2[1W Return vs Nifty]))/_xlfn.STDEV.P(Table2[1W Return vs Nifty])</f>
        <v>0.69022455863797316</v>
      </c>
      <c r="O274">
        <v>756.06</v>
      </c>
      <c r="P274">
        <v>765.19383147101405</v>
      </c>
      <c r="Q274">
        <v>676.77164616548396</v>
      </c>
      <c r="R274">
        <v>35.8002029975735</v>
      </c>
      <c r="S274" s="1">
        <f>(Table2[[#This Row],[Close Price]]-Table2[[#This Row],[20D EMA]])/Table2[[#This Row],[20D EMA]]</f>
        <v>-4.0353940163479082E-2</v>
      </c>
      <c r="T274" s="1">
        <f>(Table2[[#This Row],[Close Price]]-Table2[[#This Row],[50D EMA]])/Table2[[#This Row],[50D EMA]]</f>
        <v>-5.1808874876581944E-2</v>
      </c>
      <c r="U274" s="1">
        <f>(Table2[[#This Row],[Close Price]]-Table2[[#This Row],[200D EMA]])/Table2[[#This Row],[200D EMA]]</f>
        <v>7.2075055317238762E-2</v>
      </c>
      <c r="V274">
        <v>0.81110503979943804</v>
      </c>
      <c r="W274">
        <v>688</v>
      </c>
      <c r="X274">
        <v>738.5</v>
      </c>
      <c r="Y274">
        <v>688</v>
      </c>
      <c r="Z274">
        <v>738.5</v>
      </c>
      <c r="AA274">
        <v>688</v>
      </c>
      <c r="AB274">
        <v>799.95</v>
      </c>
      <c r="AC274" s="1">
        <f>(Table2[[#This Row],[Close Price]]/Table2[[#This Row],[Day Low]])-1</f>
        <v>5.4578488372093004E-2</v>
      </c>
      <c r="AD274" s="1">
        <f>(Table2[[#This Row],[Day High]]/Table2[[#This Row],[Close Price]])-1</f>
        <v>1.7848528702363753E-2</v>
      </c>
      <c r="AE274" s="1">
        <f>(Table2[[#This Row],[Close Price]]/Table2[[#This Row],[Current Week Low]])-1</f>
        <v>5.4578488372093004E-2</v>
      </c>
      <c r="AF274" s="1">
        <f>(Table2[[#This Row],[Current Week High]]/Table2[[#This Row],[Close Price]])-1</f>
        <v>1.7848528702363753E-2</v>
      </c>
      <c r="AG274" s="1">
        <f>(Table2[[#This Row],[Close Price]]/Table2[[#This Row],[Current Month Low]])-1</f>
        <v>5.4578488372093004E-2</v>
      </c>
      <c r="AH274" s="1">
        <f>(Table2[[#This Row],[Current Month High]]/Table2[[#This Row],[Close Price]])-1</f>
        <v>0.10254289849080012</v>
      </c>
      <c r="AI274">
        <v>20.832471917855401</v>
      </c>
      <c r="AJ274">
        <v>57.779710775252703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-0.05</v>
      </c>
      <c r="AM274" t="s">
        <v>3143</v>
      </c>
      <c r="AN274">
        <v>-4.59</v>
      </c>
      <c r="AO274" t="s">
        <v>3143</v>
      </c>
      <c r="AP274">
        <v>-3.7509599412510002E-3</v>
      </c>
      <c r="AQ274">
        <f>(Table2[[#This Row],[Sharpe Ratio]]-AVERAGE(Table2[Sharpe Ratio]))/_xlfn.STDEV.P(Table2[Sharpe Ratio])</f>
        <v>-0.71396402328518838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238</v>
      </c>
      <c r="AT274">
        <f>_xlfn.RANK.AVG(Table2[[#This Row],[6M Return vs Nifty Z-Score]],Table2[6M Return vs Nifty Z-Score])</f>
        <v>105</v>
      </c>
      <c r="AU274">
        <f>_xlfn.RANK.AVG(Table2[[#This Row],[Sharpe Ratio Z-Score]],Table2[Sharpe Ratio Z-Score])</f>
        <v>559</v>
      </c>
      <c r="AV274">
        <f>(Table2[[#This Row],[Rank 1Y]]+Table2[[#This Row],[Rank 6M]]+Table2[[#This Row],[Rank Sharpe]])/3</f>
        <v>300.66666666666669</v>
      </c>
    </row>
    <row r="275" spans="1:48" x14ac:dyDescent="0.3">
      <c r="A275" t="s">
        <v>241</v>
      </c>
      <c r="B275" t="s">
        <v>242</v>
      </c>
      <c r="C275" t="s">
        <v>3101</v>
      </c>
      <c r="D275" t="s">
        <v>243</v>
      </c>
      <c r="E275">
        <v>99856.287516644996</v>
      </c>
      <c r="F275">
        <v>6926.3</v>
      </c>
      <c r="G275">
        <v>15.2706346619838</v>
      </c>
      <c r="H275">
        <f>(Table2[[#This Row],[1Y Return vs Nifty]]-AVERAGE(Table2[1Y Return vs Nifty]))/_xlfn.STDEV.P(Table2[1Y Return vs Nifty])</f>
        <v>-5.5787341854326891E-2</v>
      </c>
      <c r="I275">
        <v>2.3756152321261998</v>
      </c>
      <c r="J275">
        <f>(Table2[[#This Row],[1M Return vs Nifty]]-AVERAGE(Table2[1M Return vs Nifty]))/_xlfn.STDEV.P(Table2[1M Return vs Nifty])</f>
        <v>0.53952196337231606</v>
      </c>
      <c r="K275">
        <v>7.4902665341763104</v>
      </c>
      <c r="L275">
        <f>(Table2[[#This Row],[6M Return vs Nifty]]-AVERAGE(Table2[6M Return vs Nifty]))/_xlfn.STDEV.P(Table2[6M Return vs Nifty])</f>
        <v>0.24713010595392573</v>
      </c>
      <c r="M275">
        <v>0.91271467264273798</v>
      </c>
      <c r="N275">
        <f>(Table2[[#This Row],[1W Return vs Nifty]]-AVERAGE(Table2[1W Return vs Nifty]))/_xlfn.STDEV.P(Table2[1W Return vs Nifty])</f>
        <v>1.3420172468872842</v>
      </c>
      <c r="O275">
        <v>6974.89</v>
      </c>
      <c r="P275">
        <v>6901.5437865325903</v>
      </c>
      <c r="Q275">
        <v>6378.4400022191103</v>
      </c>
      <c r="R275">
        <v>45.089919991629301</v>
      </c>
      <c r="S275" s="1">
        <f>(Table2[[#This Row],[Close Price]]-Table2[[#This Row],[20D EMA]])/Table2[[#This Row],[20D EMA]]</f>
        <v>-6.9664181083859593E-3</v>
      </c>
      <c r="T275" s="1">
        <f>(Table2[[#This Row],[Close Price]]-Table2[[#This Row],[50D EMA]])/Table2[[#This Row],[50D EMA]]</f>
        <v>3.5870544668162854E-3</v>
      </c>
      <c r="U275" s="1">
        <f>(Table2[[#This Row],[Close Price]]-Table2[[#This Row],[200D EMA]])/Table2[[#This Row],[200D EMA]]</f>
        <v>8.589247489829567E-2</v>
      </c>
      <c r="V275">
        <v>0.53225719872058697</v>
      </c>
      <c r="W275">
        <v>6794.25</v>
      </c>
      <c r="X275">
        <v>6970</v>
      </c>
      <c r="Y275">
        <v>6794.25</v>
      </c>
      <c r="Z275">
        <v>6970</v>
      </c>
      <c r="AA275">
        <v>6727.35</v>
      </c>
      <c r="AB275">
        <v>7243.95</v>
      </c>
      <c r="AC275" s="1">
        <f>(Table2[[#This Row],[Close Price]]/Table2[[#This Row],[Day Low]])-1</f>
        <v>1.9435552121279009E-2</v>
      </c>
      <c r="AD275" s="1">
        <f>(Table2[[#This Row],[Day High]]/Table2[[#This Row],[Close Price]])-1</f>
        <v>6.3092848995855988E-3</v>
      </c>
      <c r="AE275" s="1">
        <f>(Table2[[#This Row],[Close Price]]/Table2[[#This Row],[Current Week Low]])-1</f>
        <v>1.9435552121279009E-2</v>
      </c>
      <c r="AF275" s="1">
        <f>(Table2[[#This Row],[Current Week High]]/Table2[[#This Row],[Close Price]])-1</f>
        <v>6.3092848995855988E-3</v>
      </c>
      <c r="AG275" s="1">
        <f>(Table2[[#This Row],[Close Price]]/Table2[[#This Row],[Current Month Low]])-1</f>
        <v>2.9573308955235023E-2</v>
      </c>
      <c r="AH275" s="1">
        <f>(Table2[[#This Row],[Current Month High]]/Table2[[#This Row],[Close Price]])-1</f>
        <v>4.586142673577509E-2</v>
      </c>
      <c r="AI275">
        <v>5.6400964439888401</v>
      </c>
      <c r="AJ275">
        <v>44.809274416951503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0.02</v>
      </c>
      <c r="AM275" t="s">
        <v>3144</v>
      </c>
      <c r="AN275">
        <v>-0.41</v>
      </c>
      <c r="AO275" t="s">
        <v>3143</v>
      </c>
      <c r="AP275">
        <v>4.7645013326239001E-2</v>
      </c>
      <c r="AQ275">
        <f>(Table2[[#This Row],[Sharpe Ratio]]-AVERAGE(Table2[Sharpe Ratio]))/_xlfn.STDEV.P(Table2[Sharpe Ratio])</f>
        <v>-0.10715156253601429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1.9657304118231846</v>
      </c>
      <c r="AS275">
        <f>_xlfn.RANK.AVG(Table2[[#This Row],[1Y Return vs Nifty Z-Score]],Table2[1Y Return vs Nifty Z-Score])</f>
        <v>307</v>
      </c>
      <c r="AT275">
        <f>_xlfn.RANK.AVG(Table2[[#This Row],[6M Return vs Nifty Z-Score]],Table2[6M Return vs Nifty Z-Score])</f>
        <v>232</v>
      </c>
      <c r="AU275">
        <f>_xlfn.RANK.AVG(Table2[[#This Row],[Sharpe Ratio Z-Score]],Table2[Sharpe Ratio Z-Score])</f>
        <v>366</v>
      </c>
      <c r="AV275">
        <f>(Table2[[#This Row],[Rank 1Y]]+Table2[[#This Row],[Rank 6M]]+Table2[[#This Row],[Rank Sharpe]])/3</f>
        <v>301.66666666666669</v>
      </c>
    </row>
    <row r="276" spans="1:48" x14ac:dyDescent="0.3">
      <c r="A276" t="s">
        <v>186</v>
      </c>
      <c r="B276" t="s">
        <v>187</v>
      </c>
      <c r="C276" t="s">
        <v>3102</v>
      </c>
      <c r="D276" t="s">
        <v>80</v>
      </c>
      <c r="E276">
        <v>134875.28227887</v>
      </c>
      <c r="F276">
        <v>425.7</v>
      </c>
      <c r="G276">
        <v>50.259646679023199</v>
      </c>
      <c r="H276">
        <f>(Table2[[#This Row],[1Y Return vs Nifty]]-AVERAGE(Table2[1Y Return vs Nifty]))/_xlfn.STDEV.P(Table2[1Y Return vs Nifty])</f>
        <v>0.57484836222836189</v>
      </c>
      <c r="I276">
        <v>-5.8784372113750099</v>
      </c>
      <c r="J276">
        <f>(Table2[[#This Row],[1M Return vs Nifty]]-AVERAGE(Table2[1M Return vs Nifty]))/_xlfn.STDEV.P(Table2[1M Return vs Nifty])</f>
        <v>-0.42982546533796884</v>
      </c>
      <c r="K276">
        <v>-13.5379117566051</v>
      </c>
      <c r="L276">
        <f>(Table2[[#This Row],[6M Return vs Nifty]]-AVERAGE(Table2[6M Return vs Nifty]))/_xlfn.STDEV.P(Table2[6M Return vs Nifty])</f>
        <v>-0.51947494290893981</v>
      </c>
      <c r="M276">
        <v>-5.8937497674520003</v>
      </c>
      <c r="N276">
        <f>(Table2[[#This Row],[1W Return vs Nifty]]-AVERAGE(Table2[1W Return vs Nifty]))/_xlfn.STDEV.P(Table2[1W Return vs Nifty])</f>
        <v>-3.7128622739563903E-2</v>
      </c>
      <c r="O276">
        <v>447.05</v>
      </c>
      <c r="P276">
        <v>445.89368524436702</v>
      </c>
      <c r="Q276">
        <v>408.92985050949699</v>
      </c>
      <c r="R276">
        <v>21.6257493858039</v>
      </c>
      <c r="S276" s="1">
        <f>(Table2[[#This Row],[Close Price]]-Table2[[#This Row],[20D EMA]])/Table2[[#This Row],[20D EMA]]</f>
        <v>-4.7757521530030246E-2</v>
      </c>
      <c r="T276" s="1">
        <f>(Table2[[#This Row],[Close Price]]-Table2[[#This Row],[50D EMA]])/Table2[[#This Row],[50D EMA]]</f>
        <v>-4.5288116680325063E-2</v>
      </c>
      <c r="U276" s="1">
        <f>(Table2[[#This Row],[Close Price]]-Table2[[#This Row],[200D EMA]])/Table2[[#This Row],[200D EMA]]</f>
        <v>4.1009844279180425E-2</v>
      </c>
      <c r="V276">
        <v>0.72323999932193495</v>
      </c>
      <c r="W276">
        <v>415</v>
      </c>
      <c r="X276">
        <v>429.5</v>
      </c>
      <c r="Y276">
        <v>415</v>
      </c>
      <c r="Z276">
        <v>429.5</v>
      </c>
      <c r="AA276">
        <v>414.5</v>
      </c>
      <c r="AB276">
        <v>491.2</v>
      </c>
      <c r="AC276" s="1">
        <f>(Table2[[#This Row],[Close Price]]/Table2[[#This Row],[Day Low]])-1</f>
        <v>2.5783132530120545E-2</v>
      </c>
      <c r="AD276" s="1">
        <f>(Table2[[#This Row],[Day High]]/Table2[[#This Row],[Close Price]])-1</f>
        <v>8.9264740427530409E-3</v>
      </c>
      <c r="AE276" s="1">
        <f>(Table2[[#This Row],[Close Price]]/Table2[[#This Row],[Current Week Low]])-1</f>
        <v>2.5783132530120545E-2</v>
      </c>
      <c r="AF276" s="1">
        <f>(Table2[[#This Row],[Current Week High]]/Table2[[#This Row],[Close Price]])-1</f>
        <v>8.9264740427530409E-3</v>
      </c>
      <c r="AG276" s="1">
        <f>(Table2[[#This Row],[Close Price]]/Table2[[#This Row],[Current Month Low]])-1</f>
        <v>2.7020506634499286E-2</v>
      </c>
      <c r="AH276" s="1">
        <f>(Table2[[#This Row],[Current Month High]]/Table2[[#This Row],[Close Price]])-1</f>
        <v>0.15386422363166541</v>
      </c>
      <c r="AI276">
        <v>16.243833685694099</v>
      </c>
      <c r="AJ276">
        <v>81.148936170212707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0.11</v>
      </c>
      <c r="AM276" t="s">
        <v>3144</v>
      </c>
      <c r="AN276">
        <v>-8.58</v>
      </c>
      <c r="AO276" t="s">
        <v>3143</v>
      </c>
      <c r="AP276">
        <v>8.7230109968709002E-2</v>
      </c>
      <c r="AQ276">
        <f>(Table2[[#This Row],[Sharpe Ratio]]-AVERAGE(Table2[Sharpe Ratio]))/_xlfn.STDEV.P(Table2[Sharpe Ratio])</f>
        <v>0.36021442696661388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-5.1366241791496785E-2</v>
      </c>
      <c r="AS276">
        <f>_xlfn.RANK.AVG(Table2[[#This Row],[1Y Return vs Nifty Z-Score]],Table2[1Y Return vs Nifty Z-Score])</f>
        <v>161</v>
      </c>
      <c r="AT276">
        <f>_xlfn.RANK.AVG(Table2[[#This Row],[6M Return vs Nifty Z-Score]],Table2[6M Return vs Nifty Z-Score])</f>
        <v>500</v>
      </c>
      <c r="AU276">
        <f>_xlfn.RANK.AVG(Table2[[#This Row],[Sharpe Ratio Z-Score]],Table2[Sharpe Ratio Z-Score])</f>
        <v>249</v>
      </c>
      <c r="AV276">
        <f>(Table2[[#This Row],[Rank 1Y]]+Table2[[#This Row],[Rank 6M]]+Table2[[#This Row],[Rank Sharpe]])/3</f>
        <v>303.33333333333331</v>
      </c>
    </row>
    <row r="277" spans="1:48" x14ac:dyDescent="0.3">
      <c r="A277" t="s">
        <v>1711</v>
      </c>
      <c r="B277" t="s">
        <v>1712</v>
      </c>
      <c r="C277" t="s">
        <v>3109</v>
      </c>
      <c r="D277" t="s">
        <v>122</v>
      </c>
      <c r="E277">
        <v>4646.7603503999999</v>
      </c>
      <c r="F277">
        <v>1042.2</v>
      </c>
      <c r="G277">
        <v>25.673513244645999</v>
      </c>
      <c r="H277">
        <f>(Table2[[#This Row],[1Y Return vs Nifty]]-AVERAGE(Table2[1Y Return vs Nifty]))/_xlfn.STDEV.P(Table2[1Y Return vs Nifty])</f>
        <v>0.13171228392158865</v>
      </c>
      <c r="I277">
        <v>8.1497600981105798</v>
      </c>
      <c r="J277">
        <f>(Table2[[#This Row],[1M Return vs Nifty]]-AVERAGE(Table2[1M Return vs Nifty]))/_xlfn.STDEV.P(Table2[1M Return vs Nifty])</f>
        <v>1.2176315970528655</v>
      </c>
      <c r="K277">
        <v>34.4615864937035</v>
      </c>
      <c r="L277">
        <f>(Table2[[#This Row],[6M Return vs Nifty]]-AVERAGE(Table2[6M Return vs Nifty]))/_xlfn.STDEV.P(Table2[6M Return vs Nifty])</f>
        <v>1.2303988308787888</v>
      </c>
      <c r="M277">
        <v>-4.1124606524047902</v>
      </c>
      <c r="N277">
        <f>(Table2[[#This Row],[1W Return vs Nifty]]-AVERAGE(Table2[1W Return vs Nifty]))/_xlfn.STDEV.P(Table2[1W Return vs Nifty])</f>
        <v>0.32380142357893699</v>
      </c>
      <c r="O277">
        <v>979.35</v>
      </c>
      <c r="P277">
        <v>945.34210600058395</v>
      </c>
      <c r="Q277">
        <v>835.157831960669</v>
      </c>
      <c r="R277">
        <v>50.734005044593999</v>
      </c>
      <c r="S277" s="1">
        <f>(Table2[[#This Row],[Close Price]]-Table2[[#This Row],[20D EMA]])/Table2[[#This Row],[20D EMA]]</f>
        <v>6.4175218257007227E-2</v>
      </c>
      <c r="T277" s="1">
        <f>(Table2[[#This Row],[Close Price]]-Table2[[#This Row],[50D EMA]])/Table2[[#This Row],[50D EMA]]</f>
        <v>0.10245803438205921</v>
      </c>
      <c r="U277" s="1">
        <f>(Table2[[#This Row],[Close Price]]-Table2[[#This Row],[200D EMA]])/Table2[[#This Row],[200D EMA]]</f>
        <v>0.24790783264675353</v>
      </c>
      <c r="V277">
        <v>0.72307619827706904</v>
      </c>
      <c r="W277">
        <v>974.15</v>
      </c>
      <c r="X277">
        <v>1074.25</v>
      </c>
      <c r="Y277">
        <v>974.15</v>
      </c>
      <c r="Z277">
        <v>1074.25</v>
      </c>
      <c r="AA277">
        <v>837.2</v>
      </c>
      <c r="AB277">
        <v>1074.25</v>
      </c>
      <c r="AC277" s="1">
        <f>(Table2[[#This Row],[Close Price]]/Table2[[#This Row],[Day Low]])-1</f>
        <v>6.9855771698403846E-2</v>
      </c>
      <c r="AD277" s="1">
        <f>(Table2[[#This Row],[Day High]]/Table2[[#This Row],[Close Price]])-1</f>
        <v>3.0752254845519023E-2</v>
      </c>
      <c r="AE277" s="1">
        <f>(Table2[[#This Row],[Close Price]]/Table2[[#This Row],[Current Week Low]])-1</f>
        <v>6.9855771698403846E-2</v>
      </c>
      <c r="AF277" s="1">
        <f>(Table2[[#This Row],[Current Week High]]/Table2[[#This Row],[Close Price]])-1</f>
        <v>3.0752254845519023E-2</v>
      </c>
      <c r="AG277" s="1">
        <f>(Table2[[#This Row],[Close Price]]/Table2[[#This Row],[Current Month Low]])-1</f>
        <v>0.24486383182035354</v>
      </c>
      <c r="AH277" s="1">
        <f>(Table2[[#This Row],[Current Month High]]/Table2[[#This Row],[Close Price]])-1</f>
        <v>3.0752254845519023E-2</v>
      </c>
      <c r="AI277">
        <v>3.0752254845519</v>
      </c>
      <c r="AJ277">
        <v>67.046000961692599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0.06</v>
      </c>
      <c r="AM277" t="s">
        <v>3144</v>
      </c>
      <c r="AN277">
        <v>14.12</v>
      </c>
      <c r="AO277" t="s">
        <v>3144</v>
      </c>
      <c r="AP277">
        <v>-1.7258714058416998E-2</v>
      </c>
      <c r="AQ277">
        <f>(Table2[[#This Row],[Sharpe Ratio]]-AVERAGE(Table2[Sharpe Ratio]))/_xlfn.STDEV.P(Table2[Sharpe Ratio])</f>
        <v>-0.87344487351391642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2.0300992619182634</v>
      </c>
      <c r="AS277">
        <f>_xlfn.RANK.AVG(Table2[[#This Row],[1Y Return vs Nifty Z-Score]],Table2[1Y Return vs Nifty Z-Score])</f>
        <v>249</v>
      </c>
      <c r="AT277">
        <f>_xlfn.RANK.AVG(Table2[[#This Row],[6M Return vs Nifty Z-Score]],Table2[6M Return vs Nifty Z-Score])</f>
        <v>74</v>
      </c>
      <c r="AU277">
        <f>_xlfn.RANK.AVG(Table2[[#This Row],[Sharpe Ratio Z-Score]],Table2[Sharpe Ratio Z-Score])</f>
        <v>590</v>
      </c>
      <c r="AV277">
        <f>(Table2[[#This Row],[Rank 1Y]]+Table2[[#This Row],[Rank 6M]]+Table2[[#This Row],[Rank Sharpe]])/3</f>
        <v>304.33333333333331</v>
      </c>
    </row>
    <row r="278" spans="1:48" x14ac:dyDescent="0.3">
      <c r="A278" t="s">
        <v>745</v>
      </c>
      <c r="B278" t="s">
        <v>746</v>
      </c>
      <c r="C278" t="s">
        <v>3095</v>
      </c>
      <c r="D278" t="s">
        <v>185</v>
      </c>
      <c r="E278">
        <v>21846.264478720001</v>
      </c>
      <c r="F278">
        <v>389.45</v>
      </c>
      <c r="G278">
        <v>13.5824485515069</v>
      </c>
      <c r="H278">
        <f>(Table2[[#This Row],[1Y Return vs Nifty]]-AVERAGE(Table2[1Y Return vs Nifty]))/_xlfn.STDEV.P(Table2[1Y Return vs Nifty])</f>
        <v>-8.6214906824859591E-2</v>
      </c>
      <c r="I278">
        <v>-1.8663338742184299</v>
      </c>
      <c r="J278">
        <f>(Table2[[#This Row],[1M Return vs Nifty]]-AVERAGE(Table2[1M Return vs Nifty]))/_xlfn.STDEV.P(Table2[1M Return vs Nifty])</f>
        <v>4.135182366202611E-2</v>
      </c>
      <c r="K278">
        <v>21.908778540116501</v>
      </c>
      <c r="L278">
        <f>(Table2[[#This Row],[6M Return vs Nifty]]-AVERAGE(Table2[6M Return vs Nifty]))/_xlfn.STDEV.P(Table2[6M Return vs Nifty])</f>
        <v>0.77277260089554778</v>
      </c>
      <c r="M278">
        <v>-0.93015225231728405</v>
      </c>
      <c r="N278">
        <f>(Table2[[#This Row],[1W Return vs Nifty]]-AVERAGE(Table2[1W Return vs Nifty]))/_xlfn.STDEV.P(Table2[1W Return vs Nifty])</f>
        <v>0.96861012337997776</v>
      </c>
      <c r="O278">
        <v>399.82</v>
      </c>
      <c r="P278">
        <v>393.73051456417301</v>
      </c>
      <c r="Q278">
        <v>350.87035683611799</v>
      </c>
      <c r="R278">
        <v>32.508899664816703</v>
      </c>
      <c r="S278" s="1">
        <f>(Table2[[#This Row],[Close Price]]-Table2[[#This Row],[20D EMA]])/Table2[[#This Row],[20D EMA]]</f>
        <v>-2.593667150217599E-2</v>
      </c>
      <c r="T278" s="1">
        <f>(Table2[[#This Row],[Close Price]]-Table2[[#This Row],[50D EMA]])/Table2[[#This Row],[50D EMA]]</f>
        <v>-1.0871686104672868E-2</v>
      </c>
      <c r="U278" s="1">
        <f>(Table2[[#This Row],[Close Price]]-Table2[[#This Row],[200D EMA]])/Table2[[#This Row],[200D EMA]]</f>
        <v>0.10995412525516227</v>
      </c>
      <c r="V278">
        <v>0.23844703900869399</v>
      </c>
      <c r="W278">
        <v>384</v>
      </c>
      <c r="X278">
        <v>395.8</v>
      </c>
      <c r="Y278">
        <v>384</v>
      </c>
      <c r="Z278">
        <v>395.8</v>
      </c>
      <c r="AA278">
        <v>378.65</v>
      </c>
      <c r="AB278">
        <v>433.75</v>
      </c>
      <c r="AC278" s="1">
        <f>(Table2[[#This Row],[Close Price]]/Table2[[#This Row],[Day Low]])-1</f>
        <v>1.4192708333333304E-2</v>
      </c>
      <c r="AD278" s="1">
        <f>(Table2[[#This Row],[Day High]]/Table2[[#This Row],[Close Price]])-1</f>
        <v>1.6305045577095889E-2</v>
      </c>
      <c r="AE278" s="1">
        <f>(Table2[[#This Row],[Close Price]]/Table2[[#This Row],[Current Week Low]])-1</f>
        <v>1.4192708333333304E-2</v>
      </c>
      <c r="AF278" s="1">
        <f>(Table2[[#This Row],[Current Week High]]/Table2[[#This Row],[Close Price]])-1</f>
        <v>1.6305045577095889E-2</v>
      </c>
      <c r="AG278" s="1">
        <f>(Table2[[#This Row],[Close Price]]/Table2[[#This Row],[Current Month Low]])-1</f>
        <v>2.8522382147101677E-2</v>
      </c>
      <c r="AH278" s="1">
        <f>(Table2[[#This Row],[Current Month High]]/Table2[[#This Row],[Close Price]])-1</f>
        <v>0.11375016048273201</v>
      </c>
      <c r="AI278">
        <v>20.605982796251102</v>
      </c>
      <c r="AJ278">
        <v>53.025540275049103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0.26</v>
      </c>
      <c r="AM278" t="s">
        <v>3144</v>
      </c>
      <c r="AN278">
        <v>-5.08</v>
      </c>
      <c r="AO278" t="s">
        <v>3143</v>
      </c>
      <c r="AP278">
        <v>1.272940730119E-2</v>
      </c>
      <c r="AQ278">
        <f>(Table2[[#This Row],[Sharpe Ratio]]-AVERAGE(Table2[Sharpe Ratio]))/_xlfn.STDEV.P(Table2[Sharpe Ratio])</f>
        <v>-0.51938667481494516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1.177132966297747</v>
      </c>
      <c r="AS278">
        <f>_xlfn.RANK.AVG(Table2[[#This Row],[1Y Return vs Nifty Z-Score]],Table2[1Y Return vs Nifty Z-Score])</f>
        <v>321</v>
      </c>
      <c r="AT278">
        <f>_xlfn.RANK.AVG(Table2[[#This Row],[6M Return vs Nifty Z-Score]],Table2[6M Return vs Nifty Z-Score])</f>
        <v>122</v>
      </c>
      <c r="AU278">
        <f>_xlfn.RANK.AVG(Table2[[#This Row],[Sharpe Ratio Z-Score]],Table2[Sharpe Ratio Z-Score])</f>
        <v>472</v>
      </c>
      <c r="AV278">
        <f>(Table2[[#This Row],[Rank 1Y]]+Table2[[#This Row],[Rank 6M]]+Table2[[#This Row],[Rank Sharpe]])/3</f>
        <v>305</v>
      </c>
    </row>
    <row r="279" spans="1:48" x14ac:dyDescent="0.3">
      <c r="A279" t="s">
        <v>1608</v>
      </c>
      <c r="B279" t="s">
        <v>1609</v>
      </c>
      <c r="C279" t="s">
        <v>3101</v>
      </c>
      <c r="D279" t="s">
        <v>169</v>
      </c>
      <c r="E279">
        <v>5486.4985243199999</v>
      </c>
      <c r="F279">
        <v>632.35</v>
      </c>
      <c r="G279">
        <v>33.881309853804197</v>
      </c>
      <c r="H279">
        <f>(Table2[[#This Row],[1Y Return vs Nifty]]-AVERAGE(Table2[1Y Return vs Nifty]))/_xlfn.STDEV.P(Table2[1Y Return vs Nifty])</f>
        <v>0.27964814421576467</v>
      </c>
      <c r="I279">
        <v>5.35489113031967</v>
      </c>
      <c r="J279">
        <f>(Table2[[#This Row],[1M Return vs Nifty]]-AVERAGE(Table2[1M Return vs Nifty]))/_xlfn.STDEV.P(Table2[1M Return vs Nifty])</f>
        <v>0.88940506032382394</v>
      </c>
      <c r="K279">
        <v>14.321616795390799</v>
      </c>
      <c r="L279">
        <f>(Table2[[#This Row],[6M Return vs Nifty]]-AVERAGE(Table2[6M Return vs Nifty]))/_xlfn.STDEV.P(Table2[6M Return vs Nifty])</f>
        <v>0.49617438969454436</v>
      </c>
      <c r="M279">
        <v>9.4555567391855402E-2</v>
      </c>
      <c r="N279">
        <f>(Table2[[#This Row],[1W Return vs Nifty]]-AVERAGE(Table2[1W Return vs Nifty]))/_xlfn.STDEV.P(Table2[1W Return vs Nifty])</f>
        <v>1.1762394395343896</v>
      </c>
      <c r="O279">
        <v>617.1</v>
      </c>
      <c r="P279">
        <v>624.09881906571798</v>
      </c>
      <c r="Q279">
        <v>569.12068705093998</v>
      </c>
      <c r="R279">
        <v>46.448894906157598</v>
      </c>
      <c r="S279" s="1">
        <f>(Table2[[#This Row],[Close Price]]-Table2[[#This Row],[20D EMA]])/Table2[[#This Row],[20D EMA]]</f>
        <v>2.4712364284556795E-2</v>
      </c>
      <c r="T279" s="1">
        <f>(Table2[[#This Row],[Close Price]]-Table2[[#This Row],[50D EMA]])/Table2[[#This Row],[50D EMA]]</f>
        <v>1.3220952647585755E-2</v>
      </c>
      <c r="U279" s="1">
        <f>(Table2[[#This Row],[Close Price]]-Table2[[#This Row],[200D EMA]])/Table2[[#This Row],[200D EMA]]</f>
        <v>0.11110000811374585</v>
      </c>
      <c r="V279">
        <v>0.72973351891957505</v>
      </c>
      <c r="W279">
        <v>605.5</v>
      </c>
      <c r="X279">
        <v>636.35</v>
      </c>
      <c r="Y279">
        <v>605.5</v>
      </c>
      <c r="Z279">
        <v>636.35</v>
      </c>
      <c r="AA279">
        <v>579.04999999999995</v>
      </c>
      <c r="AB279">
        <v>647.5</v>
      </c>
      <c r="AC279" s="1">
        <f>(Table2[[#This Row],[Close Price]]/Table2[[#This Row],[Day Low]])-1</f>
        <v>4.4343517753922423E-2</v>
      </c>
      <c r="AD279" s="1">
        <f>(Table2[[#This Row],[Day High]]/Table2[[#This Row],[Close Price]])-1</f>
        <v>6.3256108167943914E-3</v>
      </c>
      <c r="AE279" s="1">
        <f>(Table2[[#This Row],[Close Price]]/Table2[[#This Row],[Current Week Low]])-1</f>
        <v>4.4343517753922423E-2</v>
      </c>
      <c r="AF279" s="1">
        <f>(Table2[[#This Row],[Current Week High]]/Table2[[#This Row],[Close Price]])-1</f>
        <v>6.3256108167943914E-3</v>
      </c>
      <c r="AG279" s="1">
        <f>(Table2[[#This Row],[Close Price]]/Table2[[#This Row],[Current Month Low]])-1</f>
        <v>9.2047318884379781E-2</v>
      </c>
      <c r="AH279" s="1">
        <f>(Table2[[#This Row],[Current Month High]]/Table2[[#This Row],[Close Price]])-1</f>
        <v>2.3958250968609152E-2</v>
      </c>
      <c r="AI279">
        <v>14.1298331620147</v>
      </c>
      <c r="AJ279">
        <v>66.386001841862907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0.01</v>
      </c>
      <c r="AM279" t="s">
        <v>3144</v>
      </c>
      <c r="AN279">
        <v>3.65</v>
      </c>
      <c r="AO279" t="s">
        <v>3144</v>
      </c>
      <c r="AQ279">
        <f>(Table2[[#This Row],[Sharpe Ratio]]-AVERAGE(Table2[Sharpe Ratio]))/_xlfn.STDEV.P(Table2[Sharpe Ratio])</f>
        <v>-0.66967788397470196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216</v>
      </c>
      <c r="AT279">
        <f>_xlfn.RANK.AVG(Table2[[#This Row],[6M Return vs Nifty Z-Score]],Table2[6M Return vs Nifty Z-Score])</f>
        <v>183</v>
      </c>
      <c r="AU279">
        <f>_xlfn.RANK.AVG(Table2[[#This Row],[Sharpe Ratio Z-Score]],Table2[Sharpe Ratio Z-Score])</f>
        <v>520.5</v>
      </c>
      <c r="AV279">
        <f>(Table2[[#This Row],[Rank 1Y]]+Table2[[#This Row],[Rank 6M]]+Table2[[#This Row],[Rank Sharpe]])/3</f>
        <v>306.5</v>
      </c>
    </row>
    <row r="280" spans="1:48" x14ac:dyDescent="0.3">
      <c r="A280" t="s">
        <v>1699</v>
      </c>
      <c r="B280" t="s">
        <v>1700</v>
      </c>
      <c r="C280" t="s">
        <v>3108</v>
      </c>
      <c r="D280" t="s">
        <v>192</v>
      </c>
      <c r="E280">
        <v>4683.4809644449997</v>
      </c>
      <c r="F280">
        <v>7053.65</v>
      </c>
      <c r="G280">
        <v>49.237553127768102</v>
      </c>
      <c r="H280">
        <f>(Table2[[#This Row],[1Y Return vs Nifty]]-AVERAGE(Table2[1Y Return vs Nifty]))/_xlfn.STDEV.P(Table2[1Y Return vs Nifty])</f>
        <v>0.55642633059110858</v>
      </c>
      <c r="I280">
        <v>-7.5180650499601001</v>
      </c>
      <c r="J280">
        <f>(Table2[[#This Row],[1M Return vs Nifty]]-AVERAGE(Table2[1M Return vs Nifty]))/_xlfn.STDEV.P(Table2[1M Return vs Nifty])</f>
        <v>-0.62238167215316076</v>
      </c>
      <c r="K280">
        <v>-18.386626956829399</v>
      </c>
      <c r="L280">
        <f>(Table2[[#This Row],[6M Return vs Nifty]]-AVERAGE(Table2[6M Return vs Nifty]))/_xlfn.STDEV.P(Table2[6M Return vs Nifty])</f>
        <v>-0.6962401149362093</v>
      </c>
      <c r="M280">
        <v>-9.4156160709565704</v>
      </c>
      <c r="N280">
        <f>(Table2[[#This Row],[1W Return vs Nifty]]-AVERAGE(Table2[1W Return vs Nifty]))/_xlfn.STDEV.P(Table2[1W Return vs Nifty])</f>
        <v>-0.75073954491587913</v>
      </c>
      <c r="O280">
        <v>7515.83</v>
      </c>
      <c r="P280">
        <v>7568.2505324883095</v>
      </c>
      <c r="Q280">
        <v>6998.2115272402698</v>
      </c>
      <c r="R280">
        <v>20.508142802982899</v>
      </c>
      <c r="S280" s="1">
        <f>(Table2[[#This Row],[Close Price]]-Table2[[#This Row],[20D EMA]])/Table2[[#This Row],[20D EMA]]</f>
        <v>-6.1494206228719955E-2</v>
      </c>
      <c r="T280" s="1">
        <f>(Table2[[#This Row],[Close Price]]-Table2[[#This Row],[50D EMA]])/Table2[[#This Row],[50D EMA]]</f>
        <v>-6.7994648205589744E-2</v>
      </c>
      <c r="U280" s="1">
        <f>(Table2[[#This Row],[Close Price]]-Table2[[#This Row],[200D EMA]])/Table2[[#This Row],[200D EMA]]</f>
        <v>7.9218058133764205E-3</v>
      </c>
      <c r="V280">
        <v>0.67644703674626205</v>
      </c>
      <c r="W280">
        <v>6785.1</v>
      </c>
      <c r="X280">
        <v>7174.5</v>
      </c>
      <c r="Y280">
        <v>6785.1</v>
      </c>
      <c r="Z280">
        <v>7174.5</v>
      </c>
      <c r="AA280">
        <v>6785.1</v>
      </c>
      <c r="AB280">
        <v>8356.9</v>
      </c>
      <c r="AC280" s="1">
        <f>(Table2[[#This Row],[Close Price]]/Table2[[#This Row],[Day Low]])-1</f>
        <v>3.9579372448453221E-2</v>
      </c>
      <c r="AD280" s="1">
        <f>(Table2[[#This Row],[Day High]]/Table2[[#This Row],[Close Price]])-1</f>
        <v>1.7132973708647414E-2</v>
      </c>
      <c r="AE280" s="1">
        <f>(Table2[[#This Row],[Close Price]]/Table2[[#This Row],[Current Week Low]])-1</f>
        <v>3.9579372448453221E-2</v>
      </c>
      <c r="AF280" s="1">
        <f>(Table2[[#This Row],[Current Week High]]/Table2[[#This Row],[Close Price]])-1</f>
        <v>1.7132973708647414E-2</v>
      </c>
      <c r="AG280" s="1">
        <f>(Table2[[#This Row],[Close Price]]/Table2[[#This Row],[Current Month Low]])-1</f>
        <v>3.9579372448453221E-2</v>
      </c>
      <c r="AH280" s="1">
        <f>(Table2[[#This Row],[Current Month High]]/Table2[[#This Row],[Close Price]])-1</f>
        <v>0.18476249884811402</v>
      </c>
      <c r="AI280">
        <v>28.768793461541101</v>
      </c>
      <c r="AJ280">
        <v>79.8941596531497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0.1</v>
      </c>
      <c r="AM280" t="s">
        <v>3144</v>
      </c>
      <c r="AN280">
        <v>-11.03</v>
      </c>
      <c r="AO280" t="s">
        <v>3143</v>
      </c>
      <c r="AP280">
        <v>0.10336900865387701</v>
      </c>
      <c r="AQ280">
        <f>(Table2[[#This Row],[Sharpe Ratio]]-AVERAGE(Table2[Sharpe Ratio]))/_xlfn.STDEV.P(Table2[Sharpe Ratio])</f>
        <v>0.55076018770081225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166</v>
      </c>
      <c r="AT280">
        <f>_xlfn.RANK.AVG(Table2[[#This Row],[6M Return vs Nifty Z-Score]],Table2[6M Return vs Nifty Z-Score])</f>
        <v>556</v>
      </c>
      <c r="AU280">
        <f>_xlfn.RANK.AVG(Table2[[#This Row],[Sharpe Ratio Z-Score]],Table2[Sharpe Ratio Z-Score])</f>
        <v>199</v>
      </c>
      <c r="AV280">
        <f>(Table2[[#This Row],[Rank 1Y]]+Table2[[#This Row],[Rank 6M]]+Table2[[#This Row],[Rank Sharpe]])/3</f>
        <v>307</v>
      </c>
    </row>
    <row r="281" spans="1:48" x14ac:dyDescent="0.3">
      <c r="A281" t="s">
        <v>1677</v>
      </c>
      <c r="B281" t="s">
        <v>1678</v>
      </c>
      <c r="C281" t="s">
        <v>3111</v>
      </c>
      <c r="D281" t="s">
        <v>465</v>
      </c>
      <c r="E281">
        <v>4923.7437269900001</v>
      </c>
      <c r="F281">
        <v>2013.8</v>
      </c>
      <c r="G281">
        <v>-0.242559196639451</v>
      </c>
      <c r="H281">
        <f>(Table2[[#This Row],[1Y Return vs Nifty]]-AVERAGE(Table2[1Y Return vs Nifty]))/_xlfn.STDEV.P(Table2[1Y Return vs Nifty])</f>
        <v>-0.33539437753855206</v>
      </c>
      <c r="I281">
        <v>-7.1215756880487699</v>
      </c>
      <c r="J281">
        <f>(Table2[[#This Row],[1M Return vs Nifty]]-AVERAGE(Table2[1M Return vs Nifty]))/_xlfn.STDEV.P(Table2[1M Return vs Nifty])</f>
        <v>-0.575818369325792</v>
      </c>
      <c r="K281">
        <v>22.623403060019101</v>
      </c>
      <c r="L281">
        <f>(Table2[[#This Row],[6M Return vs Nifty]]-AVERAGE(Table2[6M Return vs Nifty]))/_xlfn.STDEV.P(Table2[6M Return vs Nifty])</f>
        <v>0.79882501292206654</v>
      </c>
      <c r="M281">
        <v>-7.06618515547191</v>
      </c>
      <c r="N281">
        <f>(Table2[[#This Row],[1W Return vs Nifty]]-AVERAGE(Table2[1W Return vs Nifty]))/_xlfn.STDEV.P(Table2[1W Return vs Nifty])</f>
        <v>-0.27469093383708626</v>
      </c>
      <c r="O281">
        <v>2004.96</v>
      </c>
      <c r="P281">
        <v>1903.3255753547</v>
      </c>
      <c r="Q281">
        <v>1658.6628947574</v>
      </c>
      <c r="R281">
        <v>28.489537903450699</v>
      </c>
      <c r="S281" s="1">
        <f>(Table2[[#This Row],[Close Price]]-Table2[[#This Row],[20D EMA]])/Table2[[#This Row],[20D EMA]]</f>
        <v>4.4090655175165177E-3</v>
      </c>
      <c r="T281" s="1">
        <f>(Table2[[#This Row],[Close Price]]-Table2[[#This Row],[50D EMA]])/Table2[[#This Row],[50D EMA]]</f>
        <v>5.804284147482866E-2</v>
      </c>
      <c r="U281" s="1">
        <f>(Table2[[#This Row],[Close Price]]-Table2[[#This Row],[200D EMA]])/Table2[[#This Row],[200D EMA]]</f>
        <v>0.21411047800315278</v>
      </c>
      <c r="V281">
        <v>0.34053409715375899</v>
      </c>
      <c r="W281">
        <v>1846.5</v>
      </c>
      <c r="X281">
        <v>2052.9499999999998</v>
      </c>
      <c r="Y281">
        <v>1846.5</v>
      </c>
      <c r="Z281">
        <v>2052.9499999999998</v>
      </c>
      <c r="AA281">
        <v>1846.5</v>
      </c>
      <c r="AB281">
        <v>2273.25</v>
      </c>
      <c r="AC281" s="1">
        <f>(Table2[[#This Row],[Close Price]]/Table2[[#This Row],[Day Low]])-1</f>
        <v>9.0603845112374737E-2</v>
      </c>
      <c r="AD281" s="1">
        <f>(Table2[[#This Row],[Day High]]/Table2[[#This Row],[Close Price]])-1</f>
        <v>1.9440858079253109E-2</v>
      </c>
      <c r="AE281" s="1">
        <f>(Table2[[#This Row],[Close Price]]/Table2[[#This Row],[Current Week Low]])-1</f>
        <v>9.0603845112374737E-2</v>
      </c>
      <c r="AF281" s="1">
        <f>(Table2[[#This Row],[Current Week High]]/Table2[[#This Row],[Close Price]])-1</f>
        <v>1.9440858079253109E-2</v>
      </c>
      <c r="AG281" s="1">
        <f>(Table2[[#This Row],[Close Price]]/Table2[[#This Row],[Current Month Low]])-1</f>
        <v>9.0603845112374737E-2</v>
      </c>
      <c r="AH281" s="1">
        <f>(Table2[[#This Row],[Current Month High]]/Table2[[#This Row],[Close Price]])-1</f>
        <v>0.12883603138345423</v>
      </c>
      <c r="AI281">
        <v>18.681100407190399</v>
      </c>
      <c r="AJ281">
        <v>71.241496598639401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0.35</v>
      </c>
      <c r="AM281" t="s">
        <v>3144</v>
      </c>
      <c r="AN281">
        <v>-3.99</v>
      </c>
      <c r="AO281" t="s">
        <v>3143</v>
      </c>
      <c r="AP281">
        <v>4.1221461824419998E-2</v>
      </c>
      <c r="AQ281">
        <f>(Table2[[#This Row],[Sharpe Ratio]]-AVERAGE(Table2[Sharpe Ratio]))/_xlfn.STDEV.P(Table2[Sharpe Ratio])</f>
        <v>-0.18299196102951676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-0.5700706288088806</v>
      </c>
      <c r="AS281">
        <f>_xlfn.RANK.AVG(Table2[[#This Row],[1Y Return vs Nifty Z-Score]],Table2[1Y Return vs Nifty Z-Score])</f>
        <v>419</v>
      </c>
      <c r="AT281">
        <f>_xlfn.RANK.AVG(Table2[[#This Row],[6M Return vs Nifty Z-Score]],Table2[6M Return vs Nifty Z-Score])</f>
        <v>116</v>
      </c>
      <c r="AU281">
        <f>_xlfn.RANK.AVG(Table2[[#This Row],[Sharpe Ratio Z-Score]],Table2[Sharpe Ratio Z-Score])</f>
        <v>388</v>
      </c>
      <c r="AV281">
        <f>(Table2[[#This Row],[Rank 1Y]]+Table2[[#This Row],[Rank 6M]]+Table2[[#This Row],[Rank Sharpe]])/3</f>
        <v>307.66666666666669</v>
      </c>
    </row>
    <row r="282" spans="1:48" x14ac:dyDescent="0.3">
      <c r="A282" t="s">
        <v>1327</v>
      </c>
      <c r="B282" t="s">
        <v>1328</v>
      </c>
      <c r="C282" t="s">
        <v>3108</v>
      </c>
      <c r="D282" t="s">
        <v>1329</v>
      </c>
      <c r="E282">
        <v>8050.8351536199998</v>
      </c>
      <c r="F282">
        <v>260.55</v>
      </c>
      <c r="G282">
        <v>15.810263088796299</v>
      </c>
      <c r="H282">
        <f>(Table2[[#This Row],[1Y Return vs Nifty]]-AVERAGE(Table2[1Y Return vs Nifty]))/_xlfn.STDEV.P(Table2[1Y Return vs Nifty])</f>
        <v>-4.606117545899667E-2</v>
      </c>
      <c r="I282">
        <v>5.2590762898471803</v>
      </c>
      <c r="J282">
        <f>(Table2[[#This Row],[1M Return vs Nifty]]-AVERAGE(Table2[1M Return vs Nifty]))/_xlfn.STDEV.P(Table2[1M Return vs Nifty])</f>
        <v>0.87815266401546022</v>
      </c>
      <c r="K282">
        <v>35.589144408184403</v>
      </c>
      <c r="L282">
        <f>(Table2[[#This Row],[6M Return vs Nifty]]-AVERAGE(Table2[6M Return vs Nifty]))/_xlfn.STDEV.P(Table2[6M Return vs Nifty])</f>
        <v>1.2715051777136588</v>
      </c>
      <c r="M282">
        <v>-4.6932683509451296</v>
      </c>
      <c r="N282">
        <f>(Table2[[#This Row],[1W Return vs Nifty]]-AVERAGE(Table2[1W Return vs Nifty]))/_xlfn.STDEV.P(Table2[1W Return vs Nifty])</f>
        <v>0.20611645724445699</v>
      </c>
      <c r="O282">
        <v>261.16000000000003</v>
      </c>
      <c r="P282">
        <v>253.152190641326</v>
      </c>
      <c r="Q282">
        <v>222.378617576669</v>
      </c>
      <c r="R282">
        <v>34.021189242322002</v>
      </c>
      <c r="S282" s="1">
        <f>(Table2[[#This Row],[Close Price]]-Table2[[#This Row],[20D EMA]])/Table2[[#This Row],[20D EMA]]</f>
        <v>-2.3357328840558035E-3</v>
      </c>
      <c r="T282" s="1">
        <f>(Table2[[#This Row],[Close Price]]-Table2[[#This Row],[50D EMA]])/Table2[[#This Row],[50D EMA]]</f>
        <v>2.9222774410652679E-2</v>
      </c>
      <c r="U282" s="1">
        <f>(Table2[[#This Row],[Close Price]]-Table2[[#This Row],[200D EMA]])/Table2[[#This Row],[200D EMA]]</f>
        <v>0.17165041692990443</v>
      </c>
      <c r="V282">
        <v>0.55558717763861198</v>
      </c>
      <c r="W282">
        <v>250.6</v>
      </c>
      <c r="X282">
        <v>263.45</v>
      </c>
      <c r="Y282">
        <v>250.6</v>
      </c>
      <c r="Z282">
        <v>263.45</v>
      </c>
      <c r="AA282">
        <v>249.7</v>
      </c>
      <c r="AB282">
        <v>277.3</v>
      </c>
      <c r="AC282" s="1">
        <f>(Table2[[#This Row],[Close Price]]/Table2[[#This Row],[Day Low]])-1</f>
        <v>3.9704708699122238E-2</v>
      </c>
      <c r="AD282" s="1">
        <f>(Table2[[#This Row],[Day High]]/Table2[[#This Row],[Close Price]])-1</f>
        <v>1.1130301285741551E-2</v>
      </c>
      <c r="AE282" s="1">
        <f>(Table2[[#This Row],[Close Price]]/Table2[[#This Row],[Current Week Low]])-1</f>
        <v>3.9704708699122238E-2</v>
      </c>
      <c r="AF282" s="1">
        <f>(Table2[[#This Row],[Current Week High]]/Table2[[#This Row],[Close Price]])-1</f>
        <v>1.1130301285741551E-2</v>
      </c>
      <c r="AG282" s="1">
        <f>(Table2[[#This Row],[Close Price]]/Table2[[#This Row],[Current Month Low]])-1</f>
        <v>4.3452142571085428E-2</v>
      </c>
      <c r="AH282" s="1">
        <f>(Table2[[#This Row],[Current Month High]]/Table2[[#This Row],[Close Price]])-1</f>
        <v>6.428708501247371E-2</v>
      </c>
      <c r="AI282">
        <v>6.4287085012473701</v>
      </c>
      <c r="AJ282">
        <v>53.626179245282998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0.23</v>
      </c>
      <c r="AM282" t="s">
        <v>3144</v>
      </c>
      <c r="AN282">
        <v>-3.64</v>
      </c>
      <c r="AO282" t="s">
        <v>3143</v>
      </c>
      <c r="AP282">
        <v>-1.745167662999E-3</v>
      </c>
      <c r="AQ282">
        <f>(Table2[[#This Row],[Sharpe Ratio]]-AVERAGE(Table2[Sharpe Ratio]))/_xlfn.STDEV.P(Table2[Sharpe Ratio])</f>
        <v>-0.69028240640475313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1.6194307171098261</v>
      </c>
      <c r="AS282">
        <f>_xlfn.RANK.AVG(Table2[[#This Row],[1Y Return vs Nifty Z-Score]],Table2[1Y Return vs Nifty Z-Score])</f>
        <v>305</v>
      </c>
      <c r="AT282">
        <f>_xlfn.RANK.AVG(Table2[[#This Row],[6M Return vs Nifty Z-Score]],Table2[6M Return vs Nifty Z-Score])</f>
        <v>69</v>
      </c>
      <c r="AU282">
        <f>_xlfn.RANK.AVG(Table2[[#This Row],[Sharpe Ratio Z-Score]],Table2[Sharpe Ratio Z-Score])</f>
        <v>550</v>
      </c>
      <c r="AV282">
        <f>(Table2[[#This Row],[Rank 1Y]]+Table2[[#This Row],[Rank 6M]]+Table2[[#This Row],[Rank Sharpe]])/3</f>
        <v>308</v>
      </c>
    </row>
    <row r="283" spans="1:48" x14ac:dyDescent="0.3">
      <c r="A283" t="s">
        <v>1825</v>
      </c>
      <c r="B283" t="s">
        <v>1826</v>
      </c>
      <c r="C283" t="s">
        <v>3109</v>
      </c>
      <c r="D283" t="s">
        <v>1483</v>
      </c>
      <c r="E283">
        <v>3963.2701094280001</v>
      </c>
      <c r="F283">
        <v>73.56</v>
      </c>
      <c r="G283">
        <v>26.430823182104799</v>
      </c>
      <c r="H283">
        <f>(Table2[[#This Row],[1Y Return vs Nifty]]-AVERAGE(Table2[1Y Return vs Nifty]))/_xlfn.STDEV.P(Table2[1Y Return vs Nifty])</f>
        <v>0.14536190299015697</v>
      </c>
      <c r="I283">
        <v>-5.6603882701703601</v>
      </c>
      <c r="J283">
        <f>(Table2[[#This Row],[1M Return vs Nifty]]-AVERAGE(Table2[1M Return vs Nifty]))/_xlfn.STDEV.P(Table2[1M Return vs Nifty])</f>
        <v>-0.40421802197163248</v>
      </c>
      <c r="K283">
        <v>-21.661237319848698</v>
      </c>
      <c r="L283">
        <f>(Table2[[#This Row],[6M Return vs Nifty]]-AVERAGE(Table2[6M Return vs Nifty]))/_xlfn.STDEV.P(Table2[6M Return vs Nifty])</f>
        <v>-0.81561958769109677</v>
      </c>
      <c r="M283">
        <v>-7.1965321027464197</v>
      </c>
      <c r="N283">
        <f>(Table2[[#This Row],[1W Return vs Nifty]]-AVERAGE(Table2[1W Return vs Nifty]))/_xlfn.STDEV.P(Table2[1W Return vs Nifty])</f>
        <v>-0.30110221616057203</v>
      </c>
      <c r="O283">
        <v>78.599999999999994</v>
      </c>
      <c r="P283">
        <v>82.067069886613098</v>
      </c>
      <c r="Q283">
        <v>77.686407056102794</v>
      </c>
      <c r="R283">
        <v>28.920797759133801</v>
      </c>
      <c r="S283" s="1">
        <f>(Table2[[#This Row],[Close Price]]-Table2[[#This Row],[20D EMA]])/Table2[[#This Row],[20D EMA]]</f>
        <v>-6.412213740458006E-2</v>
      </c>
      <c r="T283" s="1">
        <f>(Table2[[#This Row],[Close Price]]-Table2[[#This Row],[50D EMA]])/Table2[[#This Row],[50D EMA]]</f>
        <v>-0.10365996858870163</v>
      </c>
      <c r="U283" s="1">
        <f>(Table2[[#This Row],[Close Price]]-Table2[[#This Row],[200D EMA]])/Table2[[#This Row],[200D EMA]]</f>
        <v>-5.3116204140099113E-2</v>
      </c>
      <c r="V283">
        <v>0.344404476163578</v>
      </c>
      <c r="W283">
        <v>72.22</v>
      </c>
      <c r="X283">
        <v>75.95</v>
      </c>
      <c r="Y283">
        <v>72.22</v>
      </c>
      <c r="Z283">
        <v>75.95</v>
      </c>
      <c r="AA283">
        <v>72.2</v>
      </c>
      <c r="AB283">
        <v>85.57</v>
      </c>
      <c r="AC283" s="1">
        <f>(Table2[[#This Row],[Close Price]]/Table2[[#This Row],[Day Low]])-1</f>
        <v>1.8554417058986417E-2</v>
      </c>
      <c r="AD283" s="1">
        <f>(Table2[[#This Row],[Day High]]/Table2[[#This Row],[Close Price]])-1</f>
        <v>3.2490483958673266E-2</v>
      </c>
      <c r="AE283" s="1">
        <f>(Table2[[#This Row],[Close Price]]/Table2[[#This Row],[Current Week Low]])-1</f>
        <v>1.8554417058986417E-2</v>
      </c>
      <c r="AF283" s="1">
        <f>(Table2[[#This Row],[Current Week High]]/Table2[[#This Row],[Close Price]])-1</f>
        <v>3.2490483958673266E-2</v>
      </c>
      <c r="AG283" s="1">
        <f>(Table2[[#This Row],[Close Price]]/Table2[[#This Row],[Current Month Low]])-1</f>
        <v>1.8836565096952862E-2</v>
      </c>
      <c r="AH283" s="1">
        <f>(Table2[[#This Row],[Current Month High]]/Table2[[#This Row],[Close Price]])-1</f>
        <v>0.16326808047852071</v>
      </c>
      <c r="AI283">
        <v>40.3616095704187</v>
      </c>
      <c r="AJ283">
        <v>62.205071664829099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-0.2</v>
      </c>
      <c r="AM283" t="s">
        <v>3143</v>
      </c>
      <c r="AN283">
        <v>-6.17</v>
      </c>
      <c r="AO283" t="s">
        <v>3143</v>
      </c>
      <c r="AP283">
        <v>0.15966108170746199</v>
      </c>
      <c r="AQ283">
        <f>(Table2[[#This Row],[Sharpe Ratio]]-AVERAGE(Table2[Sharpe Ratio]))/_xlfn.STDEV.P(Table2[Sharpe Ratio])</f>
        <v>1.2153790128476634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245</v>
      </c>
      <c r="AT283">
        <f>_xlfn.RANK.AVG(Table2[[#This Row],[6M Return vs Nifty Z-Score]],Table2[6M Return vs Nifty Z-Score])</f>
        <v>590</v>
      </c>
      <c r="AU283">
        <f>_xlfn.RANK.AVG(Table2[[#This Row],[Sharpe Ratio Z-Score]],Table2[Sharpe Ratio Z-Score])</f>
        <v>90</v>
      </c>
      <c r="AV283">
        <f>(Table2[[#This Row],[Rank 1Y]]+Table2[[#This Row],[Rank 6M]]+Table2[[#This Row],[Rank Sharpe]])/3</f>
        <v>308.33333333333331</v>
      </c>
    </row>
    <row r="284" spans="1:48" x14ac:dyDescent="0.3">
      <c r="A284" t="s">
        <v>157</v>
      </c>
      <c r="B284" t="s">
        <v>158</v>
      </c>
      <c r="C284" t="s">
        <v>3096</v>
      </c>
      <c r="D284" t="s">
        <v>21</v>
      </c>
      <c r="E284">
        <v>167943.97368878999</v>
      </c>
      <c r="F284">
        <v>1702.55</v>
      </c>
      <c r="G284">
        <v>23.299602730384098</v>
      </c>
      <c r="H284">
        <f>(Table2[[#This Row],[1Y Return vs Nifty]]-AVERAGE(Table2[1Y Return vs Nifty]))/_xlfn.STDEV.P(Table2[1Y Return vs Nifty])</f>
        <v>8.8925344757322222E-2</v>
      </c>
      <c r="I284">
        <v>14.7976085986079</v>
      </c>
      <c r="J284">
        <f>(Table2[[#This Row],[1M Return vs Nifty]]-AVERAGE(Table2[1M Return vs Nifty]))/_xlfn.STDEV.P(Table2[1M Return vs Nifty])</f>
        <v>1.9983480868646446</v>
      </c>
      <c r="K284">
        <v>23.594544428733201</v>
      </c>
      <c r="L284">
        <f>(Table2[[#This Row],[6M Return vs Nifty]]-AVERAGE(Table2[6M Return vs Nifty]))/_xlfn.STDEV.P(Table2[6M Return vs Nifty])</f>
        <v>0.8342290249159251</v>
      </c>
      <c r="M284">
        <v>0.105053851234994</v>
      </c>
      <c r="N284">
        <f>(Table2[[#This Row],[1W Return vs Nifty]]-AVERAGE(Table2[1W Return vs Nifty]))/_xlfn.STDEV.P(Table2[1W Return vs Nifty])</f>
        <v>1.178366632723727</v>
      </c>
      <c r="O284">
        <v>1677.02</v>
      </c>
      <c r="P284">
        <v>1628.79287357159</v>
      </c>
      <c r="Q284">
        <v>1454.12953909308</v>
      </c>
      <c r="R284">
        <v>61.436668395345698</v>
      </c>
      <c r="S284" s="1">
        <f>(Table2[[#This Row],[Close Price]]-Table2[[#This Row],[20D EMA]])/Table2[[#This Row],[20D EMA]]</f>
        <v>1.5223432040166469E-2</v>
      </c>
      <c r="T284" s="1">
        <f>(Table2[[#This Row],[Close Price]]-Table2[[#This Row],[50D EMA]])/Table2[[#This Row],[50D EMA]]</f>
        <v>4.52833061988272E-2</v>
      </c>
      <c r="U284" s="1">
        <f>(Table2[[#This Row],[Close Price]]-Table2[[#This Row],[200D EMA]])/Table2[[#This Row],[200D EMA]]</f>
        <v>0.1708379165874426</v>
      </c>
      <c r="V284">
        <v>1.1837031995674601</v>
      </c>
      <c r="W284">
        <v>1693.2</v>
      </c>
      <c r="X284">
        <v>1727.95</v>
      </c>
      <c r="Y284">
        <v>1693.2</v>
      </c>
      <c r="Z284">
        <v>1727.95</v>
      </c>
      <c r="AA284">
        <v>1580</v>
      </c>
      <c r="AB284">
        <v>1761.85</v>
      </c>
      <c r="AC284" s="1">
        <f>(Table2[[#This Row],[Close Price]]/Table2[[#This Row],[Day Low]])-1</f>
        <v>5.5220883534135012E-3</v>
      </c>
      <c r="AD284" s="1">
        <f>(Table2[[#This Row],[Day High]]/Table2[[#This Row],[Close Price]])-1</f>
        <v>1.4918798273178435E-2</v>
      </c>
      <c r="AE284" s="1">
        <f>(Table2[[#This Row],[Close Price]]/Table2[[#This Row],[Current Week Low]])-1</f>
        <v>5.5220883534135012E-3</v>
      </c>
      <c r="AF284" s="1">
        <f>(Table2[[#This Row],[Current Week High]]/Table2[[#This Row],[Close Price]])-1</f>
        <v>1.4918798273178435E-2</v>
      </c>
      <c r="AG284" s="1">
        <f>(Table2[[#This Row],[Close Price]]/Table2[[#This Row],[Current Month Low]])-1</f>
        <v>7.7563291139240542E-2</v>
      </c>
      <c r="AH284" s="1">
        <f>(Table2[[#This Row],[Current Month High]]/Table2[[#This Row],[Close Price]])-1</f>
        <v>3.4830107779507236E-2</v>
      </c>
      <c r="AI284">
        <v>3.48301077795072</v>
      </c>
      <c r="AJ284">
        <v>52.859579816843201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0.06</v>
      </c>
      <c r="AM284" t="s">
        <v>3144</v>
      </c>
      <c r="AN284">
        <v>5.12</v>
      </c>
      <c r="AO284" t="s">
        <v>3144</v>
      </c>
      <c r="AP284">
        <v>-3.358533818088E-3</v>
      </c>
      <c r="AQ284">
        <f>(Table2[[#This Row],[Sharpe Ratio]]-AVERAGE(Table2[Sharpe Ratio]))/_xlfn.STDEV.P(Table2[Sharpe Ratio])</f>
        <v>-0.70933079919544384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3.3905382900661749</v>
      </c>
      <c r="AS284">
        <f>_xlfn.RANK.AVG(Table2[[#This Row],[1Y Return vs Nifty Z-Score]],Table2[1Y Return vs Nifty Z-Score])</f>
        <v>264</v>
      </c>
      <c r="AT284">
        <f>_xlfn.RANK.AVG(Table2[[#This Row],[6M Return vs Nifty Z-Score]],Table2[6M Return vs Nifty Z-Score])</f>
        <v>106</v>
      </c>
      <c r="AU284">
        <f>_xlfn.RANK.AVG(Table2[[#This Row],[Sharpe Ratio Z-Score]],Table2[Sharpe Ratio Z-Score])</f>
        <v>557</v>
      </c>
      <c r="AV284">
        <f>(Table2[[#This Row],[Rank 1Y]]+Table2[[#This Row],[Rank 6M]]+Table2[[#This Row],[Rank Sharpe]])/3</f>
        <v>309</v>
      </c>
    </row>
    <row r="285" spans="1:48" x14ac:dyDescent="0.3">
      <c r="A285" t="s">
        <v>1272</v>
      </c>
      <c r="B285" t="s">
        <v>1273</v>
      </c>
      <c r="C285" t="s">
        <v>3100</v>
      </c>
      <c r="D285" t="s">
        <v>48</v>
      </c>
      <c r="E285">
        <v>8501.2455743949995</v>
      </c>
      <c r="F285">
        <v>1325.4</v>
      </c>
      <c r="G285">
        <v>18.880702539018301</v>
      </c>
      <c r="H285">
        <f>(Table2[[#This Row],[1Y Return vs Nifty]]-AVERAGE(Table2[1Y Return vs Nifty]))/_xlfn.STDEV.P(Table2[1Y Return vs Nifty])</f>
        <v>9.2798768574002006E-3</v>
      </c>
      <c r="I285">
        <v>-8.5417955151854894</v>
      </c>
      <c r="J285">
        <f>(Table2[[#This Row],[1M Return vs Nifty]]-AVERAGE(Table2[1M Return vs Nifty]))/_xlfn.STDEV.P(Table2[1M Return vs Nifty])</f>
        <v>-0.74260752496318716</v>
      </c>
      <c r="K285">
        <v>1.83456941352406</v>
      </c>
      <c r="L285">
        <f>(Table2[[#This Row],[6M Return vs Nifty]]-AVERAGE(Table2[6M Return vs Nifty]))/_xlfn.STDEV.P(Table2[6M Return vs Nifty])</f>
        <v>4.0945532683880861E-2</v>
      </c>
      <c r="M285">
        <v>-8.66214256223566</v>
      </c>
      <c r="N285">
        <f>(Table2[[#This Row],[1W Return vs Nifty]]-AVERAGE(Table2[1W Return vs Nifty]))/_xlfn.STDEV.P(Table2[1W Return vs Nifty])</f>
        <v>-0.59806852362847063</v>
      </c>
      <c r="O285">
        <v>1424.87</v>
      </c>
      <c r="P285">
        <v>1487.40632859332</v>
      </c>
      <c r="Q285">
        <v>1359.9156336010301</v>
      </c>
      <c r="R285">
        <v>14.8344768848839</v>
      </c>
      <c r="S285" s="1">
        <f>(Table2[[#This Row],[Close Price]]-Table2[[#This Row],[20D EMA]])/Table2[[#This Row],[20D EMA]]</f>
        <v>-6.9809877392323375E-2</v>
      </c>
      <c r="T285" s="1">
        <f>(Table2[[#This Row],[Close Price]]-Table2[[#This Row],[50D EMA]])/Table2[[#This Row],[50D EMA]]</f>
        <v>-0.10891867640938012</v>
      </c>
      <c r="U285" s="1">
        <f>(Table2[[#This Row],[Close Price]]-Table2[[#This Row],[200D EMA]])/Table2[[#This Row],[200D EMA]]</f>
        <v>-2.5380716824052737E-2</v>
      </c>
      <c r="V285">
        <v>0.54634510506821898</v>
      </c>
      <c r="W285">
        <v>1289</v>
      </c>
      <c r="X285">
        <v>1338.75</v>
      </c>
      <c r="Y285">
        <v>1289</v>
      </c>
      <c r="Z285">
        <v>1338.75</v>
      </c>
      <c r="AA285">
        <v>1263.8</v>
      </c>
      <c r="AB285">
        <v>1564</v>
      </c>
      <c r="AC285" s="1">
        <f>(Table2[[#This Row],[Close Price]]/Table2[[#This Row],[Day Low]])-1</f>
        <v>2.823894491854162E-2</v>
      </c>
      <c r="AD285" s="1">
        <f>(Table2[[#This Row],[Day High]]/Table2[[#This Row],[Close Price]])-1</f>
        <v>1.0072430964237045E-2</v>
      </c>
      <c r="AE285" s="1">
        <f>(Table2[[#This Row],[Close Price]]/Table2[[#This Row],[Current Week Low]])-1</f>
        <v>2.823894491854162E-2</v>
      </c>
      <c r="AF285" s="1">
        <f>(Table2[[#This Row],[Current Week High]]/Table2[[#This Row],[Close Price]])-1</f>
        <v>1.0072430964237045E-2</v>
      </c>
      <c r="AG285" s="1">
        <f>(Table2[[#This Row],[Close Price]]/Table2[[#This Row],[Current Month Low]])-1</f>
        <v>4.8741889539484218E-2</v>
      </c>
      <c r="AH285" s="1">
        <f>(Table2[[#This Row],[Current Month High]]/Table2[[#This Row],[Close Price]])-1</f>
        <v>0.18002112569790252</v>
      </c>
      <c r="AI285">
        <v>41.836426739097597</v>
      </c>
      <c r="AJ285">
        <v>64.625512358713195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-0.15</v>
      </c>
      <c r="AM285" t="s">
        <v>3143</v>
      </c>
      <c r="AN285">
        <v>-11.04</v>
      </c>
      <c r="AO285" t="s">
        <v>3143</v>
      </c>
      <c r="AP285">
        <v>6.1111461367835997E-2</v>
      </c>
      <c r="AQ285">
        <f>(Table2[[#This Row],[Sharpe Ratio]]-AVERAGE(Table2[Sharpe Ratio]))/_xlfn.STDEV.P(Table2[Sharpe Ratio])</f>
        <v>5.1841602767876083E-2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287</v>
      </c>
      <c r="AT285">
        <f>_xlfn.RANK.AVG(Table2[[#This Row],[6M Return vs Nifty Z-Score]],Table2[6M Return vs Nifty Z-Score])</f>
        <v>316</v>
      </c>
      <c r="AU285">
        <f>_xlfn.RANK.AVG(Table2[[#This Row],[Sharpe Ratio Z-Score]],Table2[Sharpe Ratio Z-Score])</f>
        <v>327</v>
      </c>
      <c r="AV285">
        <f>(Table2[[#This Row],[Rank 1Y]]+Table2[[#This Row],[Rank 6M]]+Table2[[#This Row],[Rank Sharpe]])/3</f>
        <v>310</v>
      </c>
    </row>
    <row r="286" spans="1:48" x14ac:dyDescent="0.3">
      <c r="A286" t="s">
        <v>90</v>
      </c>
      <c r="B286" t="s">
        <v>91</v>
      </c>
      <c r="C286" t="s">
        <v>3095</v>
      </c>
      <c r="D286" t="s">
        <v>92</v>
      </c>
      <c r="E286">
        <v>284163.40315796999</v>
      </c>
      <c r="F286">
        <v>441.65</v>
      </c>
      <c r="G286">
        <v>12.6239172398032</v>
      </c>
      <c r="H286">
        <f>(Table2[[#This Row],[1Y Return vs Nifty]]-AVERAGE(Table2[1Y Return vs Nifty]))/_xlfn.STDEV.P(Table2[1Y Return vs Nifty])</f>
        <v>-0.1034913040077005</v>
      </c>
      <c r="I286">
        <v>-2.8343997869289299</v>
      </c>
      <c r="J286">
        <f>(Table2[[#This Row],[1M Return vs Nifty]]-AVERAGE(Table2[1M Return vs Nifty]))/_xlfn.STDEV.P(Table2[1M Return vs Nifty])</f>
        <v>-7.2336841358128567E-2</v>
      </c>
      <c r="K286">
        <v>-11.119527173042</v>
      </c>
      <c r="L286">
        <f>(Table2[[#This Row],[6M Return vs Nifty]]-AVERAGE(Table2[6M Return vs Nifty]))/_xlfn.STDEV.P(Table2[6M Return vs Nifty])</f>
        <v>-0.43131010969253392</v>
      </c>
      <c r="M286">
        <v>-4.7440524852883303</v>
      </c>
      <c r="N286">
        <f>(Table2[[#This Row],[1W Return vs Nifty]]-AVERAGE(Table2[1W Return vs Nifty]))/_xlfn.STDEV.P(Table2[1W Return vs Nifty])</f>
        <v>0.19582642638652373</v>
      </c>
      <c r="O286">
        <v>482.28</v>
      </c>
      <c r="P286">
        <v>492.19324521759</v>
      </c>
      <c r="Q286">
        <v>457.56511249952001</v>
      </c>
      <c r="R286">
        <v>27.404649747566999</v>
      </c>
      <c r="S286" s="1">
        <f>(Table2[[#This Row],[Close Price]]-Table2[[#This Row],[20D EMA]])/Table2[[#This Row],[20D EMA]]</f>
        <v>-8.4245666417848544E-2</v>
      </c>
      <c r="T286" s="1">
        <f>(Table2[[#This Row],[Close Price]]-Table2[[#This Row],[50D EMA]])/Table2[[#This Row],[50D EMA]]</f>
        <v>-0.10268983922208388</v>
      </c>
      <c r="U286" s="1">
        <f>(Table2[[#This Row],[Close Price]]-Table2[[#This Row],[200D EMA]])/Table2[[#This Row],[200D EMA]]</f>
        <v>-3.478218086291867E-2</v>
      </c>
      <c r="V286">
        <v>0.818857212835297</v>
      </c>
      <c r="W286">
        <v>435.25</v>
      </c>
      <c r="X286">
        <v>458</v>
      </c>
      <c r="Y286">
        <v>435.25</v>
      </c>
      <c r="Z286">
        <v>458</v>
      </c>
      <c r="AA286">
        <v>435.25</v>
      </c>
      <c r="AB286">
        <v>516</v>
      </c>
      <c r="AC286" s="1">
        <f>(Table2[[#This Row],[Close Price]]/Table2[[#This Row],[Day Low]])-1</f>
        <v>1.4704192992532894E-2</v>
      </c>
      <c r="AD286" s="1">
        <f>(Table2[[#This Row],[Day High]]/Table2[[#This Row],[Close Price]])-1</f>
        <v>3.7020264915657242E-2</v>
      </c>
      <c r="AE286" s="1">
        <f>(Table2[[#This Row],[Close Price]]/Table2[[#This Row],[Current Week Low]])-1</f>
        <v>1.4704192992532894E-2</v>
      </c>
      <c r="AF286" s="1">
        <f>(Table2[[#This Row],[Current Week High]]/Table2[[#This Row],[Close Price]])-1</f>
        <v>3.7020264915657242E-2</v>
      </c>
      <c r="AG286" s="1">
        <f>(Table2[[#This Row],[Close Price]]/Table2[[#This Row],[Current Month Low]])-1</f>
        <v>1.4704192992532894E-2</v>
      </c>
      <c r="AH286" s="1">
        <f>(Table2[[#This Row],[Current Month High]]/Table2[[#This Row],[Close Price]])-1</f>
        <v>0.16834597531982354</v>
      </c>
      <c r="AI286">
        <v>23.072568776180201</v>
      </c>
      <c r="AJ286">
        <v>44.400850089913298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-0.18</v>
      </c>
      <c r="AM286" t="s">
        <v>3143</v>
      </c>
      <c r="AN286">
        <v>-9.52</v>
      </c>
      <c r="AO286" t="s">
        <v>3143</v>
      </c>
      <c r="AP286">
        <v>0.13282222959037099</v>
      </c>
      <c r="AQ286">
        <f>(Table2[[#This Row],[Sharpe Ratio]]-AVERAGE(Table2[Sharpe Ratio]))/_xlfn.STDEV.P(Table2[Sharpe Ratio])</f>
        <v>0.89850302312578356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329</v>
      </c>
      <c r="AT286">
        <f>_xlfn.RANK.AVG(Table2[[#This Row],[6M Return vs Nifty Z-Score]],Table2[6M Return vs Nifty Z-Score])</f>
        <v>475</v>
      </c>
      <c r="AU286">
        <f>_xlfn.RANK.AVG(Table2[[#This Row],[Sharpe Ratio Z-Score]],Table2[Sharpe Ratio Z-Score])</f>
        <v>130</v>
      </c>
      <c r="AV286">
        <f>(Table2[[#This Row],[Rank 1Y]]+Table2[[#This Row],[Rank 6M]]+Table2[[#This Row],[Rank Sharpe]])/3</f>
        <v>311.33333333333331</v>
      </c>
    </row>
    <row r="287" spans="1:48" x14ac:dyDescent="0.3">
      <c r="A287" t="s">
        <v>1917</v>
      </c>
      <c r="B287" t="s">
        <v>1918</v>
      </c>
      <c r="C287" t="s">
        <v>3108</v>
      </c>
      <c r="D287" t="s">
        <v>117</v>
      </c>
      <c r="E287">
        <v>3591.3338490000001</v>
      </c>
      <c r="F287">
        <v>633.35</v>
      </c>
      <c r="G287">
        <v>-5.2189107317800403</v>
      </c>
      <c r="H287">
        <f>(Table2[[#This Row],[1Y Return vs Nifty]]-AVERAGE(Table2[1Y Return vs Nifty]))/_xlfn.STDEV.P(Table2[1Y Return vs Nifty])</f>
        <v>-0.42508724890622712</v>
      </c>
      <c r="I287">
        <v>5.9881012331578498</v>
      </c>
      <c r="J287">
        <f>(Table2[[#This Row],[1M Return vs Nifty]]-AVERAGE(Table2[1M Return vs Nifty]))/_xlfn.STDEV.P(Table2[1M Return vs Nifty])</f>
        <v>0.96376860347078297</v>
      </c>
      <c r="K287">
        <v>0.75112339059144695</v>
      </c>
      <c r="L287">
        <f>(Table2[[#This Row],[6M Return vs Nifty]]-AVERAGE(Table2[6M Return vs Nifty]))/_xlfn.STDEV.P(Table2[6M Return vs Nifty])</f>
        <v>1.4473327035881853E-3</v>
      </c>
      <c r="M287">
        <v>-9.2539702578701402</v>
      </c>
      <c r="N287">
        <f>(Table2[[#This Row],[1W Return vs Nifty]]-AVERAGE(Table2[1W Return vs Nifty]))/_xlfn.STDEV.P(Table2[1W Return vs Nifty])</f>
        <v>-0.71798639422763122</v>
      </c>
      <c r="O287">
        <v>651.20000000000005</v>
      </c>
      <c r="P287">
        <v>629.38252366892596</v>
      </c>
      <c r="Q287">
        <v>586.27096847707196</v>
      </c>
      <c r="R287">
        <v>33.766004837638199</v>
      </c>
      <c r="S287" s="1">
        <f>(Table2[[#This Row],[Close Price]]-Table2[[#This Row],[20D EMA]])/Table2[[#This Row],[20D EMA]]</f>
        <v>-2.7410933660933695E-2</v>
      </c>
      <c r="T287" s="1">
        <f>(Table2[[#This Row],[Close Price]]-Table2[[#This Row],[50D EMA]])/Table2[[#This Row],[50D EMA]]</f>
        <v>6.3037599263895015E-3</v>
      </c>
      <c r="U287" s="1">
        <f>(Table2[[#This Row],[Close Price]]-Table2[[#This Row],[200D EMA]])/Table2[[#This Row],[200D EMA]]</f>
        <v>8.0302512070865473E-2</v>
      </c>
      <c r="V287">
        <v>0.75537651563452202</v>
      </c>
      <c r="W287">
        <v>615.04999999999995</v>
      </c>
      <c r="X287">
        <v>637.04999999999995</v>
      </c>
      <c r="Y287">
        <v>615.04999999999995</v>
      </c>
      <c r="Z287">
        <v>637.04999999999995</v>
      </c>
      <c r="AA287">
        <v>600</v>
      </c>
      <c r="AB287">
        <v>729.8</v>
      </c>
      <c r="AC287" s="1">
        <f>(Table2[[#This Row],[Close Price]]/Table2[[#This Row],[Day Low]])-1</f>
        <v>2.97536785627186E-2</v>
      </c>
      <c r="AD287" s="1">
        <f>(Table2[[#This Row],[Day High]]/Table2[[#This Row],[Close Price]])-1</f>
        <v>5.8419515275913714E-3</v>
      </c>
      <c r="AE287" s="1">
        <f>(Table2[[#This Row],[Close Price]]/Table2[[#This Row],[Current Week Low]])-1</f>
        <v>2.97536785627186E-2</v>
      </c>
      <c r="AF287" s="1">
        <f>(Table2[[#This Row],[Current Week High]]/Table2[[#This Row],[Close Price]])-1</f>
        <v>5.8419515275913714E-3</v>
      </c>
      <c r="AG287" s="1">
        <f>(Table2[[#This Row],[Close Price]]/Table2[[#This Row],[Current Month Low]])-1</f>
        <v>5.5583333333333318E-2</v>
      </c>
      <c r="AH287" s="1">
        <f>(Table2[[#This Row],[Current Month High]]/Table2[[#This Row],[Close Price]])-1</f>
        <v>0.15228546617194283</v>
      </c>
      <c r="AI287">
        <v>15.228546617194199</v>
      </c>
      <c r="AJ287">
        <v>37.684782608695599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0.08</v>
      </c>
      <c r="AM287" t="s">
        <v>3144</v>
      </c>
      <c r="AN287">
        <v>-11.4</v>
      </c>
      <c r="AO287" t="s">
        <v>3143</v>
      </c>
      <c r="AP287">
        <v>0.125361437663873</v>
      </c>
      <c r="AQ287">
        <f>(Table2[[#This Row],[Sharpe Ratio]]-AVERAGE(Table2[Sharpe Ratio]))/_xlfn.STDEV.P(Table2[Sharpe Ratio])</f>
        <v>0.81041632644054906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0.63255861948106196</v>
      </c>
      <c r="AS287">
        <f>_xlfn.RANK.AVG(Table2[[#This Row],[1Y Return vs Nifty Z-Score]],Table2[1Y Return vs Nifty Z-Score])</f>
        <v>453</v>
      </c>
      <c r="AT287">
        <f>_xlfn.RANK.AVG(Table2[[#This Row],[6M Return vs Nifty Z-Score]],Table2[6M Return vs Nifty Z-Score])</f>
        <v>330</v>
      </c>
      <c r="AU287">
        <f>_xlfn.RANK.AVG(Table2[[#This Row],[Sharpe Ratio Z-Score]],Table2[Sharpe Ratio Z-Score])</f>
        <v>151</v>
      </c>
      <c r="AV287">
        <f>(Table2[[#This Row],[Rank 1Y]]+Table2[[#This Row],[Rank 6M]]+Table2[[#This Row],[Rank Sharpe]])/3</f>
        <v>311.33333333333331</v>
      </c>
    </row>
    <row r="288" spans="1:48" x14ac:dyDescent="0.3">
      <c r="A288" t="s">
        <v>830</v>
      </c>
      <c r="B288" t="s">
        <v>831</v>
      </c>
      <c r="C288" t="s">
        <v>3106</v>
      </c>
      <c r="D288" t="s">
        <v>238</v>
      </c>
      <c r="E288">
        <v>17884.718983929899</v>
      </c>
      <c r="F288">
        <v>413.75</v>
      </c>
      <c r="G288">
        <v>8.7456123434508193</v>
      </c>
      <c r="H288">
        <f>(Table2[[#This Row],[1Y Return vs Nifty]]-AVERAGE(Table2[1Y Return vs Nifty]))/_xlfn.STDEV.P(Table2[1Y Return vs Nifty])</f>
        <v>-0.17339317885250713</v>
      </c>
      <c r="I288">
        <v>-0.27774046616749598</v>
      </c>
      <c r="J288">
        <f>(Table2[[#This Row],[1M Return vs Nifty]]-AVERAGE(Table2[1M Return vs Nifty]))/_xlfn.STDEV.P(Table2[1M Return vs Nifty])</f>
        <v>0.22791459945014381</v>
      </c>
      <c r="K288">
        <v>10.9516096802191</v>
      </c>
      <c r="L288">
        <f>(Table2[[#This Row],[6M Return vs Nifty]]-AVERAGE(Table2[6M Return vs Nifty]))/_xlfn.STDEV.P(Table2[6M Return vs Nifty])</f>
        <v>0.37331712486305035</v>
      </c>
      <c r="M288">
        <v>-4.4223795306207201</v>
      </c>
      <c r="N288">
        <f>(Table2[[#This Row],[1W Return vs Nifty]]-AVERAGE(Table2[1W Return vs Nifty]))/_xlfn.STDEV.P(Table2[1W Return vs Nifty])</f>
        <v>0.26100474777570065</v>
      </c>
      <c r="O288">
        <v>432.9</v>
      </c>
      <c r="P288">
        <v>443.13962765288699</v>
      </c>
      <c r="Q288">
        <v>400.96053415515001</v>
      </c>
      <c r="R288">
        <v>26.256496469322599</v>
      </c>
      <c r="S288" s="1">
        <f>(Table2[[#This Row],[Close Price]]-Table2[[#This Row],[20D EMA]])/Table2[[#This Row],[20D EMA]]</f>
        <v>-4.423654423654419E-2</v>
      </c>
      <c r="T288" s="1">
        <f>(Table2[[#This Row],[Close Price]]-Table2[[#This Row],[50D EMA]])/Table2[[#This Row],[50D EMA]]</f>
        <v>-6.6321371005682209E-2</v>
      </c>
      <c r="U288" s="1">
        <f>(Table2[[#This Row],[Close Price]]-Table2[[#This Row],[200D EMA]])/Table2[[#This Row],[200D EMA]]</f>
        <v>3.1897069051442239E-2</v>
      </c>
      <c r="V288">
        <v>0.43011046984859702</v>
      </c>
      <c r="W288">
        <v>405.9</v>
      </c>
      <c r="X288">
        <v>416</v>
      </c>
      <c r="Y288">
        <v>405.9</v>
      </c>
      <c r="Z288">
        <v>416</v>
      </c>
      <c r="AA288">
        <v>405.9</v>
      </c>
      <c r="AB288">
        <v>453.8</v>
      </c>
      <c r="AC288" s="1">
        <f>(Table2[[#This Row],[Close Price]]/Table2[[#This Row],[Day Low]])-1</f>
        <v>1.9339738851934074E-2</v>
      </c>
      <c r="AD288" s="1">
        <f>(Table2[[#This Row],[Day High]]/Table2[[#This Row],[Close Price]])-1</f>
        <v>5.4380664652569077E-3</v>
      </c>
      <c r="AE288" s="1">
        <f>(Table2[[#This Row],[Close Price]]/Table2[[#This Row],[Current Week Low]])-1</f>
        <v>1.9339738851934074E-2</v>
      </c>
      <c r="AF288" s="1">
        <f>(Table2[[#This Row],[Current Week High]]/Table2[[#This Row],[Close Price]])-1</f>
        <v>5.4380664652569077E-3</v>
      </c>
      <c r="AG288" s="1">
        <f>(Table2[[#This Row],[Close Price]]/Table2[[#This Row],[Current Month Low]])-1</f>
        <v>1.9339738851934074E-2</v>
      </c>
      <c r="AH288" s="1">
        <f>(Table2[[#This Row],[Current Month High]]/Table2[[#This Row],[Close Price]])-1</f>
        <v>9.6797583081571048E-2</v>
      </c>
      <c r="AI288">
        <v>39.564954682779401</v>
      </c>
      <c r="AJ288">
        <v>46.149770399152203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-0.08</v>
      </c>
      <c r="AM288" t="s">
        <v>3143</v>
      </c>
      <c r="AN288">
        <v>-6.35</v>
      </c>
      <c r="AO288" t="s">
        <v>3143</v>
      </c>
      <c r="AP288">
        <v>4.6463088681071997E-2</v>
      </c>
      <c r="AQ288">
        <f>(Table2[[#This Row],[Sharpe Ratio]]-AVERAGE(Table2[Sharpe Ratio]))/_xlfn.STDEV.P(Table2[Sharpe Ratio])</f>
        <v>-0.12110609159262321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360</v>
      </c>
      <c r="AT288">
        <f>_xlfn.RANK.AVG(Table2[[#This Row],[6M Return vs Nifty Z-Score]],Table2[6M Return vs Nifty Z-Score])</f>
        <v>204</v>
      </c>
      <c r="AU288">
        <f>_xlfn.RANK.AVG(Table2[[#This Row],[Sharpe Ratio Z-Score]],Table2[Sharpe Ratio Z-Score])</f>
        <v>373</v>
      </c>
      <c r="AV288">
        <f>(Table2[[#This Row],[Rank 1Y]]+Table2[[#This Row],[Rank 6M]]+Table2[[#This Row],[Rank Sharpe]])/3</f>
        <v>312.33333333333331</v>
      </c>
    </row>
    <row r="289" spans="1:48" x14ac:dyDescent="0.3">
      <c r="A289" t="s">
        <v>382</v>
      </c>
      <c r="B289" t="s">
        <v>383</v>
      </c>
      <c r="C289" t="s">
        <v>3107</v>
      </c>
      <c r="D289" t="s">
        <v>89</v>
      </c>
      <c r="E289">
        <v>58228.820207519901</v>
      </c>
      <c r="F289">
        <v>287.35000000000002</v>
      </c>
      <c r="G289">
        <v>41.495337219581302</v>
      </c>
      <c r="H289">
        <f>(Table2[[#This Row],[1Y Return vs Nifty]]-AVERAGE(Table2[1Y Return vs Nifty]))/_xlfn.STDEV.P(Table2[1Y Return vs Nifty])</f>
        <v>0.41688201370551536</v>
      </c>
      <c r="I289">
        <v>-13.000665729293299</v>
      </c>
      <c r="J289">
        <f>(Table2[[#This Row],[1M Return vs Nifty]]-AVERAGE(Table2[1M Return vs Nifty]))/_xlfn.STDEV.P(Table2[1M Return vs Nifty])</f>
        <v>-1.2662526564405554</v>
      </c>
      <c r="K289">
        <v>7.7522541655621202</v>
      </c>
      <c r="L289">
        <f>(Table2[[#This Row],[6M Return vs Nifty]]-AVERAGE(Table2[6M Return vs Nifty]))/_xlfn.STDEV.P(Table2[6M Return vs Nifty])</f>
        <v>0.25668114923417185</v>
      </c>
      <c r="M289">
        <v>-10.7690809133546</v>
      </c>
      <c r="N289">
        <f>(Table2[[#This Row],[1W Return vs Nifty]]-AVERAGE(Table2[1W Return vs Nifty]))/_xlfn.STDEV.P(Table2[1W Return vs Nifty])</f>
        <v>-1.0249825771842462</v>
      </c>
      <c r="O289">
        <v>310.48</v>
      </c>
      <c r="P289">
        <v>317.978289727152</v>
      </c>
      <c r="Q289">
        <v>280.69002210961997</v>
      </c>
      <c r="R289">
        <v>15.9110832466679</v>
      </c>
      <c r="S289" s="1">
        <f>(Table2[[#This Row],[Close Price]]-Table2[[#This Row],[20D EMA]])/Table2[[#This Row],[20D EMA]]</f>
        <v>-7.4497552177273885E-2</v>
      </c>
      <c r="T289" s="1">
        <f>(Table2[[#This Row],[Close Price]]-Table2[[#This Row],[50D EMA]])/Table2[[#This Row],[50D EMA]]</f>
        <v>-9.6321952525228155E-2</v>
      </c>
      <c r="U289" s="1">
        <f>(Table2[[#This Row],[Close Price]]-Table2[[#This Row],[200D EMA]])/Table2[[#This Row],[200D EMA]]</f>
        <v>2.3727162940544704E-2</v>
      </c>
      <c r="V289">
        <v>0.91761059102125897</v>
      </c>
      <c r="W289">
        <v>277.25</v>
      </c>
      <c r="X289">
        <v>291.2</v>
      </c>
      <c r="Y289">
        <v>277.25</v>
      </c>
      <c r="Z289">
        <v>291.2</v>
      </c>
      <c r="AA289">
        <v>276</v>
      </c>
      <c r="AB289">
        <v>351</v>
      </c>
      <c r="AC289" s="1">
        <f>(Table2[[#This Row],[Close Price]]/Table2[[#This Row],[Day Low]])-1</f>
        <v>3.6429215509468094E-2</v>
      </c>
      <c r="AD289" s="1">
        <f>(Table2[[#This Row],[Day High]]/Table2[[#This Row],[Close Price]])-1</f>
        <v>1.3398294762484664E-2</v>
      </c>
      <c r="AE289" s="1">
        <f>(Table2[[#This Row],[Close Price]]/Table2[[#This Row],[Current Week Low]])-1</f>
        <v>3.6429215509468094E-2</v>
      </c>
      <c r="AF289" s="1">
        <f>(Table2[[#This Row],[Current Week High]]/Table2[[#This Row],[Close Price]])-1</f>
        <v>1.3398294762484664E-2</v>
      </c>
      <c r="AG289" s="1">
        <f>(Table2[[#This Row],[Close Price]]/Table2[[#This Row],[Current Month Low]])-1</f>
        <v>4.1123188405797206E-2</v>
      </c>
      <c r="AH289" s="1">
        <f>(Table2[[#This Row],[Current Month High]]/Table2[[#This Row],[Close Price]])-1</f>
        <v>0.22150687315120932</v>
      </c>
      <c r="AI289">
        <v>25.6133634939968</v>
      </c>
      <c r="AJ289">
        <v>71.398747390396593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-0.06</v>
      </c>
      <c r="AM289" t="s">
        <v>3143</v>
      </c>
      <c r="AN289">
        <v>-9.11</v>
      </c>
      <c r="AO289" t="s">
        <v>3143</v>
      </c>
      <c r="AQ289">
        <f>(Table2[[#This Row],[Sharpe Ratio]]-AVERAGE(Table2[Sharpe Ratio]))/_xlfn.STDEV.P(Table2[Sharpe Ratio])</f>
        <v>-0.66967788397470196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189</v>
      </c>
      <c r="AT289">
        <f>_xlfn.RANK.AVG(Table2[[#This Row],[6M Return vs Nifty Z-Score]],Table2[6M Return vs Nifty Z-Score])</f>
        <v>229</v>
      </c>
      <c r="AU289">
        <f>_xlfn.RANK.AVG(Table2[[#This Row],[Sharpe Ratio Z-Score]],Table2[Sharpe Ratio Z-Score])</f>
        <v>520.5</v>
      </c>
      <c r="AV289">
        <f>(Table2[[#This Row],[Rank 1Y]]+Table2[[#This Row],[Rank 6M]]+Table2[[#This Row],[Rank Sharpe]])/3</f>
        <v>312.83333333333331</v>
      </c>
    </row>
    <row r="290" spans="1:48" x14ac:dyDescent="0.3">
      <c r="A290" t="s">
        <v>435</v>
      </c>
      <c r="B290" t="s">
        <v>436</v>
      </c>
      <c r="C290" t="s">
        <v>3095</v>
      </c>
      <c r="D290" t="s">
        <v>437</v>
      </c>
      <c r="E290">
        <v>50632.50297044</v>
      </c>
      <c r="F290">
        <v>331.45</v>
      </c>
      <c r="G290">
        <v>36.545196917305198</v>
      </c>
      <c r="H290">
        <f>(Table2[[#This Row],[1Y Return vs Nifty]]-AVERAGE(Table2[1Y Return vs Nifty]))/_xlfn.STDEV.P(Table2[1Y Return vs Nifty])</f>
        <v>0.32766156891805692</v>
      </c>
      <c r="I290">
        <v>6.2925977707818603</v>
      </c>
      <c r="J290">
        <f>(Table2[[#This Row],[1M Return vs Nifty]]-AVERAGE(Table2[1M Return vs Nifty]))/_xlfn.STDEV.P(Table2[1M Return vs Nifty])</f>
        <v>0.99952836363918529</v>
      </c>
      <c r="K290">
        <v>0.111897962364382</v>
      </c>
      <c r="L290">
        <f>(Table2[[#This Row],[6M Return vs Nifty]]-AVERAGE(Table2[6M Return vs Nifty]))/_xlfn.STDEV.P(Table2[6M Return vs Nifty])</f>
        <v>-2.1856323650477547E-2</v>
      </c>
      <c r="M290">
        <v>-1.77372727026415</v>
      </c>
      <c r="N290">
        <f>(Table2[[#This Row],[1W Return vs Nifty]]-AVERAGE(Table2[1W Return vs Nifty]))/_xlfn.STDEV.P(Table2[1W Return vs Nifty])</f>
        <v>0.79768246894774208</v>
      </c>
      <c r="O290">
        <v>345.29</v>
      </c>
      <c r="P290">
        <v>346.62470817003401</v>
      </c>
      <c r="Q290">
        <v>315.37344307458</v>
      </c>
      <c r="R290">
        <v>27.147678280844001</v>
      </c>
      <c r="S290" s="1">
        <f>(Table2[[#This Row],[Close Price]]-Table2[[#This Row],[20D EMA]])/Table2[[#This Row],[20D EMA]]</f>
        <v>-4.0082249703148165E-2</v>
      </c>
      <c r="T290" s="1">
        <f>(Table2[[#This Row],[Close Price]]-Table2[[#This Row],[50D EMA]])/Table2[[#This Row],[50D EMA]]</f>
        <v>-4.3778495336201449E-2</v>
      </c>
      <c r="U290" s="1">
        <f>(Table2[[#This Row],[Close Price]]-Table2[[#This Row],[200D EMA]])/Table2[[#This Row],[200D EMA]]</f>
        <v>5.0976254591031576E-2</v>
      </c>
      <c r="V290">
        <v>0.745082409586175</v>
      </c>
      <c r="W290">
        <v>324.39999999999998</v>
      </c>
      <c r="X290">
        <v>338.75</v>
      </c>
      <c r="Y290">
        <v>324.39999999999998</v>
      </c>
      <c r="Z290">
        <v>338.75</v>
      </c>
      <c r="AA290">
        <v>324.39999999999998</v>
      </c>
      <c r="AB290">
        <v>368.65</v>
      </c>
      <c r="AC290" s="1">
        <f>(Table2[[#This Row],[Close Price]]/Table2[[#This Row],[Day Low]])-1</f>
        <v>2.1732429099876827E-2</v>
      </c>
      <c r="AD290" s="1">
        <f>(Table2[[#This Row],[Day High]]/Table2[[#This Row],[Close Price]])-1</f>
        <v>2.2024438075124442E-2</v>
      </c>
      <c r="AE290" s="1">
        <f>(Table2[[#This Row],[Close Price]]/Table2[[#This Row],[Current Week Low]])-1</f>
        <v>2.1732429099876827E-2</v>
      </c>
      <c r="AF290" s="1">
        <f>(Table2[[#This Row],[Current Week High]]/Table2[[#This Row],[Close Price]])-1</f>
        <v>2.2024438075124442E-2</v>
      </c>
      <c r="AG290" s="1">
        <f>(Table2[[#This Row],[Close Price]]/Table2[[#This Row],[Current Month Low]])-1</f>
        <v>2.1732429099876827E-2</v>
      </c>
      <c r="AH290" s="1">
        <f>(Table2[[#This Row],[Current Month High]]/Table2[[#This Row],[Close Price]])-1</f>
        <v>0.11223412279378486</v>
      </c>
      <c r="AI290">
        <v>15.914919294011099</v>
      </c>
      <c r="AJ290">
        <v>72.900365153886298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-0.01</v>
      </c>
      <c r="AM290" t="s">
        <v>3143</v>
      </c>
      <c r="AN290">
        <v>-5.82</v>
      </c>
      <c r="AO290" t="s">
        <v>3143</v>
      </c>
      <c r="AP290">
        <v>3.9427814800628E-2</v>
      </c>
      <c r="AQ290">
        <f>(Table2[[#This Row],[Sharpe Ratio]]-AVERAGE(Table2[Sharpe Ratio]))/_xlfn.STDEV.P(Table2[Sharpe Ratio])</f>
        <v>-0.20416886060019027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204</v>
      </c>
      <c r="AT290">
        <f>_xlfn.RANK.AVG(Table2[[#This Row],[6M Return vs Nifty Z-Score]],Table2[6M Return vs Nifty Z-Score])</f>
        <v>336</v>
      </c>
      <c r="AU290">
        <f>_xlfn.RANK.AVG(Table2[[#This Row],[Sharpe Ratio Z-Score]],Table2[Sharpe Ratio Z-Score])</f>
        <v>401</v>
      </c>
      <c r="AV290">
        <f>(Table2[[#This Row],[Rank 1Y]]+Table2[[#This Row],[Rank 6M]]+Table2[[#This Row],[Rank Sharpe]])/3</f>
        <v>313.66666666666669</v>
      </c>
    </row>
    <row r="291" spans="1:48" x14ac:dyDescent="0.3">
      <c r="A291" t="s">
        <v>548</v>
      </c>
      <c r="B291" t="s">
        <v>549</v>
      </c>
      <c r="C291" t="s">
        <v>3101</v>
      </c>
      <c r="D291" t="s">
        <v>169</v>
      </c>
      <c r="E291">
        <v>35097.787392325001</v>
      </c>
      <c r="F291">
        <v>871.3</v>
      </c>
      <c r="G291">
        <v>-0.82687166685740299</v>
      </c>
      <c r="H291">
        <f>(Table2[[#This Row],[1Y Return vs Nifty]]-AVERAGE(Table2[1Y Return vs Nifty]))/_xlfn.STDEV.P(Table2[1Y Return vs Nifty])</f>
        <v>-0.34592592115232262</v>
      </c>
      <c r="I291">
        <v>5.9927158995372203</v>
      </c>
      <c r="J291">
        <f>(Table2[[#This Row],[1M Return vs Nifty]]-AVERAGE(Table2[1M Return vs Nifty]))/_xlfn.STDEV.P(Table2[1M Return vs Nifty])</f>
        <v>0.96431054514365422</v>
      </c>
      <c r="K291">
        <v>16.4110806415589</v>
      </c>
      <c r="L291">
        <f>(Table2[[#This Row],[6M Return vs Nifty]]-AVERAGE(Table2[6M Return vs Nifty]))/_xlfn.STDEV.P(Table2[6M Return vs Nifty])</f>
        <v>0.57234806064877541</v>
      </c>
      <c r="M291">
        <v>1.41329828816556</v>
      </c>
      <c r="N291">
        <f>(Table2[[#This Row],[1W Return vs Nifty]]-AVERAGE(Table2[1W Return vs Nifty]))/_xlfn.STDEV.P(Table2[1W Return vs Nifty])</f>
        <v>1.4434469732639292</v>
      </c>
      <c r="O291">
        <v>873.8</v>
      </c>
      <c r="P291">
        <v>863.64060466692399</v>
      </c>
      <c r="Q291">
        <v>787.02543994714995</v>
      </c>
      <c r="R291">
        <v>52.2363256135394</v>
      </c>
      <c r="S291" s="1">
        <f>(Table2[[#This Row],[Close Price]]-Table2[[#This Row],[20D EMA]])/Table2[[#This Row],[20D EMA]]</f>
        <v>-2.8610666056305793E-3</v>
      </c>
      <c r="T291" s="1">
        <f>(Table2[[#This Row],[Close Price]]-Table2[[#This Row],[50D EMA]])/Table2[[#This Row],[50D EMA]]</f>
        <v>8.8687299921822501E-3</v>
      </c>
      <c r="U291" s="1">
        <f>(Table2[[#This Row],[Close Price]]-Table2[[#This Row],[200D EMA]])/Table2[[#This Row],[200D EMA]]</f>
        <v>0.10707984237270549</v>
      </c>
      <c r="V291">
        <v>0.98181488106593995</v>
      </c>
      <c r="W291">
        <v>857.85</v>
      </c>
      <c r="X291">
        <v>880</v>
      </c>
      <c r="Y291">
        <v>857.85</v>
      </c>
      <c r="Z291">
        <v>880</v>
      </c>
      <c r="AA291">
        <v>828.65</v>
      </c>
      <c r="AB291">
        <v>911.95</v>
      </c>
      <c r="AC291" s="1">
        <f>(Table2[[#This Row],[Close Price]]/Table2[[#This Row],[Day Low]])-1</f>
        <v>1.567873171300338E-2</v>
      </c>
      <c r="AD291" s="1">
        <f>(Table2[[#This Row],[Day High]]/Table2[[#This Row],[Close Price]])-1</f>
        <v>9.9850797658671553E-3</v>
      </c>
      <c r="AE291" s="1">
        <f>(Table2[[#This Row],[Close Price]]/Table2[[#This Row],[Current Week Low]])-1</f>
        <v>1.567873171300338E-2</v>
      </c>
      <c r="AF291" s="1">
        <f>(Table2[[#This Row],[Current Week High]]/Table2[[#This Row],[Close Price]])-1</f>
        <v>9.9850797658671553E-3</v>
      </c>
      <c r="AG291" s="1">
        <f>(Table2[[#This Row],[Close Price]]/Table2[[#This Row],[Current Month Low]])-1</f>
        <v>5.1469257225607912E-2</v>
      </c>
      <c r="AH291" s="1">
        <f>(Table2[[#This Row],[Current Month High]]/Table2[[#This Row],[Close Price]])-1</f>
        <v>4.6654424423275609E-2</v>
      </c>
      <c r="AI291">
        <v>8.4873178009870305</v>
      </c>
      <c r="AJ291">
        <v>43.388463753805603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</v>
      </c>
      <c r="AM291" t="s">
        <v>3142</v>
      </c>
      <c r="AN291">
        <v>-1.0900000000000001</v>
      </c>
      <c r="AO291" t="s">
        <v>3143</v>
      </c>
      <c r="AP291">
        <v>5.0000200520272001E-2</v>
      </c>
      <c r="AQ291">
        <f>(Table2[[#This Row],[Sharpe Ratio]]-AVERAGE(Table2[Sharpe Ratio]))/_xlfn.STDEV.P(Table2[Sharpe Ratio])</f>
        <v>-7.9344774457538403E-2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2.5548348834464978</v>
      </c>
      <c r="AS291">
        <f>_xlfn.RANK.AVG(Table2[[#This Row],[1Y Return vs Nifty Z-Score]],Table2[1Y Return vs Nifty Z-Score])</f>
        <v>423</v>
      </c>
      <c r="AT291">
        <f>_xlfn.RANK.AVG(Table2[[#This Row],[6M Return vs Nifty Z-Score]],Table2[6M Return vs Nifty Z-Score])</f>
        <v>160</v>
      </c>
      <c r="AU291">
        <f>_xlfn.RANK.AVG(Table2[[#This Row],[Sharpe Ratio Z-Score]],Table2[Sharpe Ratio Z-Score])</f>
        <v>358</v>
      </c>
      <c r="AV291">
        <f>(Table2[[#This Row],[Rank 1Y]]+Table2[[#This Row],[Rank 6M]]+Table2[[#This Row],[Rank Sharpe]])/3</f>
        <v>313.66666666666669</v>
      </c>
    </row>
    <row r="292" spans="1:48" x14ac:dyDescent="0.3">
      <c r="A292" t="s">
        <v>939</v>
      </c>
      <c r="B292" t="s">
        <v>940</v>
      </c>
      <c r="C292" t="s">
        <v>3101</v>
      </c>
      <c r="D292" t="s">
        <v>51</v>
      </c>
      <c r="E292">
        <v>14674.191113520001</v>
      </c>
      <c r="F292">
        <v>6565.85</v>
      </c>
      <c r="G292">
        <v>12.934937424170201</v>
      </c>
      <c r="H292">
        <f>(Table2[[#This Row],[1Y Return vs Nifty]]-AVERAGE(Table2[1Y Return vs Nifty]))/_xlfn.STDEV.P(Table2[1Y Return vs Nifty])</f>
        <v>-9.78855317482068E-2</v>
      </c>
      <c r="I292">
        <v>0.24797397035319599</v>
      </c>
      <c r="J292">
        <f>(Table2[[#This Row],[1M Return vs Nifty]]-AVERAGE(Table2[1M Return vs Nifty]))/_xlfn.STDEV.P(Table2[1M Return vs Nifty])</f>
        <v>0.28965396211659261</v>
      </c>
      <c r="K292">
        <v>18.261873026441201</v>
      </c>
      <c r="L292">
        <f>(Table2[[#This Row],[6M Return vs Nifty]]-AVERAGE(Table2[6M Return vs Nifty]))/_xlfn.STDEV.P(Table2[6M Return vs Nifty])</f>
        <v>0.63982070459481422</v>
      </c>
      <c r="M292">
        <v>-4.3059760635137199</v>
      </c>
      <c r="N292">
        <f>(Table2[[#This Row],[1W Return vs Nifty]]-AVERAGE(Table2[1W Return vs Nifty]))/_xlfn.STDEV.P(Table2[1W Return vs Nifty])</f>
        <v>0.28459076108463516</v>
      </c>
      <c r="O292">
        <v>6749.79</v>
      </c>
      <c r="P292">
        <v>6806.6618791984902</v>
      </c>
      <c r="Q292">
        <v>6132.2758263469996</v>
      </c>
      <c r="R292">
        <v>18.978564012603002</v>
      </c>
      <c r="S292" s="1">
        <f>(Table2[[#This Row],[Close Price]]-Table2[[#This Row],[20D EMA]])/Table2[[#This Row],[20D EMA]]</f>
        <v>-2.725121818604721E-2</v>
      </c>
      <c r="T292" s="1">
        <f>(Table2[[#This Row],[Close Price]]-Table2[[#This Row],[50D EMA]])/Table2[[#This Row],[50D EMA]]</f>
        <v>-3.5378851406505638E-2</v>
      </c>
      <c r="U292" s="1">
        <f>(Table2[[#This Row],[Close Price]]-Table2[[#This Row],[200D EMA]])/Table2[[#This Row],[200D EMA]]</f>
        <v>7.0703632049649856E-2</v>
      </c>
      <c r="V292">
        <v>0.73673686546394301</v>
      </c>
      <c r="W292">
        <v>6262.05</v>
      </c>
      <c r="X292">
        <v>6634.7</v>
      </c>
      <c r="Y292">
        <v>6262.05</v>
      </c>
      <c r="Z292">
        <v>6634.7</v>
      </c>
      <c r="AA292">
        <v>6262.05</v>
      </c>
      <c r="AB292">
        <v>7248.75</v>
      </c>
      <c r="AC292" s="1">
        <f>(Table2[[#This Row],[Close Price]]/Table2[[#This Row],[Day Low]])-1</f>
        <v>4.8514464113189826E-2</v>
      </c>
      <c r="AD292" s="1">
        <f>(Table2[[#This Row],[Day High]]/Table2[[#This Row],[Close Price]])-1</f>
        <v>1.0486075679462692E-2</v>
      </c>
      <c r="AE292" s="1">
        <f>(Table2[[#This Row],[Close Price]]/Table2[[#This Row],[Current Week Low]])-1</f>
        <v>4.8514464113189826E-2</v>
      </c>
      <c r="AF292" s="1">
        <f>(Table2[[#This Row],[Current Week High]]/Table2[[#This Row],[Close Price]])-1</f>
        <v>1.0486075679462692E-2</v>
      </c>
      <c r="AG292" s="1">
        <f>(Table2[[#This Row],[Close Price]]/Table2[[#This Row],[Current Month Low]])-1</f>
        <v>4.8514464113189826E-2</v>
      </c>
      <c r="AH292" s="1">
        <f>(Table2[[#This Row],[Current Month High]]/Table2[[#This Row],[Close Price]])-1</f>
        <v>0.10400785884538943</v>
      </c>
      <c r="AI292">
        <v>15.750435967924901</v>
      </c>
      <c r="AJ292">
        <v>42.935723946525698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-0.03</v>
      </c>
      <c r="AM292" t="s">
        <v>3143</v>
      </c>
      <c r="AN292">
        <v>-4.8</v>
      </c>
      <c r="AO292" t="s">
        <v>3143</v>
      </c>
      <c r="AP292">
        <v>1.2149791725281E-2</v>
      </c>
      <c r="AQ292">
        <f>(Table2[[#This Row],[Sharpe Ratio]]-AVERAGE(Table2[Sharpe Ratio]))/_xlfn.STDEV.P(Table2[Sharpe Ratio])</f>
        <v>-0.52622997267556504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324</v>
      </c>
      <c r="AT292">
        <f>_xlfn.RANK.AVG(Table2[[#This Row],[6M Return vs Nifty Z-Score]],Table2[6M Return vs Nifty Z-Score])</f>
        <v>145</v>
      </c>
      <c r="AU292">
        <f>_xlfn.RANK.AVG(Table2[[#This Row],[Sharpe Ratio Z-Score]],Table2[Sharpe Ratio Z-Score])</f>
        <v>474</v>
      </c>
      <c r="AV292">
        <f>(Table2[[#This Row],[Rank 1Y]]+Table2[[#This Row],[Rank 6M]]+Table2[[#This Row],[Rank Sharpe]])/3</f>
        <v>314.33333333333331</v>
      </c>
    </row>
    <row r="293" spans="1:48" x14ac:dyDescent="0.3">
      <c r="A293" t="s">
        <v>1551</v>
      </c>
      <c r="B293" t="s">
        <v>1552</v>
      </c>
      <c r="C293" t="s">
        <v>3101</v>
      </c>
      <c r="D293" t="s">
        <v>243</v>
      </c>
      <c r="E293">
        <v>5967.8429733949997</v>
      </c>
      <c r="F293">
        <v>437.8</v>
      </c>
      <c r="G293">
        <v>-6.1212097666343102</v>
      </c>
      <c r="H293">
        <f>(Table2[[#This Row],[1Y Return vs Nifty]]-AVERAGE(Table2[1Y Return vs Nifty]))/_xlfn.STDEV.P(Table2[1Y Return vs Nifty])</f>
        <v>-0.44135012557337472</v>
      </c>
      <c r="I293">
        <v>7.1095977045841803</v>
      </c>
      <c r="J293">
        <f>(Table2[[#This Row],[1M Return vs Nifty]]-AVERAGE(Table2[1M Return vs Nifty]))/_xlfn.STDEV.P(Table2[1M Return vs Nifty])</f>
        <v>1.0954759954853213</v>
      </c>
      <c r="K293">
        <v>11.780613433844801</v>
      </c>
      <c r="L293">
        <f>(Table2[[#This Row],[6M Return vs Nifty]]-AVERAGE(Table2[6M Return vs Nifty]))/_xlfn.STDEV.P(Table2[6M Return vs Nifty])</f>
        <v>0.40353935592214002</v>
      </c>
      <c r="M293">
        <v>-1.4813833286206299</v>
      </c>
      <c r="N293">
        <f>(Table2[[#This Row],[1W Return vs Nifty]]-AVERAGE(Table2[1W Return vs Nifty]))/_xlfn.STDEV.P(Table2[1W Return vs Nifty])</f>
        <v>0.85691805934516752</v>
      </c>
      <c r="O293">
        <v>429.92</v>
      </c>
      <c r="P293">
        <v>415.23769163107499</v>
      </c>
      <c r="Q293">
        <v>380.32879430650701</v>
      </c>
      <c r="R293">
        <v>47.395463991352202</v>
      </c>
      <c r="S293" s="1">
        <f>(Table2[[#This Row],[Close Price]]-Table2[[#This Row],[20D EMA]])/Table2[[#This Row],[20D EMA]]</f>
        <v>1.8328991440267946E-2</v>
      </c>
      <c r="T293" s="1">
        <f>(Table2[[#This Row],[Close Price]]-Table2[[#This Row],[50D EMA]])/Table2[[#This Row],[50D EMA]]</f>
        <v>5.4335887188610238E-2</v>
      </c>
      <c r="U293" s="1">
        <f>(Table2[[#This Row],[Close Price]]-Table2[[#This Row],[200D EMA]])/Table2[[#This Row],[200D EMA]]</f>
        <v>0.15110926796454163</v>
      </c>
      <c r="V293">
        <v>0.53694696437740497</v>
      </c>
      <c r="W293">
        <v>422.5</v>
      </c>
      <c r="X293">
        <v>448.95</v>
      </c>
      <c r="Y293">
        <v>422.5</v>
      </c>
      <c r="Z293">
        <v>448.95</v>
      </c>
      <c r="AA293">
        <v>404.7</v>
      </c>
      <c r="AB293">
        <v>461.7</v>
      </c>
      <c r="AC293" s="1">
        <f>(Table2[[#This Row],[Close Price]]/Table2[[#This Row],[Day Low]])-1</f>
        <v>3.6213017751479226E-2</v>
      </c>
      <c r="AD293" s="1">
        <f>(Table2[[#This Row],[Day High]]/Table2[[#This Row],[Close Price]])-1</f>
        <v>2.5468250342622234E-2</v>
      </c>
      <c r="AE293" s="1">
        <f>(Table2[[#This Row],[Close Price]]/Table2[[#This Row],[Current Week Low]])-1</f>
        <v>3.6213017751479226E-2</v>
      </c>
      <c r="AF293" s="1">
        <f>(Table2[[#This Row],[Current Week High]]/Table2[[#This Row],[Close Price]])-1</f>
        <v>2.5468250342622234E-2</v>
      </c>
      <c r="AG293" s="1">
        <f>(Table2[[#This Row],[Close Price]]/Table2[[#This Row],[Current Month Low]])-1</f>
        <v>8.1788979490980962E-2</v>
      </c>
      <c r="AH293" s="1">
        <f>(Table2[[#This Row],[Current Month High]]/Table2[[#This Row],[Close Price]])-1</f>
        <v>5.4591137505710208E-2</v>
      </c>
      <c r="AI293">
        <v>5.4591137505710199</v>
      </c>
      <c r="AJ293">
        <v>39.426751592356602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0.18</v>
      </c>
      <c r="AM293" t="s">
        <v>3144</v>
      </c>
      <c r="AN293">
        <v>-2.6</v>
      </c>
      <c r="AO293" t="s">
        <v>3143</v>
      </c>
      <c r="AP293">
        <v>7.3124191905202002E-2</v>
      </c>
      <c r="AQ293">
        <f>(Table2[[#This Row],[Sharpe Ratio]]-AVERAGE(Table2[Sharpe Ratio]))/_xlfn.STDEV.P(Table2[Sharpe Ratio])</f>
        <v>0.19367128541164647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2.1082545705909004</v>
      </c>
      <c r="AS293">
        <f>_xlfn.RANK.AVG(Table2[[#This Row],[1Y Return vs Nifty Z-Score]],Table2[1Y Return vs Nifty Z-Score])</f>
        <v>460</v>
      </c>
      <c r="AT293">
        <f>_xlfn.RANK.AVG(Table2[[#This Row],[6M Return vs Nifty Z-Score]],Table2[6M Return vs Nifty Z-Score])</f>
        <v>196</v>
      </c>
      <c r="AU293">
        <f>_xlfn.RANK.AVG(Table2[[#This Row],[Sharpe Ratio Z-Score]],Table2[Sharpe Ratio Z-Score])</f>
        <v>287</v>
      </c>
      <c r="AV293">
        <f>(Table2[[#This Row],[Rank 1Y]]+Table2[[#This Row],[Rank 6M]]+Table2[[#This Row],[Rank Sharpe]])/3</f>
        <v>314.33333333333331</v>
      </c>
    </row>
    <row r="294" spans="1:48" x14ac:dyDescent="0.3">
      <c r="A294" t="s">
        <v>695</v>
      </c>
      <c r="B294" t="s">
        <v>696</v>
      </c>
      <c r="C294" t="s">
        <v>3097</v>
      </c>
      <c r="D294" t="s">
        <v>575</v>
      </c>
      <c r="E294">
        <v>24626.606203525</v>
      </c>
      <c r="F294">
        <v>903.6</v>
      </c>
      <c r="G294">
        <v>-1.7051564520148901</v>
      </c>
      <c r="H294">
        <f>(Table2[[#This Row],[1Y Return vs Nifty]]-AVERAGE(Table2[1Y Return vs Nifty]))/_xlfn.STDEV.P(Table2[1Y Return vs Nifty])</f>
        <v>-0.36175596927151987</v>
      </c>
      <c r="I294">
        <v>5.2402190060010101</v>
      </c>
      <c r="J294">
        <f>(Table2[[#This Row],[1M Return vs Nifty]]-AVERAGE(Table2[1M Return vs Nifty]))/_xlfn.STDEV.P(Table2[1M Return vs Nifty])</f>
        <v>0.87593808399747919</v>
      </c>
      <c r="K294">
        <v>4.0238684843972798</v>
      </c>
      <c r="L294">
        <f>(Table2[[#This Row],[6M Return vs Nifty]]-AVERAGE(Table2[6M Return vs Nifty]))/_xlfn.STDEV.P(Table2[6M Return vs Nifty])</f>
        <v>0.12075880504604058</v>
      </c>
      <c r="M294">
        <v>2.7313838459190101</v>
      </c>
      <c r="N294">
        <f>(Table2[[#This Row],[1W Return vs Nifty]]-AVERAGE(Table2[1W Return vs Nifty]))/_xlfn.STDEV.P(Table2[1W Return vs Nifty])</f>
        <v>1.7105213506869852</v>
      </c>
      <c r="O294">
        <v>946.52</v>
      </c>
      <c r="P294">
        <v>941.22746825017703</v>
      </c>
      <c r="Q294">
        <v>833.95123039300597</v>
      </c>
      <c r="R294">
        <v>51.157445879020997</v>
      </c>
      <c r="S294" s="1">
        <f>(Table2[[#This Row],[Close Price]]-Table2[[#This Row],[20D EMA]])/Table2[[#This Row],[20D EMA]]</f>
        <v>-4.534505345898656E-2</v>
      </c>
      <c r="T294" s="1">
        <f>(Table2[[#This Row],[Close Price]]-Table2[[#This Row],[50D EMA]])/Table2[[#This Row],[50D EMA]]</f>
        <v>-3.9977018860413951E-2</v>
      </c>
      <c r="U294" s="1">
        <f>(Table2[[#This Row],[Close Price]]-Table2[[#This Row],[200D EMA]])/Table2[[#This Row],[200D EMA]]</f>
        <v>8.3516597936034623E-2</v>
      </c>
      <c r="V294">
        <v>0.65206886437469902</v>
      </c>
      <c r="W294">
        <v>900</v>
      </c>
      <c r="X294">
        <v>958.3</v>
      </c>
      <c r="Y294">
        <v>900</v>
      </c>
      <c r="Z294">
        <v>958.3</v>
      </c>
      <c r="AA294">
        <v>866.35</v>
      </c>
      <c r="AB294">
        <v>1034.95</v>
      </c>
      <c r="AC294" s="1">
        <f>(Table2[[#This Row],[Close Price]]/Table2[[#This Row],[Day Low]])-1</f>
        <v>4.0000000000000036E-3</v>
      </c>
      <c r="AD294" s="1">
        <f>(Table2[[#This Row],[Day High]]/Table2[[#This Row],[Close Price]])-1</f>
        <v>6.0535635236830476E-2</v>
      </c>
      <c r="AE294" s="1">
        <f>(Table2[[#This Row],[Close Price]]/Table2[[#This Row],[Current Week Low]])-1</f>
        <v>4.0000000000000036E-3</v>
      </c>
      <c r="AF294" s="1">
        <f>(Table2[[#This Row],[Current Week High]]/Table2[[#This Row],[Close Price]])-1</f>
        <v>6.0535635236830476E-2</v>
      </c>
      <c r="AG294" s="1">
        <f>(Table2[[#This Row],[Close Price]]/Table2[[#This Row],[Current Month Low]])-1</f>
        <v>4.2996479482887873E-2</v>
      </c>
      <c r="AH294" s="1">
        <f>(Table2[[#This Row],[Current Month High]]/Table2[[#This Row],[Close Price]])-1</f>
        <v>0.14536299247454632</v>
      </c>
      <c r="AI294">
        <v>33.045595396193001</v>
      </c>
      <c r="AJ294">
        <v>49.602649006622499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0.08</v>
      </c>
      <c r="AM294" t="s">
        <v>3144</v>
      </c>
      <c r="AN294">
        <v>-4.91</v>
      </c>
      <c r="AO294" t="s">
        <v>3143</v>
      </c>
      <c r="AP294">
        <v>9.2755465387702005E-2</v>
      </c>
      <c r="AQ294">
        <f>(Table2[[#This Row],[Sharpe Ratio]]-AVERAGE(Table2[Sharpe Ratio]))/_xlfn.STDEV.P(Table2[Sharpe Ratio])</f>
        <v>0.4254501702584671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2.7709124407174519</v>
      </c>
      <c r="AS294">
        <f>_xlfn.RANK.AVG(Table2[[#This Row],[1Y Return vs Nifty Z-Score]],Table2[1Y Return vs Nifty Z-Score])</f>
        <v>430</v>
      </c>
      <c r="AT294">
        <f>_xlfn.RANK.AVG(Table2[[#This Row],[6M Return vs Nifty Z-Score]],Table2[6M Return vs Nifty Z-Score])</f>
        <v>282</v>
      </c>
      <c r="AU294">
        <f>_xlfn.RANK.AVG(Table2[[#This Row],[Sharpe Ratio Z-Score]],Table2[Sharpe Ratio Z-Score])</f>
        <v>232</v>
      </c>
      <c r="AV294">
        <f>(Table2[[#This Row],[Rank 1Y]]+Table2[[#This Row],[Rank 6M]]+Table2[[#This Row],[Rank Sharpe]])/3</f>
        <v>314.66666666666669</v>
      </c>
    </row>
    <row r="295" spans="1:48" x14ac:dyDescent="0.3">
      <c r="A295" t="s">
        <v>1521</v>
      </c>
      <c r="B295" t="s">
        <v>1522</v>
      </c>
      <c r="C295" t="s">
        <v>3111</v>
      </c>
      <c r="D295" t="s">
        <v>432</v>
      </c>
      <c r="E295">
        <v>6235.6449578499996</v>
      </c>
      <c r="F295">
        <v>325.14999999999998</v>
      </c>
      <c r="G295">
        <v>22.714556711060201</v>
      </c>
      <c r="H295">
        <f>(Table2[[#This Row],[1Y Return vs Nifty]]-AVERAGE(Table2[1Y Return vs Nifty]))/_xlfn.STDEV.P(Table2[1Y Return vs Nifty])</f>
        <v>7.8380579785466947E-2</v>
      </c>
      <c r="I295">
        <v>4.8614984944269501</v>
      </c>
      <c r="J295">
        <f>(Table2[[#This Row],[1M Return vs Nifty]]-AVERAGE(Table2[1M Return vs Nifty]))/_xlfn.STDEV.P(Table2[1M Return vs Nifty])</f>
        <v>0.83146153667638689</v>
      </c>
      <c r="K295">
        <v>12.741762711111299</v>
      </c>
      <c r="L295">
        <f>(Table2[[#This Row],[6M Return vs Nifty]]-AVERAGE(Table2[6M Return vs Nifty]))/_xlfn.STDEV.P(Table2[6M Return vs Nifty])</f>
        <v>0.4385790953838512</v>
      </c>
      <c r="M295">
        <v>-8.6370341966106192</v>
      </c>
      <c r="N295">
        <f>(Table2[[#This Row],[1W Return vs Nifty]]-AVERAGE(Table2[1W Return vs Nifty]))/_xlfn.STDEV.P(Table2[1W Return vs Nifty])</f>
        <v>-0.59298099264235804</v>
      </c>
      <c r="O295">
        <v>331.07</v>
      </c>
      <c r="P295">
        <v>330.37143764320098</v>
      </c>
      <c r="Q295">
        <v>301.31959765122502</v>
      </c>
      <c r="R295">
        <v>40.162220026655802</v>
      </c>
      <c r="S295" s="1">
        <f>(Table2[[#This Row],[Close Price]]-Table2[[#This Row],[20D EMA]])/Table2[[#This Row],[20D EMA]]</f>
        <v>-1.788141480653643E-2</v>
      </c>
      <c r="T295" s="1">
        <f>(Table2[[#This Row],[Close Price]]-Table2[[#This Row],[50D EMA]])/Table2[[#This Row],[50D EMA]]</f>
        <v>-1.5804748983294734E-2</v>
      </c>
      <c r="U295" s="1">
        <f>(Table2[[#This Row],[Close Price]]-Table2[[#This Row],[200D EMA]])/Table2[[#This Row],[200D EMA]]</f>
        <v>7.9086798650111201E-2</v>
      </c>
      <c r="V295">
        <v>3.1589038184099798</v>
      </c>
      <c r="W295">
        <v>313.7</v>
      </c>
      <c r="X295">
        <v>329.4</v>
      </c>
      <c r="Y295">
        <v>313.7</v>
      </c>
      <c r="Z295">
        <v>329.4</v>
      </c>
      <c r="AA295">
        <v>304.3</v>
      </c>
      <c r="AB295">
        <v>378.7</v>
      </c>
      <c r="AC295" s="1">
        <f>(Table2[[#This Row],[Close Price]]/Table2[[#This Row],[Day Low]])-1</f>
        <v>3.6499840612049583E-2</v>
      </c>
      <c r="AD295" s="1">
        <f>(Table2[[#This Row],[Day High]]/Table2[[#This Row],[Close Price]])-1</f>
        <v>1.3070890358296117E-2</v>
      </c>
      <c r="AE295" s="1">
        <f>(Table2[[#This Row],[Close Price]]/Table2[[#This Row],[Current Week Low]])-1</f>
        <v>3.6499840612049583E-2</v>
      </c>
      <c r="AF295" s="1">
        <f>(Table2[[#This Row],[Current Week High]]/Table2[[#This Row],[Close Price]])-1</f>
        <v>1.3070890358296117E-2</v>
      </c>
      <c r="AG295" s="1">
        <f>(Table2[[#This Row],[Close Price]]/Table2[[#This Row],[Current Month Low]])-1</f>
        <v>6.85179099572788E-2</v>
      </c>
      <c r="AH295" s="1">
        <f>(Table2[[#This Row],[Current Month High]]/Table2[[#This Row],[Close Price]])-1</f>
        <v>0.16469321851453178</v>
      </c>
      <c r="AI295">
        <v>16.469321851453099</v>
      </c>
      <c r="AJ295">
        <v>53.372641509433898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-0.05</v>
      </c>
      <c r="AM295" t="s">
        <v>3143</v>
      </c>
      <c r="AN295">
        <v>4.5</v>
      </c>
      <c r="AO295" t="s">
        <v>3144</v>
      </c>
      <c r="AP295">
        <v>3.8655156832E-3</v>
      </c>
      <c r="AQ295">
        <f>(Table2[[#This Row],[Sharpe Ratio]]-AVERAGE(Table2[Sharpe Ratio]))/_xlfn.STDEV.P(Table2[Sharpe Ratio])</f>
        <v>-0.62403922914119514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0.13140099006215189</v>
      </c>
      <c r="AS295">
        <f>_xlfn.RANK.AVG(Table2[[#This Row],[1Y Return vs Nifty Z-Score]],Table2[1Y Return vs Nifty Z-Score])</f>
        <v>268</v>
      </c>
      <c r="AT295">
        <f>_xlfn.RANK.AVG(Table2[[#This Row],[6M Return vs Nifty Z-Score]],Table2[6M Return vs Nifty Z-Score])</f>
        <v>190</v>
      </c>
      <c r="AU295">
        <f>_xlfn.RANK.AVG(Table2[[#This Row],[Sharpe Ratio Z-Score]],Table2[Sharpe Ratio Z-Score])</f>
        <v>488</v>
      </c>
      <c r="AV295">
        <f>(Table2[[#This Row],[Rank 1Y]]+Table2[[#This Row],[Rank 6M]]+Table2[[#This Row],[Rank Sharpe]])/3</f>
        <v>315.33333333333331</v>
      </c>
    </row>
    <row r="296" spans="1:48" x14ac:dyDescent="0.3">
      <c r="A296" t="s">
        <v>28</v>
      </c>
      <c r="B296" t="s">
        <v>29</v>
      </c>
      <c r="C296" t="s">
        <v>3097</v>
      </c>
      <c r="D296" t="s">
        <v>24</v>
      </c>
      <c r="E296">
        <v>884923.15494604001</v>
      </c>
      <c r="F296">
        <v>1292.8499999999999</v>
      </c>
      <c r="G296">
        <v>11.999665912680401</v>
      </c>
      <c r="H296">
        <f>(Table2[[#This Row],[1Y Return vs Nifty]]-AVERAGE(Table2[1Y Return vs Nifty]))/_xlfn.STDEV.P(Table2[1Y Return vs Nifty])</f>
        <v>-0.1147426984458436</v>
      </c>
      <c r="I296">
        <v>4.3608069925946298</v>
      </c>
      <c r="J296">
        <f>(Table2[[#This Row],[1M Return vs Nifty]]-AVERAGE(Table2[1M Return vs Nifty]))/_xlfn.STDEV.P(Table2[1M Return vs Nifty])</f>
        <v>0.77266084172073712</v>
      </c>
      <c r="K296">
        <v>2.8779429127417502</v>
      </c>
      <c r="L296">
        <f>(Table2[[#This Row],[6M Return vs Nifty]]-AVERAGE(Table2[6M Return vs Nifty]))/_xlfn.STDEV.P(Table2[6M Return vs Nifty])</f>
        <v>7.8982845345465374E-2</v>
      </c>
      <c r="M296">
        <v>1.06771768256869</v>
      </c>
      <c r="N296">
        <f>(Table2[[#This Row],[1W Return vs Nifty]]-AVERAGE(Table2[1W Return vs Nifty]))/_xlfn.STDEV.P(Table2[1W Return vs Nifty])</f>
        <v>1.3734244132363573</v>
      </c>
      <c r="O296">
        <v>1258.3</v>
      </c>
      <c r="P296">
        <v>1246.5717546139199</v>
      </c>
      <c r="Q296">
        <v>1156.7817378565801</v>
      </c>
      <c r="R296">
        <v>51.045591127559298</v>
      </c>
      <c r="S296" s="1">
        <f>(Table2[[#This Row],[Close Price]]-Table2[[#This Row],[20D EMA]])/Table2[[#This Row],[20D EMA]]</f>
        <v>2.7457680998172102E-2</v>
      </c>
      <c r="T296" s="1">
        <f>(Table2[[#This Row],[Close Price]]-Table2[[#This Row],[50D EMA]])/Table2[[#This Row],[50D EMA]]</f>
        <v>3.712441358854069E-2</v>
      </c>
      <c r="U296" s="1">
        <f>(Table2[[#This Row],[Close Price]]-Table2[[#This Row],[200D EMA]])/Table2[[#This Row],[200D EMA]]</f>
        <v>0.11762656488296827</v>
      </c>
      <c r="V296">
        <v>0.91365598729716602</v>
      </c>
      <c r="W296">
        <v>1280.5999999999999</v>
      </c>
      <c r="X296">
        <v>1307.8</v>
      </c>
      <c r="Y296">
        <v>1280.5999999999999</v>
      </c>
      <c r="Z296">
        <v>1307.8</v>
      </c>
      <c r="AA296">
        <v>1217.4000000000001</v>
      </c>
      <c r="AB296">
        <v>1307.8</v>
      </c>
      <c r="AC296" s="1">
        <f>(Table2[[#This Row],[Close Price]]/Table2[[#This Row],[Day Low]])-1</f>
        <v>9.5658285178823466E-3</v>
      </c>
      <c r="AD296" s="1">
        <f>(Table2[[#This Row],[Day High]]/Table2[[#This Row],[Close Price]])-1</f>
        <v>1.1563599798893875E-2</v>
      </c>
      <c r="AE296" s="1">
        <f>(Table2[[#This Row],[Close Price]]/Table2[[#This Row],[Current Week Low]])-1</f>
        <v>9.5658285178823466E-3</v>
      </c>
      <c r="AF296" s="1">
        <f>(Table2[[#This Row],[Current Week High]]/Table2[[#This Row],[Close Price]])-1</f>
        <v>1.1563599798893875E-2</v>
      </c>
      <c r="AG296" s="1">
        <f>(Table2[[#This Row],[Close Price]]/Table2[[#This Row],[Current Month Low]])-1</f>
        <v>6.1976343026121095E-2</v>
      </c>
      <c r="AH296" s="1">
        <f>(Table2[[#This Row],[Current Month High]]/Table2[[#This Row],[Close Price]])-1</f>
        <v>1.1563599798893875E-2</v>
      </c>
      <c r="AI296">
        <v>5.3757203078469997</v>
      </c>
      <c r="AJ296">
        <v>42.353005945826801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0.09</v>
      </c>
      <c r="AM296" t="s">
        <v>3144</v>
      </c>
      <c r="AN296">
        <v>3.97</v>
      </c>
      <c r="AO296" t="s">
        <v>3144</v>
      </c>
      <c r="AP296">
        <v>6.3566907794315994E-2</v>
      </c>
      <c r="AQ296">
        <f>(Table2[[#This Row],[Sharpe Ratio]]-AVERAGE(Table2[Sharpe Ratio]))/_xlfn.STDEV.P(Table2[Sharpe Ratio])</f>
        <v>8.0832112988111077E-2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2.1911575148448272</v>
      </c>
      <c r="AS296">
        <f>_xlfn.RANK.AVG(Table2[[#This Row],[1Y Return vs Nifty Z-Score]],Table2[1Y Return vs Nifty Z-Score])</f>
        <v>336</v>
      </c>
      <c r="AT296">
        <f>_xlfn.RANK.AVG(Table2[[#This Row],[6M Return vs Nifty Z-Score]],Table2[6M Return vs Nifty Z-Score])</f>
        <v>296</v>
      </c>
      <c r="AU296">
        <f>_xlfn.RANK.AVG(Table2[[#This Row],[Sharpe Ratio Z-Score]],Table2[Sharpe Ratio Z-Score])</f>
        <v>318</v>
      </c>
      <c r="AV296">
        <f>(Table2[[#This Row],[Rank 1Y]]+Table2[[#This Row],[Rank 6M]]+Table2[[#This Row],[Rank Sharpe]])/3</f>
        <v>316.66666666666669</v>
      </c>
    </row>
    <row r="297" spans="1:48" x14ac:dyDescent="0.3">
      <c r="A297" t="s">
        <v>1091</v>
      </c>
      <c r="B297" t="s">
        <v>1092</v>
      </c>
      <c r="C297" t="s">
        <v>3103</v>
      </c>
      <c r="D297" t="s">
        <v>394</v>
      </c>
      <c r="E297">
        <v>11115.48303114</v>
      </c>
      <c r="F297">
        <v>2796.35</v>
      </c>
      <c r="G297">
        <v>5.1960389427459104</v>
      </c>
      <c r="H297">
        <f>(Table2[[#This Row],[1Y Return vs Nifty]]-AVERAGE(Table2[1Y Return vs Nifty]))/_xlfn.STDEV.P(Table2[1Y Return vs Nifty])</f>
        <v>-0.23737005592627519</v>
      </c>
      <c r="I297">
        <v>-7.8119955751204397</v>
      </c>
      <c r="J297">
        <f>(Table2[[#This Row],[1M Return vs Nifty]]-AVERAGE(Table2[1M Return vs Nifty]))/_xlfn.STDEV.P(Table2[1M Return vs Nifty])</f>
        <v>-0.65690057068620433</v>
      </c>
      <c r="K297">
        <v>2.38402390667025</v>
      </c>
      <c r="L297">
        <f>(Table2[[#This Row],[6M Return vs Nifty]]-AVERAGE(Table2[6M Return vs Nifty]))/_xlfn.STDEV.P(Table2[6M Return vs Nifty])</f>
        <v>6.0976492225008262E-2</v>
      </c>
      <c r="M297">
        <v>-6.95288464560221</v>
      </c>
      <c r="N297">
        <f>(Table2[[#This Row],[1W Return vs Nifty]]-AVERAGE(Table2[1W Return vs Nifty]))/_xlfn.STDEV.P(Table2[1W Return vs Nifty])</f>
        <v>-0.25173365086166272</v>
      </c>
      <c r="O297">
        <v>2914.91</v>
      </c>
      <c r="P297">
        <v>2892.9397964764698</v>
      </c>
      <c r="Q297">
        <v>2657.20949904701</v>
      </c>
      <c r="R297">
        <v>23.810534126755002</v>
      </c>
      <c r="S297" s="1">
        <f>(Table2[[#This Row],[Close Price]]-Table2[[#This Row],[20D EMA]])/Table2[[#This Row],[20D EMA]]</f>
        <v>-4.0673640009468541E-2</v>
      </c>
      <c r="T297" s="1">
        <f>(Table2[[#This Row],[Close Price]]-Table2[[#This Row],[50D EMA]])/Table2[[#This Row],[50D EMA]]</f>
        <v>-3.3388111496172143E-2</v>
      </c>
      <c r="U297" s="1">
        <f>(Table2[[#This Row],[Close Price]]-Table2[[#This Row],[200D EMA]])/Table2[[#This Row],[200D EMA]]</f>
        <v>5.2363391370869206E-2</v>
      </c>
      <c r="V297">
        <v>0.73772462091122404</v>
      </c>
      <c r="W297">
        <v>2692.95</v>
      </c>
      <c r="X297">
        <v>2814.95</v>
      </c>
      <c r="Y297">
        <v>2692.95</v>
      </c>
      <c r="Z297">
        <v>2814.95</v>
      </c>
      <c r="AA297">
        <v>2680.25</v>
      </c>
      <c r="AB297">
        <v>3210</v>
      </c>
      <c r="AC297" s="1">
        <f>(Table2[[#This Row],[Close Price]]/Table2[[#This Row],[Day Low]])-1</f>
        <v>3.8396553964982649E-2</v>
      </c>
      <c r="AD297" s="1">
        <f>(Table2[[#This Row],[Day High]]/Table2[[#This Row],[Close Price]])-1</f>
        <v>6.6515278845638015E-3</v>
      </c>
      <c r="AE297" s="1">
        <f>(Table2[[#This Row],[Close Price]]/Table2[[#This Row],[Current Week Low]])-1</f>
        <v>3.8396553964982649E-2</v>
      </c>
      <c r="AF297" s="1">
        <f>(Table2[[#This Row],[Current Week High]]/Table2[[#This Row],[Close Price]])-1</f>
        <v>6.6515278845638015E-3</v>
      </c>
      <c r="AG297" s="1">
        <f>(Table2[[#This Row],[Close Price]]/Table2[[#This Row],[Current Month Low]])-1</f>
        <v>4.3316854771010105E-2</v>
      </c>
      <c r="AH297" s="1">
        <f>(Table2[[#This Row],[Current Month High]]/Table2[[#This Row],[Close Price]])-1</f>
        <v>0.14792497362633439</v>
      </c>
      <c r="AI297">
        <v>16.687825200708001</v>
      </c>
      <c r="AJ297">
        <v>35.679281901989299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0.1</v>
      </c>
      <c r="AM297" t="s">
        <v>3144</v>
      </c>
      <c r="AN297">
        <v>-6.25</v>
      </c>
      <c r="AO297" t="s">
        <v>3143</v>
      </c>
      <c r="AP297">
        <v>8.4125781528198995E-2</v>
      </c>
      <c r="AQ297">
        <f>(Table2[[#This Row],[Sharpe Ratio]]-AVERAGE(Table2[Sharpe Ratio]))/_xlfn.STDEV.P(Table2[Sharpe Ratio])</f>
        <v>0.32356281672945414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-0.76146496851967993</v>
      </c>
      <c r="AS297">
        <f>_xlfn.RANK.AVG(Table2[[#This Row],[1Y Return vs Nifty Z-Score]],Table2[1Y Return vs Nifty Z-Score])</f>
        <v>385</v>
      </c>
      <c r="AT297">
        <f>_xlfn.RANK.AVG(Table2[[#This Row],[6M Return vs Nifty Z-Score]],Table2[6M Return vs Nifty Z-Score])</f>
        <v>305</v>
      </c>
      <c r="AU297">
        <f>_xlfn.RANK.AVG(Table2[[#This Row],[Sharpe Ratio Z-Score]],Table2[Sharpe Ratio Z-Score])</f>
        <v>261</v>
      </c>
      <c r="AV297">
        <f>(Table2[[#This Row],[Rank 1Y]]+Table2[[#This Row],[Rank 6M]]+Table2[[#This Row],[Rank Sharpe]])/3</f>
        <v>317</v>
      </c>
    </row>
    <row r="298" spans="1:48" x14ac:dyDescent="0.3">
      <c r="A298" t="s">
        <v>943</v>
      </c>
      <c r="B298" t="s">
        <v>944</v>
      </c>
      <c r="C298" t="s">
        <v>3097</v>
      </c>
      <c r="D298" t="s">
        <v>219</v>
      </c>
      <c r="E298">
        <v>14633.2126125</v>
      </c>
      <c r="F298">
        <v>1200.95</v>
      </c>
      <c r="G298">
        <v>31.578717065051499</v>
      </c>
      <c r="H298">
        <f>(Table2[[#This Row],[1Y Return vs Nifty]]-AVERAGE(Table2[1Y Return vs Nifty]))/_xlfn.STDEV.P(Table2[1Y Return vs Nifty])</f>
        <v>0.23814662299980066</v>
      </c>
      <c r="I298">
        <v>-1.24926350744416</v>
      </c>
      <c r="J298">
        <f>(Table2[[#This Row],[1M Return vs Nifty]]-AVERAGE(Table2[1M Return vs Nifty]))/_xlfn.STDEV.P(Table2[1M Return vs Nifty])</f>
        <v>0.11381993280723829</v>
      </c>
      <c r="K298">
        <v>15.396003590382</v>
      </c>
      <c r="L298">
        <f>(Table2[[#This Row],[6M Return vs Nifty]]-AVERAGE(Table2[6M Return vs Nifty]))/_xlfn.STDEV.P(Table2[6M Return vs Nifty])</f>
        <v>0.53534232569368512</v>
      </c>
      <c r="M298">
        <v>-9.4660526833560308</v>
      </c>
      <c r="N298">
        <f>(Table2[[#This Row],[1W Return vs Nifty]]-AVERAGE(Table2[1W Return vs Nifty]))/_xlfn.STDEV.P(Table2[1W Return vs Nifty])</f>
        <v>-0.76095915985413298</v>
      </c>
      <c r="O298">
        <v>1231.31</v>
      </c>
      <c r="P298">
        <v>1202.9327717907099</v>
      </c>
      <c r="Q298">
        <v>1040.31299892214</v>
      </c>
      <c r="R298">
        <v>27.224206793459199</v>
      </c>
      <c r="S298" s="1">
        <f>(Table2[[#This Row],[Close Price]]-Table2[[#This Row],[20D EMA]])/Table2[[#This Row],[20D EMA]]</f>
        <v>-2.4656666477166515E-2</v>
      </c>
      <c r="T298" s="1">
        <f>(Table2[[#This Row],[Close Price]]-Table2[[#This Row],[50D EMA]])/Table2[[#This Row],[50D EMA]]</f>
        <v>-1.6482814644398472E-3</v>
      </c>
      <c r="U298" s="1">
        <f>(Table2[[#This Row],[Close Price]]-Table2[[#This Row],[200D EMA]])/Table2[[#This Row],[200D EMA]]</f>
        <v>0.15441218291446401</v>
      </c>
      <c r="V298">
        <v>1.3530054811927501</v>
      </c>
      <c r="W298">
        <v>1181.3</v>
      </c>
      <c r="X298">
        <v>1244</v>
      </c>
      <c r="Y298">
        <v>1181.3</v>
      </c>
      <c r="Z298">
        <v>1244</v>
      </c>
      <c r="AA298">
        <v>1140</v>
      </c>
      <c r="AB298">
        <v>1342.1</v>
      </c>
      <c r="AC298" s="1">
        <f>(Table2[[#This Row],[Close Price]]/Table2[[#This Row],[Day Low]])-1</f>
        <v>1.6634216541098867E-2</v>
      </c>
      <c r="AD298" s="1">
        <f>(Table2[[#This Row],[Day High]]/Table2[[#This Row],[Close Price]])-1</f>
        <v>3.5846621424705294E-2</v>
      </c>
      <c r="AE298" s="1">
        <f>(Table2[[#This Row],[Close Price]]/Table2[[#This Row],[Current Week Low]])-1</f>
        <v>1.6634216541098867E-2</v>
      </c>
      <c r="AF298" s="1">
        <f>(Table2[[#This Row],[Current Week High]]/Table2[[#This Row],[Close Price]])-1</f>
        <v>3.5846621424705294E-2</v>
      </c>
      <c r="AG298" s="1">
        <f>(Table2[[#This Row],[Close Price]]/Table2[[#This Row],[Current Month Low]])-1</f>
        <v>5.3464912280701826E-2</v>
      </c>
      <c r="AH298" s="1">
        <f>(Table2[[#This Row],[Current Month High]]/Table2[[#This Row],[Close Price]])-1</f>
        <v>0.11753195386985293</v>
      </c>
      <c r="AI298">
        <v>11.753195386985199</v>
      </c>
      <c r="AJ298">
        <v>61.190524125897603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0.16</v>
      </c>
      <c r="AM298" t="s">
        <v>3144</v>
      </c>
      <c r="AN298">
        <v>-2.37</v>
      </c>
      <c r="AO298" t="s">
        <v>3143</v>
      </c>
      <c r="AP298">
        <v>-2.4824802527100001E-3</v>
      </c>
      <c r="AQ298">
        <f>(Table2[[#This Row],[Sharpe Ratio]]-AVERAGE(Table2[Sharpe Ratio]))/_xlfn.STDEV.P(Table2[Sharpe Ratio])</f>
        <v>-0.69898757216891394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-0.57263785052232286</v>
      </c>
      <c r="AS298">
        <f>_xlfn.RANK.AVG(Table2[[#This Row],[1Y Return vs Nifty Z-Score]],Table2[1Y Return vs Nifty Z-Score])</f>
        <v>224</v>
      </c>
      <c r="AT298">
        <f>_xlfn.RANK.AVG(Table2[[#This Row],[6M Return vs Nifty Z-Score]],Table2[6M Return vs Nifty Z-Score])</f>
        <v>174</v>
      </c>
      <c r="AU298">
        <f>_xlfn.RANK.AVG(Table2[[#This Row],[Sharpe Ratio Z-Score]],Table2[Sharpe Ratio Z-Score])</f>
        <v>555</v>
      </c>
      <c r="AV298">
        <f>(Table2[[#This Row],[Rank 1Y]]+Table2[[#This Row],[Rank 6M]]+Table2[[#This Row],[Rank Sharpe]])/3</f>
        <v>317.66666666666669</v>
      </c>
    </row>
    <row r="299" spans="1:48" x14ac:dyDescent="0.3">
      <c r="A299" t="s">
        <v>533</v>
      </c>
      <c r="B299" t="s">
        <v>534</v>
      </c>
      <c r="C299" t="s">
        <v>3097</v>
      </c>
      <c r="D299" t="s">
        <v>397</v>
      </c>
      <c r="E299">
        <v>37149.862200000003</v>
      </c>
      <c r="F299">
        <v>5125.8</v>
      </c>
      <c r="G299">
        <v>0.98651893543930302</v>
      </c>
      <c r="H299">
        <f>(Table2[[#This Row],[1Y Return vs Nifty]]-AVERAGE(Table2[1Y Return vs Nifty]))/_xlfn.STDEV.P(Table2[1Y Return vs Nifty])</f>
        <v>-0.31324169278087288</v>
      </c>
      <c r="I299">
        <v>17.462566381536</v>
      </c>
      <c r="J299">
        <f>(Table2[[#This Row],[1M Return vs Nifty]]-AVERAGE(Table2[1M Return vs Nifty]))/_xlfn.STDEV.P(Table2[1M Return vs Nifty])</f>
        <v>2.3113179876721852</v>
      </c>
      <c r="K299">
        <v>7.4724093429215497</v>
      </c>
      <c r="L299">
        <f>(Table2[[#This Row],[6M Return vs Nifty]]-AVERAGE(Table2[6M Return vs Nifty]))/_xlfn.STDEV.P(Table2[6M Return vs Nifty])</f>
        <v>0.24647910267703174</v>
      </c>
      <c r="M299">
        <v>9.4538761536322493</v>
      </c>
      <c r="N299">
        <f>(Table2[[#This Row],[1W Return vs Nifty]]-AVERAGE(Table2[1W Return vs Nifty]))/_xlfn.STDEV.P(Table2[1W Return vs Nifty])</f>
        <v>3.0726525395560076</v>
      </c>
      <c r="O299">
        <v>4801.6899999999996</v>
      </c>
      <c r="P299">
        <v>4656.7244629486104</v>
      </c>
      <c r="Q299">
        <v>4432.6548409298703</v>
      </c>
      <c r="R299">
        <v>77.373457381015797</v>
      </c>
      <c r="S299" s="1">
        <f>(Table2[[#This Row],[Close Price]]-Table2[[#This Row],[20D EMA]])/Table2[[#This Row],[20D EMA]]</f>
        <v>6.7499151340465677E-2</v>
      </c>
      <c r="T299" s="1">
        <f>(Table2[[#This Row],[Close Price]]-Table2[[#This Row],[50D EMA]])/Table2[[#This Row],[50D EMA]]</f>
        <v>0.10073079066275138</v>
      </c>
      <c r="U299" s="1">
        <f>(Table2[[#This Row],[Close Price]]-Table2[[#This Row],[200D EMA]])/Table2[[#This Row],[200D EMA]]</f>
        <v>0.15637246389450973</v>
      </c>
      <c r="V299">
        <v>2.9927437249239901</v>
      </c>
      <c r="W299">
        <v>5025.05</v>
      </c>
      <c r="X299">
        <v>5250</v>
      </c>
      <c r="Y299">
        <v>5025.05</v>
      </c>
      <c r="Z299">
        <v>5250</v>
      </c>
      <c r="AA299">
        <v>4260</v>
      </c>
      <c r="AB299">
        <v>5250</v>
      </c>
      <c r="AC299" s="1">
        <f>(Table2[[#This Row],[Close Price]]/Table2[[#This Row],[Day Low]])-1</f>
        <v>2.0049551745753735E-2</v>
      </c>
      <c r="AD299" s="1">
        <f>(Table2[[#This Row],[Day High]]/Table2[[#This Row],[Close Price]])-1</f>
        <v>2.4230364040735086E-2</v>
      </c>
      <c r="AE299" s="1">
        <f>(Table2[[#This Row],[Close Price]]/Table2[[#This Row],[Current Week Low]])-1</f>
        <v>2.0049551745753735E-2</v>
      </c>
      <c r="AF299" s="1">
        <f>(Table2[[#This Row],[Current Week High]]/Table2[[#This Row],[Close Price]])-1</f>
        <v>2.4230364040735086E-2</v>
      </c>
      <c r="AG299" s="1">
        <f>(Table2[[#This Row],[Close Price]]/Table2[[#This Row],[Current Month Low]])-1</f>
        <v>0.20323943661971833</v>
      </c>
      <c r="AH299" s="1">
        <f>(Table2[[#This Row],[Current Month High]]/Table2[[#This Row],[Close Price]])-1</f>
        <v>2.4230364040735086E-2</v>
      </c>
      <c r="AI299">
        <v>2.7839556752116801</v>
      </c>
      <c r="AJ299">
        <v>40.022400087414901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0.1</v>
      </c>
      <c r="AM299" t="s">
        <v>3144</v>
      </c>
      <c r="AN299">
        <v>13.94</v>
      </c>
      <c r="AO299" t="s">
        <v>3144</v>
      </c>
      <c r="AP299">
        <v>6.6492064653978999E-2</v>
      </c>
      <c r="AQ299">
        <f>(Table2[[#This Row],[Sharpe Ratio]]-AVERAGE(Table2[Sharpe Ratio]))/_xlfn.STDEV.P(Table2[Sharpe Ratio])</f>
        <v>0.11536831337975161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5.4325762505041038</v>
      </c>
      <c r="AS299">
        <f>_xlfn.RANK.AVG(Table2[[#This Row],[1Y Return vs Nifty Z-Score]],Table2[1Y Return vs Nifty Z-Score])</f>
        <v>412</v>
      </c>
      <c r="AT299">
        <f>_xlfn.RANK.AVG(Table2[[#This Row],[6M Return vs Nifty Z-Score]],Table2[6M Return vs Nifty Z-Score])</f>
        <v>233</v>
      </c>
      <c r="AU299">
        <f>_xlfn.RANK.AVG(Table2[[#This Row],[Sharpe Ratio Z-Score]],Table2[Sharpe Ratio Z-Score])</f>
        <v>310</v>
      </c>
      <c r="AV299">
        <f>(Table2[[#This Row],[Rank 1Y]]+Table2[[#This Row],[Rank 6M]]+Table2[[#This Row],[Rank Sharpe]])/3</f>
        <v>318.33333333333331</v>
      </c>
    </row>
    <row r="300" spans="1:48" x14ac:dyDescent="0.3">
      <c r="A300" t="s">
        <v>1137</v>
      </c>
      <c r="B300" t="s">
        <v>1138</v>
      </c>
      <c r="C300" t="s">
        <v>3111</v>
      </c>
      <c r="D300" t="s">
        <v>465</v>
      </c>
      <c r="E300">
        <v>10367.537305530001</v>
      </c>
      <c r="F300">
        <v>681.85</v>
      </c>
      <c r="G300">
        <v>34.523580372291597</v>
      </c>
      <c r="H300">
        <f>(Table2[[#This Row],[1Y Return vs Nifty]]-AVERAGE(Table2[1Y Return vs Nifty]))/_xlfn.STDEV.P(Table2[1Y Return vs Nifty])</f>
        <v>0.29122431334110616</v>
      </c>
      <c r="I300">
        <v>-4.8068936465144398</v>
      </c>
      <c r="J300">
        <f>(Table2[[#This Row],[1M Return vs Nifty]]-AVERAGE(Table2[1M Return vs Nifty]))/_xlfn.STDEV.P(Table2[1M Return vs Nifty])</f>
        <v>-0.30398449128812982</v>
      </c>
      <c r="K300">
        <v>16.941331327983701</v>
      </c>
      <c r="L300">
        <f>(Table2[[#This Row],[6M Return vs Nifty]]-AVERAGE(Table2[6M Return vs Nifty]))/_xlfn.STDEV.P(Table2[6M Return vs Nifty])</f>
        <v>0.59167892458549864</v>
      </c>
      <c r="M300">
        <v>-11.139722605076599</v>
      </c>
      <c r="N300">
        <f>(Table2[[#This Row],[1W Return vs Nifty]]-AVERAGE(Table2[1W Return vs Nifty]))/_xlfn.STDEV.P(Table2[1W Return vs Nifty])</f>
        <v>-1.1000830882864228</v>
      </c>
      <c r="O300">
        <v>723.1</v>
      </c>
      <c r="P300">
        <v>710.35349786188601</v>
      </c>
      <c r="Q300">
        <v>600.61502711496405</v>
      </c>
      <c r="R300">
        <v>22.214610980551502</v>
      </c>
      <c r="S300" s="1">
        <f>(Table2[[#This Row],[Close Price]]-Table2[[#This Row],[20D EMA]])/Table2[[#This Row],[20D EMA]]</f>
        <v>-5.704605172175356E-2</v>
      </c>
      <c r="T300" s="1">
        <f>(Table2[[#This Row],[Close Price]]-Table2[[#This Row],[50D EMA]])/Table2[[#This Row],[50D EMA]]</f>
        <v>-4.0125793633281892E-2</v>
      </c>
      <c r="U300" s="1">
        <f>(Table2[[#This Row],[Close Price]]-Table2[[#This Row],[200D EMA]])/Table2[[#This Row],[200D EMA]]</f>
        <v>0.13525298105717681</v>
      </c>
      <c r="V300">
        <v>0.47019194975538797</v>
      </c>
      <c r="W300">
        <v>647.04999999999995</v>
      </c>
      <c r="X300">
        <v>687.2</v>
      </c>
      <c r="Y300">
        <v>647.04999999999995</v>
      </c>
      <c r="Z300">
        <v>687.2</v>
      </c>
      <c r="AA300">
        <v>647.04999999999995</v>
      </c>
      <c r="AB300">
        <v>837</v>
      </c>
      <c r="AC300" s="1">
        <f>(Table2[[#This Row],[Close Price]]/Table2[[#This Row],[Day Low]])-1</f>
        <v>5.3782551580249027E-2</v>
      </c>
      <c r="AD300" s="1">
        <f>(Table2[[#This Row],[Day High]]/Table2[[#This Row],[Close Price]])-1</f>
        <v>7.8463005059763447E-3</v>
      </c>
      <c r="AE300" s="1">
        <f>(Table2[[#This Row],[Close Price]]/Table2[[#This Row],[Current Week Low]])-1</f>
        <v>5.3782551580249027E-2</v>
      </c>
      <c r="AF300" s="1">
        <f>(Table2[[#This Row],[Current Week High]]/Table2[[#This Row],[Close Price]])-1</f>
        <v>7.8463005059763447E-3</v>
      </c>
      <c r="AG300" s="1">
        <f>(Table2[[#This Row],[Close Price]]/Table2[[#This Row],[Current Month Low]])-1</f>
        <v>5.3782551580249027E-2</v>
      </c>
      <c r="AH300" s="1">
        <f>(Table2[[#This Row],[Current Month High]]/Table2[[#This Row],[Close Price]])-1</f>
        <v>0.22754271467331511</v>
      </c>
      <c r="AI300">
        <v>22.754271467331499</v>
      </c>
      <c r="AJ300">
        <v>67.881324633755995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0.08</v>
      </c>
      <c r="AM300" t="s">
        <v>3144</v>
      </c>
      <c r="AN300">
        <v>-6.88</v>
      </c>
      <c r="AO300" t="s">
        <v>3143</v>
      </c>
      <c r="AP300">
        <v>-1.7933185610102001E-2</v>
      </c>
      <c r="AQ300">
        <f>(Table2[[#This Row],[Sharpe Ratio]]-AVERAGE(Table2[Sharpe Ratio]))/_xlfn.STDEV.P(Table2[Sharpe Ratio])</f>
        <v>-0.8814080993458937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-1.4025724409938416</v>
      </c>
      <c r="AS300">
        <f>_xlfn.RANK.AVG(Table2[[#This Row],[1Y Return vs Nifty Z-Score]],Table2[1Y Return vs Nifty Z-Score])</f>
        <v>214</v>
      </c>
      <c r="AT300">
        <f>_xlfn.RANK.AVG(Table2[[#This Row],[6M Return vs Nifty Z-Score]],Table2[6M Return vs Nifty Z-Score])</f>
        <v>154</v>
      </c>
      <c r="AU300">
        <f>_xlfn.RANK.AVG(Table2[[#This Row],[Sharpe Ratio Z-Score]],Table2[Sharpe Ratio Z-Score])</f>
        <v>593</v>
      </c>
      <c r="AV300">
        <f>(Table2[[#This Row],[Rank 1Y]]+Table2[[#This Row],[Rank 6M]]+Table2[[#This Row],[Rank Sharpe]])/3</f>
        <v>320.33333333333331</v>
      </c>
    </row>
    <row r="301" spans="1:48" x14ac:dyDescent="0.3">
      <c r="A301" t="s">
        <v>470</v>
      </c>
      <c r="B301" t="s">
        <v>471</v>
      </c>
      <c r="C301" t="s">
        <v>3097</v>
      </c>
      <c r="D301" t="s">
        <v>43</v>
      </c>
      <c r="E301">
        <v>43996.956580934901</v>
      </c>
      <c r="F301">
        <v>1266.45</v>
      </c>
      <c r="G301">
        <v>9.4048759962151003</v>
      </c>
      <c r="H301">
        <f>(Table2[[#This Row],[1Y Return vs Nifty]]-AVERAGE(Table2[1Y Return vs Nifty]))/_xlfn.STDEV.P(Table2[1Y Return vs Nifty])</f>
        <v>-0.16151072850967785</v>
      </c>
      <c r="I301">
        <v>15.516423037583801</v>
      </c>
      <c r="J301">
        <f>(Table2[[#This Row],[1M Return vs Nifty]]-AVERAGE(Table2[1M Return vs Nifty]))/_xlfn.STDEV.P(Table2[1M Return vs Nifty])</f>
        <v>2.0827649151935854</v>
      </c>
      <c r="K301">
        <v>21.2189336949791</v>
      </c>
      <c r="L301">
        <f>(Table2[[#This Row],[6M Return vs Nifty]]-AVERAGE(Table2[6M Return vs Nifty]))/_xlfn.STDEV.P(Table2[6M Return vs Nifty])</f>
        <v>0.7476235587911163</v>
      </c>
      <c r="M301">
        <v>7.7559841654322996</v>
      </c>
      <c r="N301">
        <f>(Table2[[#This Row],[1W Return vs Nifty]]-AVERAGE(Table2[1W Return vs Nifty]))/_xlfn.STDEV.P(Table2[1W Return vs Nifty])</f>
        <v>2.7286206646806157</v>
      </c>
      <c r="O301">
        <v>1208.19</v>
      </c>
      <c r="P301">
        <v>1160.3357510262699</v>
      </c>
      <c r="Q301">
        <v>1045.10844830105</v>
      </c>
      <c r="R301">
        <v>69.955471684295603</v>
      </c>
      <c r="S301" s="1">
        <f>(Table2[[#This Row],[Close Price]]-Table2[[#This Row],[20D EMA]])/Table2[[#This Row],[20D EMA]]</f>
        <v>4.8220892409306472E-2</v>
      </c>
      <c r="T301" s="1">
        <f>(Table2[[#This Row],[Close Price]]-Table2[[#This Row],[50D EMA]])/Table2[[#This Row],[50D EMA]]</f>
        <v>9.1451331116770618E-2</v>
      </c>
      <c r="U301" s="1">
        <f>(Table2[[#This Row],[Close Price]]-Table2[[#This Row],[200D EMA]])/Table2[[#This Row],[200D EMA]]</f>
        <v>0.2117881183132406</v>
      </c>
      <c r="V301">
        <v>1.1585969533726299</v>
      </c>
      <c r="W301">
        <v>1258.4000000000001</v>
      </c>
      <c r="X301">
        <v>1281.5999999999999</v>
      </c>
      <c r="Y301">
        <v>1258.4000000000001</v>
      </c>
      <c r="Z301">
        <v>1281.5999999999999</v>
      </c>
      <c r="AA301">
        <v>1132.3499999999999</v>
      </c>
      <c r="AB301">
        <v>1306.45</v>
      </c>
      <c r="AC301" s="1">
        <f>(Table2[[#This Row],[Close Price]]/Table2[[#This Row],[Day Low]])-1</f>
        <v>6.3970120788301443E-3</v>
      </c>
      <c r="AD301" s="1">
        <f>(Table2[[#This Row],[Day High]]/Table2[[#This Row],[Close Price]])-1</f>
        <v>1.196257254530364E-2</v>
      </c>
      <c r="AE301" s="1">
        <f>(Table2[[#This Row],[Close Price]]/Table2[[#This Row],[Current Week Low]])-1</f>
        <v>6.3970120788301443E-3</v>
      </c>
      <c r="AF301" s="1">
        <f>(Table2[[#This Row],[Current Week High]]/Table2[[#This Row],[Close Price]])-1</f>
        <v>1.196257254530364E-2</v>
      </c>
      <c r="AG301" s="1">
        <f>(Table2[[#This Row],[Close Price]]/Table2[[#This Row],[Current Month Low]])-1</f>
        <v>0.11842628162670565</v>
      </c>
      <c r="AH301" s="1">
        <f>(Table2[[#This Row],[Current Month High]]/Table2[[#This Row],[Close Price]])-1</f>
        <v>3.1584349954597579E-2</v>
      </c>
      <c r="AI301">
        <v>3.1584349954597499</v>
      </c>
      <c r="AJ301">
        <v>48.252853380158001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</v>
      </c>
      <c r="AM301" t="s">
        <v>3144</v>
      </c>
      <c r="AN301">
        <v>6.99</v>
      </c>
      <c r="AO301" t="s">
        <v>3144</v>
      </c>
      <c r="AP301">
        <v>1.0671990640389E-2</v>
      </c>
      <c r="AQ301">
        <f>(Table2[[#This Row],[Sharpe Ratio]]-AVERAGE(Table2[Sharpe Ratio]))/_xlfn.STDEV.P(Table2[Sharpe Ratio])</f>
        <v>-0.5436778008965425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4.8538206092590972</v>
      </c>
      <c r="AS301">
        <f>_xlfn.RANK.AVG(Table2[[#This Row],[1Y Return vs Nifty Z-Score]],Table2[1Y Return vs Nifty Z-Score])</f>
        <v>355</v>
      </c>
      <c r="AT301">
        <f>_xlfn.RANK.AVG(Table2[[#This Row],[6M Return vs Nifty Z-Score]],Table2[6M Return vs Nifty Z-Score])</f>
        <v>130</v>
      </c>
      <c r="AU301">
        <f>_xlfn.RANK.AVG(Table2[[#This Row],[Sharpe Ratio Z-Score]],Table2[Sharpe Ratio Z-Score])</f>
        <v>477</v>
      </c>
      <c r="AV301">
        <f>(Table2[[#This Row],[Rank 1Y]]+Table2[[#This Row],[Rank 6M]]+Table2[[#This Row],[Rank Sharpe]])/3</f>
        <v>320.66666666666669</v>
      </c>
    </row>
    <row r="302" spans="1:48" x14ac:dyDescent="0.3">
      <c r="A302" t="s">
        <v>1881</v>
      </c>
      <c r="B302" t="s">
        <v>1882</v>
      </c>
      <c r="C302" t="s">
        <v>3108</v>
      </c>
      <c r="D302" t="s">
        <v>117</v>
      </c>
      <c r="E302">
        <v>3720.58140465</v>
      </c>
      <c r="F302">
        <v>1844.45</v>
      </c>
      <c r="G302">
        <v>7.07970742944915</v>
      </c>
      <c r="H302">
        <f>(Table2[[#This Row],[1Y Return vs Nifty]]-AVERAGE(Table2[1Y Return vs Nifty]))/_xlfn.STDEV.P(Table2[1Y Return vs Nifty])</f>
        <v>-0.20341915151685755</v>
      </c>
      <c r="I302">
        <v>-10.3978919028352</v>
      </c>
      <c r="J302">
        <f>(Table2[[#This Row],[1M Return vs Nifty]]-AVERAGE(Table2[1M Return vs Nifty]))/_xlfn.STDEV.P(Table2[1M Return vs Nifty])</f>
        <v>-0.96058557551740764</v>
      </c>
      <c r="K302">
        <v>-20.695808642493599</v>
      </c>
      <c r="L302">
        <f>(Table2[[#This Row],[6M Return vs Nifty]]-AVERAGE(Table2[6M Return vs Nifty]))/_xlfn.STDEV.P(Table2[6M Return vs Nifty])</f>
        <v>-0.78042383805728877</v>
      </c>
      <c r="M302">
        <v>-0.213376714644953</v>
      </c>
      <c r="N302">
        <f>(Table2[[#This Row],[1W Return vs Nifty]]-AVERAGE(Table2[1W Return vs Nifty]))/_xlfn.STDEV.P(Table2[1W Return vs Nifty])</f>
        <v>1.1138452936994159</v>
      </c>
      <c r="O302">
        <v>1947.24</v>
      </c>
      <c r="P302">
        <v>2059.2988307097498</v>
      </c>
      <c r="Q302">
        <v>1934.32612464831</v>
      </c>
      <c r="R302">
        <v>35.278378992456098</v>
      </c>
      <c r="S302" s="1">
        <f>(Table2[[#This Row],[Close Price]]-Table2[[#This Row],[20D EMA]])/Table2[[#This Row],[20D EMA]]</f>
        <v>-5.2787535177995504E-2</v>
      </c>
      <c r="T302" s="1">
        <f>(Table2[[#This Row],[Close Price]]-Table2[[#This Row],[50D EMA]])/Table2[[#This Row],[50D EMA]]</f>
        <v>-0.10433106041035377</v>
      </c>
      <c r="U302" s="1">
        <f>(Table2[[#This Row],[Close Price]]-Table2[[#This Row],[200D EMA]])/Table2[[#This Row],[200D EMA]]</f>
        <v>-4.6463790931144479E-2</v>
      </c>
      <c r="V302">
        <v>0.93455036951403203</v>
      </c>
      <c r="W302">
        <v>1830</v>
      </c>
      <c r="X302">
        <v>1864.95</v>
      </c>
      <c r="Y302">
        <v>1830</v>
      </c>
      <c r="Z302">
        <v>1864.95</v>
      </c>
      <c r="AA302">
        <v>1729</v>
      </c>
      <c r="AB302">
        <v>2189.15</v>
      </c>
      <c r="AC302" s="1">
        <f>(Table2[[#This Row],[Close Price]]/Table2[[#This Row],[Day Low]])-1</f>
        <v>7.8961748633878948E-3</v>
      </c>
      <c r="AD302" s="1">
        <f>(Table2[[#This Row],[Day High]]/Table2[[#This Row],[Close Price]])-1</f>
        <v>1.1114424354143448E-2</v>
      </c>
      <c r="AE302" s="1">
        <f>(Table2[[#This Row],[Close Price]]/Table2[[#This Row],[Current Week Low]])-1</f>
        <v>7.8961748633878948E-3</v>
      </c>
      <c r="AF302" s="1">
        <f>(Table2[[#This Row],[Current Week High]]/Table2[[#This Row],[Close Price]])-1</f>
        <v>1.1114424354143448E-2</v>
      </c>
      <c r="AG302" s="1">
        <f>(Table2[[#This Row],[Close Price]]/Table2[[#This Row],[Current Month Low]])-1</f>
        <v>6.6772700983227296E-2</v>
      </c>
      <c r="AH302" s="1">
        <f>(Table2[[#This Row],[Current Month High]]/Table2[[#This Row],[Close Price]])-1</f>
        <v>0.18688497926211078</v>
      </c>
      <c r="AI302">
        <v>32.849901054514802</v>
      </c>
      <c r="AJ302">
        <v>42.958456053325001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-0.14000000000000001</v>
      </c>
      <c r="AM302" t="s">
        <v>3143</v>
      </c>
      <c r="AN302">
        <v>-9</v>
      </c>
      <c r="AO302" t="s">
        <v>3143</v>
      </c>
      <c r="AP302">
        <v>0.24618601670934201</v>
      </c>
      <c r="AQ302">
        <f>(Table2[[#This Row],[Sharpe Ratio]]-AVERAGE(Table2[Sharpe Ratio]))/_xlfn.STDEV.P(Table2[Sharpe Ratio])</f>
        <v>2.2369455945600927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371</v>
      </c>
      <c r="AT302">
        <f>_xlfn.RANK.AVG(Table2[[#This Row],[6M Return vs Nifty Z-Score]],Table2[6M Return vs Nifty Z-Score])</f>
        <v>584</v>
      </c>
      <c r="AU302">
        <f>_xlfn.RANK.AVG(Table2[[#This Row],[Sharpe Ratio Z-Score]],Table2[Sharpe Ratio Z-Score])</f>
        <v>8</v>
      </c>
      <c r="AV302">
        <f>(Table2[[#This Row],[Rank 1Y]]+Table2[[#This Row],[Rank 6M]]+Table2[[#This Row],[Rank Sharpe]])/3</f>
        <v>321</v>
      </c>
    </row>
    <row r="303" spans="1:48" x14ac:dyDescent="0.3">
      <c r="A303" t="s">
        <v>349</v>
      </c>
      <c r="B303" t="s">
        <v>350</v>
      </c>
      <c r="C303" t="s">
        <v>3097</v>
      </c>
      <c r="D303" t="s">
        <v>34</v>
      </c>
      <c r="E303">
        <v>67146.154452849994</v>
      </c>
      <c r="F303">
        <v>551.45000000000005</v>
      </c>
      <c r="G303">
        <v>6.1941489976061996</v>
      </c>
      <c r="H303">
        <f>(Table2[[#This Row],[1Y Return vs Nifty]]-AVERAGE(Table2[1Y Return vs Nifty]))/_xlfn.STDEV.P(Table2[1Y Return vs Nifty])</f>
        <v>-0.21938029854494948</v>
      </c>
      <c r="I303">
        <v>-8.9786564405751598E-2</v>
      </c>
      <c r="J303">
        <f>(Table2[[#This Row],[1M Return vs Nifty]]-AVERAGE(Table2[1M Return vs Nifty]))/_xlfn.STDEV.P(Table2[1M Return vs Nifty])</f>
        <v>0.24998771234055933</v>
      </c>
      <c r="K303">
        <v>-9.9196822505553399</v>
      </c>
      <c r="L303">
        <f>(Table2[[#This Row],[6M Return vs Nifty]]-AVERAGE(Table2[6M Return vs Nifty]))/_xlfn.STDEV.P(Table2[6M Return vs Nifty])</f>
        <v>-0.38756846157107094</v>
      </c>
      <c r="M303">
        <v>-2.5260190997515002</v>
      </c>
      <c r="N303">
        <f>(Table2[[#This Row],[1W Return vs Nifty]]-AVERAGE(Table2[1W Return vs Nifty]))/_xlfn.STDEV.P(Table2[1W Return vs Nifty])</f>
        <v>0.64525088298663724</v>
      </c>
      <c r="O303">
        <v>518.73</v>
      </c>
      <c r="P303">
        <v>528.04384924286398</v>
      </c>
      <c r="Q303">
        <v>512.61152083490697</v>
      </c>
      <c r="R303">
        <v>25.820202527968299</v>
      </c>
      <c r="S303" s="1">
        <f>(Table2[[#This Row],[Close Price]]-Table2[[#This Row],[20D EMA]])/Table2[[#This Row],[20D EMA]]</f>
        <v>6.3077130684556559E-2</v>
      </c>
      <c r="T303" s="1">
        <f>(Table2[[#This Row],[Close Price]]-Table2[[#This Row],[50D EMA]])/Table2[[#This Row],[50D EMA]]</f>
        <v>4.4326149789827088E-2</v>
      </c>
      <c r="U303" s="1">
        <f>(Table2[[#This Row],[Close Price]]-Table2[[#This Row],[200D EMA]])/Table2[[#This Row],[200D EMA]]</f>
        <v>7.576591158512315E-2</v>
      </c>
      <c r="V303">
        <v>0.98244847818853498</v>
      </c>
      <c r="W303">
        <v>496.25</v>
      </c>
      <c r="X303">
        <v>560.5</v>
      </c>
      <c r="Y303">
        <v>496.25</v>
      </c>
      <c r="Z303">
        <v>560.5</v>
      </c>
      <c r="AA303">
        <v>487.35</v>
      </c>
      <c r="AB303">
        <v>560.5</v>
      </c>
      <c r="AC303" s="1">
        <f>(Table2[[#This Row],[Close Price]]/Table2[[#This Row],[Day Low]])-1</f>
        <v>0.11123425692695221</v>
      </c>
      <c r="AD303" s="1">
        <f>(Table2[[#This Row],[Day High]]/Table2[[#This Row],[Close Price]])-1</f>
        <v>1.6411279354429098E-2</v>
      </c>
      <c r="AE303" s="1">
        <f>(Table2[[#This Row],[Close Price]]/Table2[[#This Row],[Current Week Low]])-1</f>
        <v>0.11123425692695221</v>
      </c>
      <c r="AF303" s="1">
        <f>(Table2[[#This Row],[Current Week High]]/Table2[[#This Row],[Close Price]])-1</f>
        <v>1.6411279354429098E-2</v>
      </c>
      <c r="AG303" s="1">
        <f>(Table2[[#This Row],[Close Price]]/Table2[[#This Row],[Current Month Low]])-1</f>
        <v>0.13152764953318985</v>
      </c>
      <c r="AH303" s="1">
        <f>(Table2[[#This Row],[Current Month High]]/Table2[[#This Row],[Close Price]])-1</f>
        <v>1.6411279354429098E-2</v>
      </c>
      <c r="AI303">
        <v>14.7338833983135</v>
      </c>
      <c r="AJ303">
        <v>41.071885392683498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-0.03</v>
      </c>
      <c r="AM303" t="s">
        <v>3143</v>
      </c>
      <c r="AN303">
        <v>5.25</v>
      </c>
      <c r="AO303" t="s">
        <v>3144</v>
      </c>
      <c r="AP303">
        <v>0.13316389413735399</v>
      </c>
      <c r="AQ303">
        <f>(Table2[[#This Row],[Sharpe Ratio]]-AVERAGE(Table2[Sharpe Ratio]))/_xlfn.STDEV.P(Table2[Sharpe Ratio])</f>
        <v>0.90253692483684722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378</v>
      </c>
      <c r="AT303">
        <f>_xlfn.RANK.AVG(Table2[[#This Row],[6M Return vs Nifty Z-Score]],Table2[6M Return vs Nifty Z-Score])</f>
        <v>458</v>
      </c>
      <c r="AU303">
        <f>_xlfn.RANK.AVG(Table2[[#This Row],[Sharpe Ratio Z-Score]],Table2[Sharpe Ratio Z-Score])</f>
        <v>128</v>
      </c>
      <c r="AV303">
        <f>(Table2[[#This Row],[Rank 1Y]]+Table2[[#This Row],[Rank 6M]]+Table2[[#This Row],[Rank Sharpe]])/3</f>
        <v>321.33333333333331</v>
      </c>
    </row>
    <row r="304" spans="1:48" x14ac:dyDescent="0.3">
      <c r="A304" t="s">
        <v>234</v>
      </c>
      <c r="B304" t="s">
        <v>235</v>
      </c>
      <c r="C304" t="s">
        <v>3097</v>
      </c>
      <c r="D304" t="s">
        <v>43</v>
      </c>
      <c r="E304">
        <v>107303.704983684</v>
      </c>
      <c r="F304">
        <v>749.55</v>
      </c>
      <c r="G304">
        <v>16.2919506637521</v>
      </c>
      <c r="H304">
        <f>(Table2[[#This Row],[1Y Return vs Nifty]]-AVERAGE(Table2[1Y Return vs Nifty]))/_xlfn.STDEV.P(Table2[1Y Return vs Nifty])</f>
        <v>-3.7379324630165009E-2</v>
      </c>
      <c r="I304">
        <v>0.82197569203231102</v>
      </c>
      <c r="J304">
        <f>(Table2[[#This Row],[1M Return vs Nifty]]-AVERAGE(Table2[1M Return vs Nifty]))/_xlfn.STDEV.P(Table2[1M Return vs Nifty])</f>
        <v>0.35706413388294855</v>
      </c>
      <c r="K304">
        <v>25.311886836255699</v>
      </c>
      <c r="L304">
        <f>(Table2[[#This Row],[6M Return vs Nifty]]-AVERAGE(Table2[6M Return vs Nifty]))/_xlfn.STDEV.P(Table2[6M Return vs Nifty])</f>
        <v>0.8968366051840746</v>
      </c>
      <c r="M304">
        <v>1.1613420082833801</v>
      </c>
      <c r="N304">
        <f>(Table2[[#This Row],[1W Return vs Nifty]]-AVERAGE(Table2[1W Return vs Nifty]))/_xlfn.STDEV.P(Table2[1W Return vs Nifty])</f>
        <v>1.3923948498326904</v>
      </c>
      <c r="O304">
        <v>749.22</v>
      </c>
      <c r="P304">
        <v>740.37632964647605</v>
      </c>
      <c r="Q304">
        <v>656.22086379689301</v>
      </c>
      <c r="R304">
        <v>46.9930362364723</v>
      </c>
      <c r="S304" s="1">
        <f>(Table2[[#This Row],[Close Price]]-Table2[[#This Row],[20D EMA]])/Table2[[#This Row],[20D EMA]]</f>
        <v>4.4045807639935832E-4</v>
      </c>
      <c r="T304" s="1">
        <f>(Table2[[#This Row],[Close Price]]-Table2[[#This Row],[50D EMA]])/Table2[[#This Row],[50D EMA]]</f>
        <v>1.2390550570281277E-2</v>
      </c>
      <c r="U304" s="1">
        <f>(Table2[[#This Row],[Close Price]]-Table2[[#This Row],[200D EMA]])/Table2[[#This Row],[200D EMA]]</f>
        <v>0.14222214097720803</v>
      </c>
      <c r="V304">
        <v>0.80203625139710299</v>
      </c>
      <c r="W304">
        <v>735.7</v>
      </c>
      <c r="X304">
        <v>754.6</v>
      </c>
      <c r="Y304">
        <v>735.7</v>
      </c>
      <c r="Z304">
        <v>754.6</v>
      </c>
      <c r="AA304">
        <v>701.2</v>
      </c>
      <c r="AB304">
        <v>796.8</v>
      </c>
      <c r="AC304" s="1">
        <f>(Table2[[#This Row],[Close Price]]/Table2[[#This Row],[Day Low]])-1</f>
        <v>1.8825608264237959E-2</v>
      </c>
      <c r="AD304" s="1">
        <f>(Table2[[#This Row],[Day High]]/Table2[[#This Row],[Close Price]])-1</f>
        <v>6.737375758788744E-3</v>
      </c>
      <c r="AE304" s="1">
        <f>(Table2[[#This Row],[Close Price]]/Table2[[#This Row],[Current Week Low]])-1</f>
        <v>1.8825608264237959E-2</v>
      </c>
      <c r="AF304" s="1">
        <f>(Table2[[#This Row],[Current Week High]]/Table2[[#This Row],[Close Price]])-1</f>
        <v>6.737375758788744E-3</v>
      </c>
      <c r="AG304" s="1">
        <f>(Table2[[#This Row],[Close Price]]/Table2[[#This Row],[Current Month Low]])-1</f>
        <v>6.8953223046206435E-2</v>
      </c>
      <c r="AH304" s="1">
        <f>(Table2[[#This Row],[Current Month High]]/Table2[[#This Row],[Close Price]])-1</f>
        <v>6.303782269361613E-2</v>
      </c>
      <c r="AI304">
        <v>6.3037822693616103</v>
      </c>
      <c r="AJ304">
        <v>61.732657244578697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-0.03</v>
      </c>
      <c r="AM304" t="s">
        <v>3143</v>
      </c>
      <c r="AN304">
        <v>0.53</v>
      </c>
      <c r="AO304" t="s">
        <v>3144</v>
      </c>
      <c r="AP304">
        <v>-5.2932351774319999E-3</v>
      </c>
      <c r="AQ304">
        <f>(Table2[[#This Row],[Sharpe Ratio]]-AVERAGE(Table2[Sharpe Ratio]))/_xlfn.STDEV.P(Table2[Sharpe Ratio])</f>
        <v>-0.73217307297763734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1.876743191291911</v>
      </c>
      <c r="AS304">
        <f>_xlfn.RANK.AVG(Table2[[#This Row],[1Y Return vs Nifty Z-Score]],Table2[1Y Return vs Nifty Z-Score])</f>
        <v>302</v>
      </c>
      <c r="AT304">
        <f>_xlfn.RANK.AVG(Table2[[#This Row],[6M Return vs Nifty Z-Score]],Table2[6M Return vs Nifty Z-Score])</f>
        <v>101</v>
      </c>
      <c r="AU304">
        <f>_xlfn.RANK.AVG(Table2[[#This Row],[Sharpe Ratio Z-Score]],Table2[Sharpe Ratio Z-Score])</f>
        <v>563</v>
      </c>
      <c r="AV304">
        <f>(Table2[[#This Row],[Rank 1Y]]+Table2[[#This Row],[Rank 6M]]+Table2[[#This Row],[Rank Sharpe]])/3</f>
        <v>322</v>
      </c>
    </row>
    <row r="305" spans="1:48" x14ac:dyDescent="0.3">
      <c r="A305" t="s">
        <v>1008</v>
      </c>
      <c r="B305" t="s">
        <v>1009</v>
      </c>
      <c r="C305" t="s">
        <v>3107</v>
      </c>
      <c r="D305" t="s">
        <v>724</v>
      </c>
      <c r="E305">
        <v>13025.380226719901</v>
      </c>
      <c r="F305">
        <v>2720.55</v>
      </c>
      <c r="G305">
        <v>9.7991653225051696</v>
      </c>
      <c r="H305">
        <f>(Table2[[#This Row],[1Y Return vs Nifty]]-AVERAGE(Table2[1Y Return vs Nifty]))/_xlfn.STDEV.P(Table2[1Y Return vs Nifty])</f>
        <v>-0.15440412810678181</v>
      </c>
      <c r="I305">
        <v>-0.123086018041446</v>
      </c>
      <c r="J305">
        <f>(Table2[[#This Row],[1M Return vs Nifty]]-AVERAGE(Table2[1M Return vs Nifty]))/_xlfn.STDEV.P(Table2[1M Return vs Nifty])</f>
        <v>0.24607705875795069</v>
      </c>
      <c r="K305">
        <v>0.93846879304883402</v>
      </c>
      <c r="L305">
        <f>(Table2[[#This Row],[6M Return vs Nifty]]-AVERAGE(Table2[6M Return vs Nifty]))/_xlfn.STDEV.P(Table2[6M Return vs Nifty])</f>
        <v>8.2772125637965363E-3</v>
      </c>
      <c r="M305">
        <v>-5.9882087541214704</v>
      </c>
      <c r="N305">
        <f>(Table2[[#This Row],[1W Return vs Nifty]]-AVERAGE(Table2[1W Return vs Nifty]))/_xlfn.STDEV.P(Table2[1W Return vs Nifty])</f>
        <v>-5.6268180796598857E-2</v>
      </c>
      <c r="O305">
        <v>2903.8</v>
      </c>
      <c r="P305">
        <v>2838.3264054880201</v>
      </c>
      <c r="Q305">
        <v>2542.0892905944902</v>
      </c>
      <c r="R305">
        <v>21.354397116906298</v>
      </c>
      <c r="S305" s="1">
        <f>(Table2[[#This Row],[Close Price]]-Table2[[#This Row],[20D EMA]])/Table2[[#This Row],[20D EMA]]</f>
        <v>-6.3106963289482745E-2</v>
      </c>
      <c r="T305" s="1">
        <f>(Table2[[#This Row],[Close Price]]-Table2[[#This Row],[50D EMA]])/Table2[[#This Row],[50D EMA]]</f>
        <v>-4.1495018071316399E-2</v>
      </c>
      <c r="U305" s="1">
        <f>(Table2[[#This Row],[Close Price]]-Table2[[#This Row],[200D EMA]])/Table2[[#This Row],[200D EMA]]</f>
        <v>7.0202376472690842E-2</v>
      </c>
      <c r="V305">
        <v>0.49034313048813699</v>
      </c>
      <c r="W305">
        <v>2651.1</v>
      </c>
      <c r="X305">
        <v>2786.7</v>
      </c>
      <c r="Y305">
        <v>2651.1</v>
      </c>
      <c r="Z305">
        <v>2786.7</v>
      </c>
      <c r="AA305">
        <v>2651.1</v>
      </c>
      <c r="AB305">
        <v>3217</v>
      </c>
      <c r="AC305" s="1">
        <f>(Table2[[#This Row],[Close Price]]/Table2[[#This Row],[Day Low]])-1</f>
        <v>2.6196673079099453E-2</v>
      </c>
      <c r="AD305" s="1">
        <f>(Table2[[#This Row],[Day High]]/Table2[[#This Row],[Close Price]])-1</f>
        <v>2.4314936318023728E-2</v>
      </c>
      <c r="AE305" s="1">
        <f>(Table2[[#This Row],[Close Price]]/Table2[[#This Row],[Current Week Low]])-1</f>
        <v>2.6196673079099453E-2</v>
      </c>
      <c r="AF305" s="1">
        <f>(Table2[[#This Row],[Current Week High]]/Table2[[#This Row],[Close Price]])-1</f>
        <v>2.4314936318023728E-2</v>
      </c>
      <c r="AG305" s="1">
        <f>(Table2[[#This Row],[Close Price]]/Table2[[#This Row],[Current Month Low]])-1</f>
        <v>2.6196673079099453E-2</v>
      </c>
      <c r="AH305" s="1">
        <f>(Table2[[#This Row],[Current Month High]]/Table2[[#This Row],[Close Price]])-1</f>
        <v>0.1824814835235522</v>
      </c>
      <c r="AI305">
        <v>18.248148352355201</v>
      </c>
      <c r="AJ305">
        <v>42.065274151436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-0.02</v>
      </c>
      <c r="AM305" t="s">
        <v>3143</v>
      </c>
      <c r="AN305">
        <v>-11.37</v>
      </c>
      <c r="AO305" t="s">
        <v>3143</v>
      </c>
      <c r="AP305">
        <v>7.1586201105378999E-2</v>
      </c>
      <c r="AQ305">
        <f>(Table2[[#This Row],[Sharpe Ratio]]-AVERAGE(Table2[Sharpe Ratio]))/_xlfn.STDEV.P(Table2[Sharpe Ratio])</f>
        <v>0.17551282040908725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0.2191947828274538</v>
      </c>
      <c r="AS305">
        <f>_xlfn.RANK.AVG(Table2[[#This Row],[1Y Return vs Nifty Z-Score]],Table2[1Y Return vs Nifty Z-Score])</f>
        <v>350</v>
      </c>
      <c r="AT305">
        <f>_xlfn.RANK.AVG(Table2[[#This Row],[6M Return vs Nifty Z-Score]],Table2[6M Return vs Nifty Z-Score])</f>
        <v>327</v>
      </c>
      <c r="AU305">
        <f>_xlfn.RANK.AVG(Table2[[#This Row],[Sharpe Ratio Z-Score]],Table2[Sharpe Ratio Z-Score])</f>
        <v>290</v>
      </c>
      <c r="AV305">
        <f>(Table2[[#This Row],[Rank 1Y]]+Table2[[#This Row],[Rank 6M]]+Table2[[#This Row],[Rank Sharpe]])/3</f>
        <v>322.33333333333331</v>
      </c>
    </row>
    <row r="306" spans="1:48" x14ac:dyDescent="0.3">
      <c r="A306" t="s">
        <v>561</v>
      </c>
      <c r="B306" t="s">
        <v>562</v>
      </c>
      <c r="C306" t="s">
        <v>3103</v>
      </c>
      <c r="D306" t="s">
        <v>192</v>
      </c>
      <c r="E306">
        <v>33422.899313280002</v>
      </c>
      <c r="F306">
        <v>2350.4</v>
      </c>
      <c r="G306">
        <v>18.746084924247601</v>
      </c>
      <c r="H306">
        <f>(Table2[[#This Row],[1Y Return vs Nifty]]-AVERAGE(Table2[1Y Return vs Nifty]))/_xlfn.STDEV.P(Table2[1Y Return vs Nifty])</f>
        <v>6.8535530094587438E-3</v>
      </c>
      <c r="I306">
        <v>7.1478722590934103</v>
      </c>
      <c r="J306">
        <f>(Table2[[#This Row],[1M Return vs Nifty]]-AVERAGE(Table2[1M Return vs Nifty]))/_xlfn.STDEV.P(Table2[1M Return vs Nifty])</f>
        <v>1.0999709197970471</v>
      </c>
      <c r="K306">
        <v>10.9192300112447</v>
      </c>
      <c r="L306">
        <f>(Table2[[#This Row],[6M Return vs Nifty]]-AVERAGE(Table2[6M Return vs Nifty]))/_xlfn.STDEV.P(Table2[6M Return vs Nifty])</f>
        <v>0.37213668890835022</v>
      </c>
      <c r="M306">
        <v>1.6195500406601999</v>
      </c>
      <c r="N306">
        <f>(Table2[[#This Row],[1W Return vs Nifty]]-AVERAGE(Table2[1W Return vs Nifty]))/_xlfn.STDEV.P(Table2[1W Return vs Nifty])</f>
        <v>1.4852383107578371</v>
      </c>
      <c r="O306">
        <v>2372.13</v>
      </c>
      <c r="P306">
        <v>2408.24365586464</v>
      </c>
      <c r="Q306">
        <v>2242.70980542288</v>
      </c>
      <c r="R306">
        <v>51.383179442129602</v>
      </c>
      <c r="S306" s="1">
        <f>(Table2[[#This Row],[Close Price]]-Table2[[#This Row],[20D EMA]])/Table2[[#This Row],[20D EMA]]</f>
        <v>-9.160543477802657E-3</v>
      </c>
      <c r="T306" s="1">
        <f>(Table2[[#This Row],[Close Price]]-Table2[[#This Row],[50D EMA]])/Table2[[#This Row],[50D EMA]]</f>
        <v>-2.4019021382565255E-2</v>
      </c>
      <c r="U306" s="1">
        <f>(Table2[[#This Row],[Close Price]]-Table2[[#This Row],[200D EMA]])/Table2[[#This Row],[200D EMA]]</f>
        <v>4.8017890819723914E-2</v>
      </c>
      <c r="V306">
        <v>1.16675576438517</v>
      </c>
      <c r="W306">
        <v>2315.1</v>
      </c>
      <c r="X306">
        <v>2374.6999999999998</v>
      </c>
      <c r="Y306">
        <v>2315.1</v>
      </c>
      <c r="Z306">
        <v>2374.6999999999998</v>
      </c>
      <c r="AA306">
        <v>2158.25</v>
      </c>
      <c r="AB306">
        <v>2459</v>
      </c>
      <c r="AC306" s="1">
        <f>(Table2[[#This Row],[Close Price]]/Table2[[#This Row],[Day Low]])-1</f>
        <v>1.5247721480713627E-2</v>
      </c>
      <c r="AD306" s="1">
        <f>(Table2[[#This Row],[Day High]]/Table2[[#This Row],[Close Price]])-1</f>
        <v>1.033866575901965E-2</v>
      </c>
      <c r="AE306" s="1">
        <f>(Table2[[#This Row],[Close Price]]/Table2[[#This Row],[Current Week Low]])-1</f>
        <v>1.5247721480713627E-2</v>
      </c>
      <c r="AF306" s="1">
        <f>(Table2[[#This Row],[Current Week High]]/Table2[[#This Row],[Close Price]])-1</f>
        <v>1.033866575901965E-2</v>
      </c>
      <c r="AG306" s="1">
        <f>(Table2[[#This Row],[Close Price]]/Table2[[#This Row],[Current Month Low]])-1</f>
        <v>8.9030464496698825E-2</v>
      </c>
      <c r="AH306" s="1">
        <f>(Table2[[#This Row],[Current Month High]]/Table2[[#This Row],[Close Price]])-1</f>
        <v>4.6204901293396938E-2</v>
      </c>
      <c r="AI306">
        <v>30.245915588835899</v>
      </c>
      <c r="AJ306">
        <v>49.483257544439802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-0.06</v>
      </c>
      <c r="AM306" t="s">
        <v>3143</v>
      </c>
      <c r="AN306">
        <v>0.86</v>
      </c>
      <c r="AO306" t="s">
        <v>3144</v>
      </c>
      <c r="AP306">
        <v>1.0925993758490999E-2</v>
      </c>
      <c r="AQ306">
        <f>(Table2[[#This Row],[Sharpe Ratio]]-AVERAGE(Table2[Sharpe Ratio]))/_xlfn.STDEV.P(Table2[Sharpe Ratio])</f>
        <v>-0.54067888391269125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288</v>
      </c>
      <c r="AT306">
        <f>_xlfn.RANK.AVG(Table2[[#This Row],[6M Return vs Nifty Z-Score]],Table2[6M Return vs Nifty Z-Score])</f>
        <v>205</v>
      </c>
      <c r="AU306">
        <f>_xlfn.RANK.AVG(Table2[[#This Row],[Sharpe Ratio Z-Score]],Table2[Sharpe Ratio Z-Score])</f>
        <v>475</v>
      </c>
      <c r="AV306">
        <f>(Table2[[#This Row],[Rank 1Y]]+Table2[[#This Row],[Rank 6M]]+Table2[[#This Row],[Rank Sharpe]])/3</f>
        <v>322.66666666666669</v>
      </c>
    </row>
    <row r="307" spans="1:48" x14ac:dyDescent="0.3">
      <c r="A307" t="s">
        <v>1444</v>
      </c>
      <c r="B307" t="s">
        <v>1445</v>
      </c>
      <c r="C307" t="s">
        <v>3100</v>
      </c>
      <c r="D307" t="s">
        <v>48</v>
      </c>
      <c r="E307">
        <v>6910.7716274000004</v>
      </c>
      <c r="F307">
        <v>1029.3499999999999</v>
      </c>
      <c r="G307">
        <v>24.420150980326099</v>
      </c>
      <c r="H307">
        <f>(Table2[[#This Row],[1Y Return vs Nifty]]-AVERAGE(Table2[1Y Return vs Nifty]))/_xlfn.STDEV.P(Table2[1Y Return vs Nifty])</f>
        <v>0.10912190630117666</v>
      </c>
      <c r="I307">
        <v>-3.2244998287255</v>
      </c>
      <c r="J307">
        <f>(Table2[[#This Row],[1M Return vs Nifty]]-AVERAGE(Table2[1M Return vs Nifty]))/_xlfn.STDEV.P(Table2[1M Return vs Nifty])</f>
        <v>-0.11814978900337991</v>
      </c>
      <c r="K307">
        <v>-17.6362865373539</v>
      </c>
      <c r="L307">
        <f>(Table2[[#This Row],[6M Return vs Nifty]]-AVERAGE(Table2[6M Return vs Nifty]))/_xlfn.STDEV.P(Table2[6M Return vs Nifty])</f>
        <v>-0.66888564104971149</v>
      </c>
      <c r="M307">
        <v>-10.3417973603103</v>
      </c>
      <c r="N307">
        <f>(Table2[[#This Row],[1W Return vs Nifty]]-AVERAGE(Table2[1W Return vs Nifty]))/_xlfn.STDEV.P(Table2[1W Return vs Nifty])</f>
        <v>-0.93840512533285203</v>
      </c>
      <c r="O307">
        <v>1103.08</v>
      </c>
      <c r="P307">
        <v>1161.59414833353</v>
      </c>
      <c r="Q307">
        <v>1119.2684209624299</v>
      </c>
      <c r="R307">
        <v>30.5093230266008</v>
      </c>
      <c r="S307" s="1">
        <f>(Table2[[#This Row],[Close Price]]-Table2[[#This Row],[20D EMA]])/Table2[[#This Row],[20D EMA]]</f>
        <v>-6.6840120390180238E-2</v>
      </c>
      <c r="T307" s="1">
        <f>(Table2[[#This Row],[Close Price]]-Table2[[#This Row],[50D EMA]])/Table2[[#This Row],[50D EMA]]</f>
        <v>-0.11384711994568235</v>
      </c>
      <c r="U307" s="1">
        <f>(Table2[[#This Row],[Close Price]]-Table2[[#This Row],[200D EMA]])/Table2[[#This Row],[200D EMA]]</f>
        <v>-8.0336780059524479E-2</v>
      </c>
      <c r="V307">
        <v>0.90515900358349699</v>
      </c>
      <c r="W307">
        <v>1005.95</v>
      </c>
      <c r="X307">
        <v>1041</v>
      </c>
      <c r="Y307">
        <v>1005.95</v>
      </c>
      <c r="Z307">
        <v>1041</v>
      </c>
      <c r="AA307">
        <v>1000</v>
      </c>
      <c r="AB307">
        <v>1183.4000000000001</v>
      </c>
      <c r="AC307" s="1">
        <f>(Table2[[#This Row],[Close Price]]/Table2[[#This Row],[Day Low]])-1</f>
        <v>2.3261593518564494E-2</v>
      </c>
      <c r="AD307" s="1">
        <f>(Table2[[#This Row],[Day High]]/Table2[[#This Row],[Close Price]])-1</f>
        <v>1.1317821926458471E-2</v>
      </c>
      <c r="AE307" s="1">
        <f>(Table2[[#This Row],[Close Price]]/Table2[[#This Row],[Current Week Low]])-1</f>
        <v>2.3261593518564494E-2</v>
      </c>
      <c r="AF307" s="1">
        <f>(Table2[[#This Row],[Current Week High]]/Table2[[#This Row],[Close Price]])-1</f>
        <v>1.1317821926458471E-2</v>
      </c>
      <c r="AG307" s="1">
        <f>(Table2[[#This Row],[Close Price]]/Table2[[#This Row],[Current Month Low]])-1</f>
        <v>2.9349999999999987E-2</v>
      </c>
      <c r="AH307" s="1">
        <f>(Table2[[#This Row],[Current Month High]]/Table2[[#This Row],[Close Price]])-1</f>
        <v>0.14965755088162447</v>
      </c>
      <c r="AI307">
        <v>49.846990819449097</v>
      </c>
      <c r="AJ307">
        <v>54.882636172133601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-0.2</v>
      </c>
      <c r="AM307" t="s">
        <v>3143</v>
      </c>
      <c r="AN307">
        <v>-7.09</v>
      </c>
      <c r="AO307" t="s">
        <v>3143</v>
      </c>
      <c r="AP307">
        <v>0.114212425136815</v>
      </c>
      <c r="AQ307">
        <f>(Table2[[#This Row],[Sharpe Ratio]]-AVERAGE(Table2[Sharpe Ratio]))/_xlfn.STDEV.P(Table2[Sharpe Ratio])</f>
        <v>0.67878422967574681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256</v>
      </c>
      <c r="AT307">
        <f>_xlfn.RANK.AVG(Table2[[#This Row],[6M Return vs Nifty Z-Score]],Table2[6M Return vs Nifty Z-Score])</f>
        <v>545</v>
      </c>
      <c r="AU307">
        <f>_xlfn.RANK.AVG(Table2[[#This Row],[Sharpe Ratio Z-Score]],Table2[Sharpe Ratio Z-Score])</f>
        <v>172</v>
      </c>
      <c r="AV307">
        <f>(Table2[[#This Row],[Rank 1Y]]+Table2[[#This Row],[Rank 6M]]+Table2[[#This Row],[Rank Sharpe]])/3</f>
        <v>324.33333333333331</v>
      </c>
    </row>
    <row r="308" spans="1:48" x14ac:dyDescent="0.3">
      <c r="A308" t="s">
        <v>35</v>
      </c>
      <c r="B308" t="s">
        <v>36</v>
      </c>
      <c r="C308" t="s">
        <v>3099</v>
      </c>
      <c r="D308" t="s">
        <v>37</v>
      </c>
      <c r="E308">
        <v>603342.46160643001</v>
      </c>
      <c r="F308">
        <v>484.15</v>
      </c>
      <c r="G308">
        <v>-15.307696766669</v>
      </c>
      <c r="H308">
        <f>(Table2[[#This Row],[1Y Return vs Nifty]]-AVERAGE(Table2[1Y Return vs Nifty]))/_xlfn.STDEV.P(Table2[1Y Return vs Nifty])</f>
        <v>-0.60692572669329303</v>
      </c>
      <c r="I308">
        <v>-0.40023925978916602</v>
      </c>
      <c r="J308">
        <f>(Table2[[#This Row],[1M Return vs Nifty]]-AVERAGE(Table2[1M Return vs Nifty]))/_xlfn.STDEV.P(Table2[1M Return vs Nifty])</f>
        <v>0.21352846713149465</v>
      </c>
      <c r="K308">
        <v>1.9258462306152699</v>
      </c>
      <c r="L308">
        <f>(Table2[[#This Row],[6M Return vs Nifty]]-AVERAGE(Table2[6M Return vs Nifty]))/_xlfn.STDEV.P(Table2[6M Return vs Nifty])</f>
        <v>4.4273128058936705E-2</v>
      </c>
      <c r="M308">
        <v>0.81832318441463403</v>
      </c>
      <c r="N308">
        <f>(Table2[[#This Row],[1W Return vs Nifty]]-AVERAGE(Table2[1W Return vs Nifty]))/_xlfn.STDEV.P(Table2[1W Return vs Nifty])</f>
        <v>1.3228913655632191</v>
      </c>
      <c r="O308">
        <v>491.65</v>
      </c>
      <c r="P308">
        <v>494.59947030156599</v>
      </c>
      <c r="Q308">
        <v>466.07810305538101</v>
      </c>
      <c r="R308">
        <v>40.374843605569701</v>
      </c>
      <c r="S308" s="1">
        <f>(Table2[[#This Row],[Close Price]]-Table2[[#This Row],[20D EMA]])/Table2[[#This Row],[20D EMA]]</f>
        <v>-1.5254754398454185E-2</v>
      </c>
      <c r="T308" s="1">
        <f>(Table2[[#This Row],[Close Price]]-Table2[[#This Row],[50D EMA]])/Table2[[#This Row],[50D EMA]]</f>
        <v>-2.1127136054542847E-2</v>
      </c>
      <c r="U308" s="1">
        <f>(Table2[[#This Row],[Close Price]]-Table2[[#This Row],[200D EMA]])/Table2[[#This Row],[200D EMA]]</f>
        <v>3.8774396021071182E-2</v>
      </c>
      <c r="V308">
        <v>0.96849236067448297</v>
      </c>
      <c r="W308">
        <v>476</v>
      </c>
      <c r="X308">
        <v>485.9</v>
      </c>
      <c r="Y308">
        <v>476</v>
      </c>
      <c r="Z308">
        <v>485.9</v>
      </c>
      <c r="AA308">
        <v>470</v>
      </c>
      <c r="AB308">
        <v>519.75</v>
      </c>
      <c r="AC308" s="1">
        <f>(Table2[[#This Row],[Close Price]]/Table2[[#This Row],[Day Low]])-1</f>
        <v>1.7121848739495737E-2</v>
      </c>
      <c r="AD308" s="1">
        <f>(Table2[[#This Row],[Day High]]/Table2[[#This Row],[Close Price]])-1</f>
        <v>3.6145822575648356E-3</v>
      </c>
      <c r="AE308" s="1">
        <f>(Table2[[#This Row],[Close Price]]/Table2[[#This Row],[Current Week Low]])-1</f>
        <v>1.7121848739495737E-2</v>
      </c>
      <c r="AF308" s="1">
        <f>(Table2[[#This Row],[Current Week High]]/Table2[[#This Row],[Close Price]])-1</f>
        <v>3.6145822575648356E-3</v>
      </c>
      <c r="AG308" s="1">
        <f>(Table2[[#This Row],[Close Price]]/Table2[[#This Row],[Current Month Low]])-1</f>
        <v>3.0106382978723367E-2</v>
      </c>
      <c r="AH308" s="1">
        <f>(Table2[[#This Row],[Current Month High]]/Table2[[#This Row],[Close Price]])-1</f>
        <v>7.353093049674686E-2</v>
      </c>
      <c r="AI308">
        <v>9.1603841784571003</v>
      </c>
      <c r="AJ308">
        <v>21.234506072367498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0.02</v>
      </c>
      <c r="AM308" t="s">
        <v>3144</v>
      </c>
      <c r="AN308">
        <v>-1.61</v>
      </c>
      <c r="AO308" t="s">
        <v>3143</v>
      </c>
      <c r="AP308">
        <v>0.12855741976818399</v>
      </c>
      <c r="AQ308">
        <f>(Table2[[#This Row],[Sharpe Ratio]]-AVERAGE(Table2[Sharpe Ratio]))/_xlfn.STDEV.P(Table2[Sharpe Ratio])</f>
        <v>0.84815005618497641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522</v>
      </c>
      <c r="AT308">
        <f>_xlfn.RANK.AVG(Table2[[#This Row],[6M Return vs Nifty Z-Score]],Table2[6M Return vs Nifty Z-Score])</f>
        <v>315</v>
      </c>
      <c r="AU308">
        <f>_xlfn.RANK.AVG(Table2[[#This Row],[Sharpe Ratio Z-Score]],Table2[Sharpe Ratio Z-Score])</f>
        <v>139</v>
      </c>
      <c r="AV308">
        <f>(Table2[[#This Row],[Rank 1Y]]+Table2[[#This Row],[Rank 6M]]+Table2[[#This Row],[Rank Sharpe]])/3</f>
        <v>325.33333333333331</v>
      </c>
    </row>
    <row r="309" spans="1:48" x14ac:dyDescent="0.3">
      <c r="A309" t="s">
        <v>490</v>
      </c>
      <c r="B309" t="s">
        <v>491</v>
      </c>
      <c r="C309" t="s">
        <v>3102</v>
      </c>
      <c r="D309" t="s">
        <v>111</v>
      </c>
      <c r="E309">
        <v>42158.842637399997</v>
      </c>
      <c r="F309">
        <v>108.82</v>
      </c>
      <c r="G309">
        <v>28.4553212339091</v>
      </c>
      <c r="H309">
        <f>(Table2[[#This Row],[1Y Return vs Nifty]]-AVERAGE(Table2[1Y Return vs Nifty]))/_xlfn.STDEV.P(Table2[1Y Return vs Nifty])</f>
        <v>0.1818510943309094</v>
      </c>
      <c r="I309">
        <v>-12.1342989639541</v>
      </c>
      <c r="J309">
        <f>(Table2[[#This Row],[1M Return vs Nifty]]-AVERAGE(Table2[1M Return vs Nifty]))/_xlfn.STDEV.P(Table2[1M Return vs Nifty])</f>
        <v>-1.1645074346782656</v>
      </c>
      <c r="K309">
        <v>-29.1875125433093</v>
      </c>
      <c r="L309">
        <f>(Table2[[#This Row],[6M Return vs Nifty]]-AVERAGE(Table2[6M Return vs Nifty]))/_xlfn.STDEV.P(Table2[6M Return vs Nifty])</f>
        <v>-1.0899981147157498</v>
      </c>
      <c r="M309">
        <v>-10.975793976429401</v>
      </c>
      <c r="N309">
        <f>(Table2[[#This Row],[1W Return vs Nifty]]-AVERAGE(Table2[1W Return vs Nifty]))/_xlfn.STDEV.P(Table2[1W Return vs Nifty])</f>
        <v>-1.0668673867864482</v>
      </c>
      <c r="O309">
        <v>118.14</v>
      </c>
      <c r="P309">
        <v>125.181009807301</v>
      </c>
      <c r="Q309">
        <v>121.36412764649199</v>
      </c>
      <c r="R309">
        <v>22.327255957964699</v>
      </c>
      <c r="S309" s="1">
        <f>(Table2[[#This Row],[Close Price]]-Table2[[#This Row],[20D EMA]])/Table2[[#This Row],[20D EMA]]</f>
        <v>-7.8889453191129236E-2</v>
      </c>
      <c r="T309" s="1">
        <f>(Table2[[#This Row],[Close Price]]-Table2[[#This Row],[50D EMA]])/Table2[[#This Row],[50D EMA]]</f>
        <v>-0.13069881631795857</v>
      </c>
      <c r="U309" s="1">
        <f>(Table2[[#This Row],[Close Price]]-Table2[[#This Row],[200D EMA]])/Table2[[#This Row],[200D EMA]]</f>
        <v>-0.10335943486555095</v>
      </c>
      <c r="V309">
        <v>0.53042598342803604</v>
      </c>
      <c r="W309">
        <v>106.22</v>
      </c>
      <c r="X309">
        <v>109.8</v>
      </c>
      <c r="Y309">
        <v>106.22</v>
      </c>
      <c r="Z309">
        <v>109.8</v>
      </c>
      <c r="AA309">
        <v>106.2</v>
      </c>
      <c r="AB309">
        <v>133.25</v>
      </c>
      <c r="AC309" s="1">
        <f>(Table2[[#This Row],[Close Price]]/Table2[[#This Row],[Day Low]])-1</f>
        <v>2.4477499529278912E-2</v>
      </c>
      <c r="AD309" s="1">
        <f>(Table2[[#This Row],[Day High]]/Table2[[#This Row],[Close Price]])-1</f>
        <v>9.0056974820804658E-3</v>
      </c>
      <c r="AE309" s="1">
        <f>(Table2[[#This Row],[Close Price]]/Table2[[#This Row],[Current Week Low]])-1</f>
        <v>2.4477499529278912E-2</v>
      </c>
      <c r="AF309" s="1">
        <f>(Table2[[#This Row],[Current Week High]]/Table2[[#This Row],[Close Price]])-1</f>
        <v>9.0056974820804658E-3</v>
      </c>
      <c r="AG309" s="1">
        <f>(Table2[[#This Row],[Close Price]]/Table2[[#This Row],[Current Month Low]])-1</f>
        <v>2.4670433145009385E-2</v>
      </c>
      <c r="AH309" s="1">
        <f>(Table2[[#This Row],[Current Month High]]/Table2[[#This Row],[Close Price]])-1</f>
        <v>0.22449917294614963</v>
      </c>
      <c r="AI309">
        <v>56.680757213747398</v>
      </c>
      <c r="AJ309">
        <v>60.857354028085702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-0.15</v>
      </c>
      <c r="AM309" t="s">
        <v>3143</v>
      </c>
      <c r="AN309">
        <v>-8.6</v>
      </c>
      <c r="AO309" t="s">
        <v>3143</v>
      </c>
      <c r="AP309">
        <v>0.15311668091473099</v>
      </c>
      <c r="AQ309">
        <f>(Table2[[#This Row],[Sharpe Ratio]]-AVERAGE(Table2[Sharpe Ratio]))/_xlfn.STDEV.P(Table2[Sharpe Ratio])</f>
        <v>1.1381117933225513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231</v>
      </c>
      <c r="AT309">
        <f>_xlfn.RANK.AVG(Table2[[#This Row],[6M Return vs Nifty Z-Score]],Table2[6M Return vs Nifty Z-Score])</f>
        <v>654</v>
      </c>
      <c r="AU309">
        <f>_xlfn.RANK.AVG(Table2[[#This Row],[Sharpe Ratio Z-Score]],Table2[Sharpe Ratio Z-Score])</f>
        <v>96</v>
      </c>
      <c r="AV309">
        <f>(Table2[[#This Row],[Rank 1Y]]+Table2[[#This Row],[Rank 6M]]+Table2[[#This Row],[Rank Sharpe]])/3</f>
        <v>327</v>
      </c>
    </row>
    <row r="310" spans="1:48" x14ac:dyDescent="0.3">
      <c r="A310" t="s">
        <v>952</v>
      </c>
      <c r="B310" t="s">
        <v>953</v>
      </c>
      <c r="C310" t="s">
        <v>3108</v>
      </c>
      <c r="D310" t="s">
        <v>954</v>
      </c>
      <c r="E310">
        <v>14553.652188599999</v>
      </c>
      <c r="F310">
        <v>1171.1500000000001</v>
      </c>
      <c r="G310">
        <v>24.601346862857799</v>
      </c>
      <c r="H310">
        <f>(Table2[[#This Row],[1Y Return vs Nifty]]-AVERAGE(Table2[1Y Return vs Nifty]))/_xlfn.STDEV.P(Table2[1Y Return vs Nifty])</f>
        <v>0.11238774852906279</v>
      </c>
      <c r="I310">
        <v>-6.5512417032911801</v>
      </c>
      <c r="J310">
        <f>(Table2[[#This Row],[1M Return vs Nifty]]-AVERAGE(Table2[1M Return vs Nifty]))/_xlfn.STDEV.P(Table2[1M Return vs Nifty])</f>
        <v>-0.50883893281080528</v>
      </c>
      <c r="K310">
        <v>-32.373009661887401</v>
      </c>
      <c r="L310">
        <f>(Table2[[#This Row],[6M Return vs Nifty]]-AVERAGE(Table2[6M Return vs Nifty]))/_xlfn.STDEV.P(Table2[6M Return vs Nifty])</f>
        <v>-1.2061288674833657</v>
      </c>
      <c r="M310">
        <v>-11.3196896500999</v>
      </c>
      <c r="N310">
        <f>(Table2[[#This Row],[1W Return vs Nifty]]-AVERAGE(Table2[1W Return vs Nifty]))/_xlfn.STDEV.P(Table2[1W Return vs Nifty])</f>
        <v>-1.1365485409450395</v>
      </c>
      <c r="O310">
        <v>1314.08</v>
      </c>
      <c r="P310">
        <v>1332.8455469478899</v>
      </c>
      <c r="Q310">
        <v>1256.86677494834</v>
      </c>
      <c r="R310">
        <v>24.2501215041944</v>
      </c>
      <c r="S310" s="1">
        <f>(Table2[[#This Row],[Close Price]]-Table2[[#This Row],[20D EMA]])/Table2[[#This Row],[20D EMA]]</f>
        <v>-0.10876811153050031</v>
      </c>
      <c r="T310" s="1">
        <f>(Table2[[#This Row],[Close Price]]-Table2[[#This Row],[50D EMA]])/Table2[[#This Row],[50D EMA]]</f>
        <v>-0.12131604244629828</v>
      </c>
      <c r="U310" s="1">
        <f>(Table2[[#This Row],[Close Price]]-Table2[[#This Row],[200D EMA]])/Table2[[#This Row],[200D EMA]]</f>
        <v>-6.8198775444488172E-2</v>
      </c>
      <c r="V310">
        <v>1.13910553824276</v>
      </c>
      <c r="W310">
        <v>1128.4000000000001</v>
      </c>
      <c r="X310">
        <v>1205.8</v>
      </c>
      <c r="Y310">
        <v>1128.4000000000001</v>
      </c>
      <c r="Z310">
        <v>1205.8</v>
      </c>
      <c r="AA310">
        <v>1128.4000000000001</v>
      </c>
      <c r="AB310">
        <v>1437.05</v>
      </c>
      <c r="AC310" s="1">
        <f>(Table2[[#This Row],[Close Price]]/Table2[[#This Row],[Day Low]])-1</f>
        <v>3.7885501595179116E-2</v>
      </c>
      <c r="AD310" s="1">
        <f>(Table2[[#This Row],[Day High]]/Table2[[#This Row],[Close Price]])-1</f>
        <v>2.9586304060111646E-2</v>
      </c>
      <c r="AE310" s="1">
        <f>(Table2[[#This Row],[Close Price]]/Table2[[#This Row],[Current Week Low]])-1</f>
        <v>3.7885501595179116E-2</v>
      </c>
      <c r="AF310" s="1">
        <f>(Table2[[#This Row],[Current Week High]]/Table2[[#This Row],[Close Price]])-1</f>
        <v>2.9586304060111646E-2</v>
      </c>
      <c r="AG310" s="1">
        <f>(Table2[[#This Row],[Close Price]]/Table2[[#This Row],[Current Month Low]])-1</f>
        <v>3.7885501595179116E-2</v>
      </c>
      <c r="AH310" s="1">
        <f>(Table2[[#This Row],[Current Month High]]/Table2[[#This Row],[Close Price]])-1</f>
        <v>0.22704179652478329</v>
      </c>
      <c r="AI310">
        <v>44.729539341672698</v>
      </c>
      <c r="AJ310">
        <v>57.826292028838999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-7.0000000000000007E-2</v>
      </c>
      <c r="AM310" t="s">
        <v>3143</v>
      </c>
      <c r="AN310">
        <v>-13.16</v>
      </c>
      <c r="AO310" t="s">
        <v>3143</v>
      </c>
      <c r="AP310">
        <v>0.18390017104696199</v>
      </c>
      <c r="AQ310">
        <f>(Table2[[#This Row],[Sharpe Ratio]]-AVERAGE(Table2[Sharpe Ratio]))/_xlfn.STDEV.P(Table2[Sharpe Ratio])</f>
        <v>1.5015606047764776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255</v>
      </c>
      <c r="AT310">
        <f>_xlfn.RANK.AVG(Table2[[#This Row],[6M Return vs Nifty Z-Score]],Table2[6M Return vs Nifty Z-Score])</f>
        <v>675</v>
      </c>
      <c r="AU310">
        <f>_xlfn.RANK.AVG(Table2[[#This Row],[Sharpe Ratio Z-Score]],Table2[Sharpe Ratio Z-Score])</f>
        <v>51</v>
      </c>
      <c r="AV310">
        <f>(Table2[[#This Row],[Rank 1Y]]+Table2[[#This Row],[Rank 6M]]+Table2[[#This Row],[Rank Sharpe]])/3</f>
        <v>327</v>
      </c>
    </row>
    <row r="311" spans="1:48" x14ac:dyDescent="0.3">
      <c r="A311" t="s">
        <v>1139</v>
      </c>
      <c r="B311" t="s">
        <v>1140</v>
      </c>
      <c r="C311" t="s">
        <v>3109</v>
      </c>
      <c r="D311" t="s">
        <v>513</v>
      </c>
      <c r="E311">
        <v>10365.138242249999</v>
      </c>
      <c r="F311">
        <v>342.35</v>
      </c>
      <c r="G311">
        <v>5.5775881610142797</v>
      </c>
      <c r="H311">
        <f>(Table2[[#This Row],[1Y Return vs Nifty]]-AVERAGE(Table2[1Y Return vs Nifty]))/_xlfn.STDEV.P(Table2[1Y Return vs Nifty])</f>
        <v>-0.23049308095517021</v>
      </c>
      <c r="I311">
        <v>-5.4806587504609601</v>
      </c>
      <c r="J311">
        <f>(Table2[[#This Row],[1M Return vs Nifty]]-AVERAGE(Table2[1M Return vs Nifty]))/_xlfn.STDEV.P(Table2[1M Return vs Nifty])</f>
        <v>-0.38311077204970923</v>
      </c>
      <c r="K311">
        <v>17.8194781367621</v>
      </c>
      <c r="L311">
        <f>(Table2[[#This Row],[6M Return vs Nifty]]-AVERAGE(Table2[6M Return vs Nifty]))/_xlfn.STDEV.P(Table2[6M Return vs Nifty])</f>
        <v>0.62369271902566925</v>
      </c>
      <c r="M311">
        <v>-4.9283804667004301</v>
      </c>
      <c r="N311">
        <f>(Table2[[#This Row],[1W Return vs Nifty]]-AVERAGE(Table2[1W Return vs Nifty]))/_xlfn.STDEV.P(Table2[1W Return vs Nifty])</f>
        <v>0.15847734795401916</v>
      </c>
      <c r="O311">
        <v>344.66</v>
      </c>
      <c r="P311">
        <v>340.489278389584</v>
      </c>
      <c r="Q311">
        <v>313.86335868342798</v>
      </c>
      <c r="R311">
        <v>21.0959666021107</v>
      </c>
      <c r="S311" s="1">
        <f>(Table2[[#This Row],[Close Price]]-Table2[[#This Row],[20D EMA]])/Table2[[#This Row],[20D EMA]]</f>
        <v>-6.7022572970463707E-3</v>
      </c>
      <c r="T311" s="1">
        <f>(Table2[[#This Row],[Close Price]]-Table2[[#This Row],[50D EMA]])/Table2[[#This Row],[50D EMA]]</f>
        <v>5.4648464093104421E-3</v>
      </c>
      <c r="U311" s="1">
        <f>(Table2[[#This Row],[Close Price]]-Table2[[#This Row],[200D EMA]])/Table2[[#This Row],[200D EMA]]</f>
        <v>9.0761283623758487E-2</v>
      </c>
      <c r="V311">
        <v>0.36362813676393302</v>
      </c>
      <c r="W311">
        <v>315.3</v>
      </c>
      <c r="X311">
        <v>359.75</v>
      </c>
      <c r="Y311">
        <v>315.3</v>
      </c>
      <c r="Z311">
        <v>359.75</v>
      </c>
      <c r="AA311">
        <v>315.3</v>
      </c>
      <c r="AB311">
        <v>374.95</v>
      </c>
      <c r="AC311" s="1">
        <f>(Table2[[#This Row],[Close Price]]/Table2[[#This Row],[Day Low]])-1</f>
        <v>8.5791309863622045E-2</v>
      </c>
      <c r="AD311" s="1">
        <f>(Table2[[#This Row],[Day High]]/Table2[[#This Row],[Close Price]])-1</f>
        <v>5.0825178910471669E-2</v>
      </c>
      <c r="AE311" s="1">
        <f>(Table2[[#This Row],[Close Price]]/Table2[[#This Row],[Current Week Low]])-1</f>
        <v>8.5791309863622045E-2</v>
      </c>
      <c r="AF311" s="1">
        <f>(Table2[[#This Row],[Current Week High]]/Table2[[#This Row],[Close Price]])-1</f>
        <v>5.0825178910471669E-2</v>
      </c>
      <c r="AG311" s="1">
        <f>(Table2[[#This Row],[Close Price]]/Table2[[#This Row],[Current Month Low]])-1</f>
        <v>8.5791309863622045E-2</v>
      </c>
      <c r="AH311" s="1">
        <f>(Table2[[#This Row],[Current Month High]]/Table2[[#This Row],[Close Price]])-1</f>
        <v>9.5224185774791748E-2</v>
      </c>
      <c r="AI311">
        <v>17.131590477581401</v>
      </c>
      <c r="AJ311">
        <v>41.117065127782297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0.11</v>
      </c>
      <c r="AM311" t="s">
        <v>3144</v>
      </c>
      <c r="AN311">
        <v>-4.22</v>
      </c>
      <c r="AO311" t="s">
        <v>3143</v>
      </c>
      <c r="AP311">
        <v>1.9929196191817E-2</v>
      </c>
      <c r="AQ311">
        <f>(Table2[[#This Row],[Sharpe Ratio]]-AVERAGE(Table2[Sharpe Ratio]))/_xlfn.STDEV.P(Table2[Sharpe Ratio])</f>
        <v>-0.43438154044657923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-0.26581532647177031</v>
      </c>
      <c r="AS311">
        <f>_xlfn.RANK.AVG(Table2[[#This Row],[1Y Return vs Nifty Z-Score]],Table2[1Y Return vs Nifty Z-Score])</f>
        <v>381</v>
      </c>
      <c r="AT311">
        <f>_xlfn.RANK.AVG(Table2[[#This Row],[6M Return vs Nifty Z-Score]],Table2[6M Return vs Nifty Z-Score])</f>
        <v>147</v>
      </c>
      <c r="AU311">
        <f>_xlfn.RANK.AVG(Table2[[#This Row],[Sharpe Ratio Z-Score]],Table2[Sharpe Ratio Z-Score])</f>
        <v>453</v>
      </c>
      <c r="AV311">
        <f>(Table2[[#This Row],[Rank 1Y]]+Table2[[#This Row],[Rank 6M]]+Table2[[#This Row],[Rank Sharpe]])/3</f>
        <v>327</v>
      </c>
    </row>
    <row r="312" spans="1:48" x14ac:dyDescent="0.3">
      <c r="A312" t="s">
        <v>1319</v>
      </c>
      <c r="B312" t="s">
        <v>1320</v>
      </c>
      <c r="C312" t="s">
        <v>3103</v>
      </c>
      <c r="D312" t="s">
        <v>62</v>
      </c>
      <c r="E312">
        <v>8181.7998889</v>
      </c>
      <c r="F312">
        <v>6414.8</v>
      </c>
      <c r="G312">
        <v>61.480414795049199</v>
      </c>
      <c r="H312">
        <f>(Table2[[#This Row],[1Y Return vs Nifty]]-AVERAGE(Table2[1Y Return vs Nifty]))/_xlfn.STDEV.P(Table2[1Y Return vs Nifty])</f>
        <v>0.7770894828908308</v>
      </c>
      <c r="I312">
        <v>-10.835972840916201</v>
      </c>
      <c r="J312">
        <f>(Table2[[#This Row],[1M Return vs Nifty]]-AVERAGE(Table2[1M Return vs Nifty]))/_xlfn.STDEV.P(Table2[1M Return vs Nifty])</f>
        <v>-1.0120333502683612</v>
      </c>
      <c r="K312">
        <v>-41.157701965221001</v>
      </c>
      <c r="L312">
        <f>(Table2[[#This Row],[6M Return vs Nifty]]-AVERAGE(Table2[6M Return vs Nifty]))/_xlfn.STDEV.P(Table2[6M Return vs Nifty])</f>
        <v>-1.5263843541602404</v>
      </c>
      <c r="M312">
        <v>-9.1404116975855096</v>
      </c>
      <c r="N312">
        <f>(Table2[[#This Row],[1W Return vs Nifty]]-AVERAGE(Table2[1W Return vs Nifty]))/_xlfn.STDEV.P(Table2[1W Return vs Nifty])</f>
        <v>-0.69497682431718599</v>
      </c>
      <c r="O312">
        <v>6820.08</v>
      </c>
      <c r="P312">
        <v>7295.6409530920901</v>
      </c>
      <c r="Q312">
        <v>7064.7349371237497</v>
      </c>
      <c r="R312">
        <v>19.067595773741399</v>
      </c>
      <c r="S312" s="1">
        <f>(Table2[[#This Row],[Close Price]]-Table2[[#This Row],[20D EMA]])/Table2[[#This Row],[20D EMA]]</f>
        <v>-5.9424522879496976E-2</v>
      </c>
      <c r="T312" s="1">
        <f>(Table2[[#This Row],[Close Price]]-Table2[[#This Row],[50D EMA]])/Table2[[#This Row],[50D EMA]]</f>
        <v>-0.1207352388577683</v>
      </c>
      <c r="U312" s="1">
        <f>(Table2[[#This Row],[Close Price]]-Table2[[#This Row],[200D EMA]])/Table2[[#This Row],[200D EMA]]</f>
        <v>-9.199707319640163E-2</v>
      </c>
      <c r="V312">
        <v>0.73932423550495396</v>
      </c>
      <c r="W312">
        <v>6160</v>
      </c>
      <c r="X312">
        <v>6543.95</v>
      </c>
      <c r="Y312">
        <v>6160</v>
      </c>
      <c r="Z312">
        <v>6543.95</v>
      </c>
      <c r="AA312">
        <v>6150</v>
      </c>
      <c r="AB312">
        <v>7736.05</v>
      </c>
      <c r="AC312" s="1">
        <f>(Table2[[#This Row],[Close Price]]/Table2[[#This Row],[Day Low]])-1</f>
        <v>4.1363636363636491E-2</v>
      </c>
      <c r="AD312" s="1">
        <f>(Table2[[#This Row],[Day High]]/Table2[[#This Row],[Close Price]])-1</f>
        <v>2.0133129637712743E-2</v>
      </c>
      <c r="AE312" s="1">
        <f>(Table2[[#This Row],[Close Price]]/Table2[[#This Row],[Current Week Low]])-1</f>
        <v>4.1363636363636491E-2</v>
      </c>
      <c r="AF312" s="1">
        <f>(Table2[[#This Row],[Current Week High]]/Table2[[#This Row],[Close Price]])-1</f>
        <v>2.0133129637712743E-2</v>
      </c>
      <c r="AG312" s="1">
        <f>(Table2[[#This Row],[Close Price]]/Table2[[#This Row],[Current Month Low]])-1</f>
        <v>4.3056910569105655E-2</v>
      </c>
      <c r="AH312" s="1">
        <f>(Table2[[#This Row],[Current Month High]]/Table2[[#This Row],[Close Price]])-1</f>
        <v>0.2059690091663029</v>
      </c>
      <c r="AI312">
        <v>60.220895429319697</v>
      </c>
      <c r="AJ312">
        <v>92.463246324632394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-0.19</v>
      </c>
      <c r="AM312" t="s">
        <v>3143</v>
      </c>
      <c r="AN312">
        <v>-8.7100000000000009</v>
      </c>
      <c r="AO312" t="s">
        <v>3143</v>
      </c>
      <c r="AP312">
        <v>0.12736866540646</v>
      </c>
      <c r="AQ312">
        <f>(Table2[[#This Row],[Sharpe Ratio]]-AVERAGE(Table2[Sharpe Ratio]))/_xlfn.STDEV.P(Table2[Sharpe Ratio])</f>
        <v>0.83411489129550564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121</v>
      </c>
      <c r="AT312">
        <f>_xlfn.RANK.AVG(Table2[[#This Row],[6M Return vs Nifty Z-Score]],Table2[6M Return vs Nifty Z-Score])</f>
        <v>716</v>
      </c>
      <c r="AU312">
        <f>_xlfn.RANK.AVG(Table2[[#This Row],[Sharpe Ratio Z-Score]],Table2[Sharpe Ratio Z-Score])</f>
        <v>144</v>
      </c>
      <c r="AV312">
        <f>(Table2[[#This Row],[Rank 1Y]]+Table2[[#This Row],[Rank 6M]]+Table2[[#This Row],[Rank Sharpe]])/3</f>
        <v>327</v>
      </c>
    </row>
    <row r="313" spans="1:48" x14ac:dyDescent="0.3">
      <c r="A313" t="s">
        <v>1071</v>
      </c>
      <c r="B313" t="s">
        <v>1072</v>
      </c>
      <c r="C313" t="s">
        <v>3108</v>
      </c>
      <c r="D313" t="s">
        <v>117</v>
      </c>
      <c r="E313">
        <v>11603.3703343</v>
      </c>
      <c r="F313">
        <v>173.1</v>
      </c>
      <c r="G313">
        <v>15.085920345583199</v>
      </c>
      <c r="H313">
        <f>(Table2[[#This Row],[1Y Return vs Nifty]]-AVERAGE(Table2[1Y Return vs Nifty]))/_xlfn.STDEV.P(Table2[1Y Return vs Nifty])</f>
        <v>-5.9116599705926622E-2</v>
      </c>
      <c r="I313">
        <v>-12.215162497762099</v>
      </c>
      <c r="J313">
        <f>(Table2[[#This Row],[1M Return vs Nifty]]-AVERAGE(Table2[1M Return vs Nifty]))/_xlfn.STDEV.P(Table2[1M Return vs Nifty])</f>
        <v>-1.1740039649111123</v>
      </c>
      <c r="K313">
        <v>-9.4250175617873406</v>
      </c>
      <c r="L313">
        <f>(Table2[[#This Row],[6M Return vs Nifty]]-AVERAGE(Table2[6M Return vs Nifty]))/_xlfn.STDEV.P(Table2[6M Return vs Nifty])</f>
        <v>-0.36953492377907066</v>
      </c>
      <c r="M313">
        <v>-6.4198127804142304</v>
      </c>
      <c r="N313">
        <f>(Table2[[#This Row],[1W Return vs Nifty]]-AVERAGE(Table2[1W Return vs Nifty]))/_xlfn.STDEV.P(Table2[1W Return vs Nifty])</f>
        <v>-0.14372105966122309</v>
      </c>
      <c r="O313">
        <v>188.09</v>
      </c>
      <c r="P313">
        <v>193.70741845932699</v>
      </c>
      <c r="Q313">
        <v>180.756497883419</v>
      </c>
      <c r="R313">
        <v>23.833955291417801</v>
      </c>
      <c r="S313" s="1">
        <f>(Table2[[#This Row],[Close Price]]-Table2[[#This Row],[20D EMA]])/Table2[[#This Row],[20D EMA]]</f>
        <v>-7.969589026529858E-2</v>
      </c>
      <c r="T313" s="1">
        <f>(Table2[[#This Row],[Close Price]]-Table2[[#This Row],[50D EMA]])/Table2[[#This Row],[50D EMA]]</f>
        <v>-0.10638425013987764</v>
      </c>
      <c r="U313" s="1">
        <f>(Table2[[#This Row],[Close Price]]-Table2[[#This Row],[200D EMA]])/Table2[[#This Row],[200D EMA]]</f>
        <v>-4.2358078260385165E-2</v>
      </c>
      <c r="V313">
        <v>0.75107123028854506</v>
      </c>
      <c r="W313">
        <v>161.44999999999999</v>
      </c>
      <c r="X313">
        <v>175</v>
      </c>
      <c r="Y313">
        <v>161.44999999999999</v>
      </c>
      <c r="Z313">
        <v>175</v>
      </c>
      <c r="AA313">
        <v>161.44999999999999</v>
      </c>
      <c r="AB313">
        <v>224</v>
      </c>
      <c r="AC313" s="1">
        <f>(Table2[[#This Row],[Close Price]]/Table2[[#This Row],[Day Low]])-1</f>
        <v>7.2158563022607591E-2</v>
      </c>
      <c r="AD313" s="1">
        <f>(Table2[[#This Row],[Day High]]/Table2[[#This Row],[Close Price]])-1</f>
        <v>1.0976314269208531E-2</v>
      </c>
      <c r="AE313" s="1">
        <f>(Table2[[#This Row],[Close Price]]/Table2[[#This Row],[Current Week Low]])-1</f>
        <v>7.2158563022607591E-2</v>
      </c>
      <c r="AF313" s="1">
        <f>(Table2[[#This Row],[Current Week High]]/Table2[[#This Row],[Close Price]])-1</f>
        <v>1.0976314269208531E-2</v>
      </c>
      <c r="AG313" s="1">
        <f>(Table2[[#This Row],[Close Price]]/Table2[[#This Row],[Current Month Low]])-1</f>
        <v>7.2158563022607591E-2</v>
      </c>
      <c r="AH313" s="1">
        <f>(Table2[[#This Row],[Current Month High]]/Table2[[#This Row],[Close Price]])-1</f>
        <v>0.29404968226458705</v>
      </c>
      <c r="AI313">
        <v>41.415366839976897</v>
      </c>
      <c r="AJ313">
        <v>45.218120805369097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-0.26</v>
      </c>
      <c r="AM313" t="s">
        <v>3143</v>
      </c>
      <c r="AN313">
        <v>-10.52</v>
      </c>
      <c r="AO313" t="s">
        <v>3143</v>
      </c>
      <c r="AP313">
        <v>9.5395398340390999E-2</v>
      </c>
      <c r="AQ313">
        <f>(Table2[[#This Row],[Sharpe Ratio]]-AVERAGE(Table2[Sharpe Ratio]))/_xlfn.STDEV.P(Table2[Sharpe Ratio])</f>
        <v>0.45661884183701146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309</v>
      </c>
      <c r="AT313">
        <f>_xlfn.RANK.AVG(Table2[[#This Row],[6M Return vs Nifty Z-Score]],Table2[6M Return vs Nifty Z-Score])</f>
        <v>448</v>
      </c>
      <c r="AU313">
        <f>_xlfn.RANK.AVG(Table2[[#This Row],[Sharpe Ratio Z-Score]],Table2[Sharpe Ratio Z-Score])</f>
        <v>225</v>
      </c>
      <c r="AV313">
        <f>(Table2[[#This Row],[Rank 1Y]]+Table2[[#This Row],[Rank 6M]]+Table2[[#This Row],[Rank Sharpe]])/3</f>
        <v>327.33333333333331</v>
      </c>
    </row>
    <row r="314" spans="1:48" x14ac:dyDescent="0.3">
      <c r="A314" t="s">
        <v>693</v>
      </c>
      <c r="B314" t="s">
        <v>694</v>
      </c>
      <c r="C314" t="s">
        <v>3111</v>
      </c>
      <c r="D314" t="s">
        <v>270</v>
      </c>
      <c r="E314">
        <v>24682.756645199999</v>
      </c>
      <c r="F314">
        <v>514.4</v>
      </c>
      <c r="G314">
        <v>7.0708338662618297</v>
      </c>
      <c r="H314">
        <f>(Table2[[#This Row],[1Y Return vs Nifty]]-AVERAGE(Table2[1Y Return vs Nifty]))/_xlfn.STDEV.P(Table2[1Y Return vs Nifty])</f>
        <v>-0.20357908703506061</v>
      </c>
      <c r="I314">
        <v>-4.4631773869949498</v>
      </c>
      <c r="J314">
        <f>(Table2[[#This Row],[1M Return vs Nifty]]-AVERAGE(Table2[1M Return vs Nifty]))/_xlfn.STDEV.P(Table2[1M Return vs Nifty])</f>
        <v>-0.26361880732237519</v>
      </c>
      <c r="K314">
        <v>19.623170752027399</v>
      </c>
      <c r="L314">
        <f>(Table2[[#This Row],[6M Return vs Nifty]]-AVERAGE(Table2[6M Return vs Nifty]))/_xlfn.STDEV.P(Table2[6M Return vs Nifty])</f>
        <v>0.68944828978118344</v>
      </c>
      <c r="M314">
        <v>-8.1437246681303996</v>
      </c>
      <c r="N314">
        <f>(Table2[[#This Row],[1W Return vs Nifty]]-AVERAGE(Table2[1W Return vs Nifty]))/_xlfn.STDEV.P(Table2[1W Return vs Nifty])</f>
        <v>-0.49302516320419043</v>
      </c>
      <c r="O314">
        <v>534.42999999999995</v>
      </c>
      <c r="P314">
        <v>536.755777083314</v>
      </c>
      <c r="Q314">
        <v>483.00804900964999</v>
      </c>
      <c r="R314">
        <v>29.9570409289502</v>
      </c>
      <c r="S314" s="1">
        <f>(Table2[[#This Row],[Close Price]]-Table2[[#This Row],[20D EMA]])/Table2[[#This Row],[20D EMA]]</f>
        <v>-3.7479183429073921E-2</v>
      </c>
      <c r="T314" s="1">
        <f>(Table2[[#This Row],[Close Price]]-Table2[[#This Row],[50D EMA]])/Table2[[#This Row],[50D EMA]]</f>
        <v>-4.1649811772485147E-2</v>
      </c>
      <c r="U314" s="1">
        <f>(Table2[[#This Row],[Close Price]]-Table2[[#This Row],[200D EMA]])/Table2[[#This Row],[200D EMA]]</f>
        <v>6.4992604273811608E-2</v>
      </c>
      <c r="V314">
        <v>0.58096116503018302</v>
      </c>
      <c r="W314">
        <v>492.45</v>
      </c>
      <c r="X314">
        <v>539.45000000000005</v>
      </c>
      <c r="Y314">
        <v>492.45</v>
      </c>
      <c r="Z314">
        <v>539.45000000000005</v>
      </c>
      <c r="AA314">
        <v>490.35</v>
      </c>
      <c r="AB314">
        <v>577.95000000000005</v>
      </c>
      <c r="AC314" s="1">
        <f>(Table2[[#This Row],[Close Price]]/Table2[[#This Row],[Day Low]])-1</f>
        <v>4.457305310183779E-2</v>
      </c>
      <c r="AD314" s="1">
        <f>(Table2[[#This Row],[Day High]]/Table2[[#This Row],[Close Price]])-1</f>
        <v>4.8697511664074877E-2</v>
      </c>
      <c r="AE314" s="1">
        <f>(Table2[[#This Row],[Close Price]]/Table2[[#This Row],[Current Week Low]])-1</f>
        <v>4.457305310183779E-2</v>
      </c>
      <c r="AF314" s="1">
        <f>(Table2[[#This Row],[Current Week High]]/Table2[[#This Row],[Close Price]])-1</f>
        <v>4.8697511664074877E-2</v>
      </c>
      <c r="AG314" s="1">
        <f>(Table2[[#This Row],[Close Price]]/Table2[[#This Row],[Current Month Low]])-1</f>
        <v>4.9046599367798427E-2</v>
      </c>
      <c r="AH314" s="1">
        <f>(Table2[[#This Row],[Current Month High]]/Table2[[#This Row],[Close Price]])-1</f>
        <v>0.1235419906687405</v>
      </c>
      <c r="AI314">
        <v>22.142301710730901</v>
      </c>
      <c r="AJ314">
        <v>53.049687592978202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0.05</v>
      </c>
      <c r="AM314" t="s">
        <v>3144</v>
      </c>
      <c r="AN314">
        <v>-5.46</v>
      </c>
      <c r="AO314" t="s">
        <v>3143</v>
      </c>
      <c r="AP314">
        <v>1.261459996876E-2</v>
      </c>
      <c r="AQ314">
        <f>(Table2[[#This Row],[Sharpe Ratio]]-AVERAGE(Table2[Sharpe Ratio]))/_xlfn.STDEV.P(Table2[Sharpe Ratio])</f>
        <v>-0.52074216076987245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372</v>
      </c>
      <c r="AT314">
        <f>_xlfn.RANK.AVG(Table2[[#This Row],[6M Return vs Nifty Z-Score]],Table2[6M Return vs Nifty Z-Score])</f>
        <v>138</v>
      </c>
      <c r="AU314">
        <f>_xlfn.RANK.AVG(Table2[[#This Row],[Sharpe Ratio Z-Score]],Table2[Sharpe Ratio Z-Score])</f>
        <v>473</v>
      </c>
      <c r="AV314">
        <f>(Table2[[#This Row],[Rank 1Y]]+Table2[[#This Row],[Rank 6M]]+Table2[[#This Row],[Rank Sharpe]])/3</f>
        <v>327.66666666666669</v>
      </c>
    </row>
    <row r="315" spans="1:48" x14ac:dyDescent="0.3">
      <c r="A315" t="s">
        <v>1109</v>
      </c>
      <c r="B315" t="s">
        <v>1110</v>
      </c>
      <c r="C315" t="s">
        <v>3106</v>
      </c>
      <c r="D315" t="s">
        <v>449</v>
      </c>
      <c r="E315">
        <v>10863.734529775</v>
      </c>
      <c r="F315">
        <v>2192.65</v>
      </c>
      <c r="G315">
        <v>-23.722930717931799</v>
      </c>
      <c r="H315">
        <f>(Table2[[#This Row],[1Y Return vs Nifty]]-AVERAGE(Table2[1Y Return vs Nifty]))/_xlfn.STDEV.P(Table2[1Y Return vs Nifty])</f>
        <v>-0.75860040059636624</v>
      </c>
      <c r="I315">
        <v>2.0448850981930899</v>
      </c>
      <c r="J315">
        <f>(Table2[[#This Row],[1M Return vs Nifty]]-AVERAGE(Table2[1M Return vs Nifty]))/_xlfn.STDEV.P(Table2[1M Return vs Nifty])</f>
        <v>0.50068135663768287</v>
      </c>
      <c r="K315">
        <v>-3.6110887553572799</v>
      </c>
      <c r="L315">
        <f>(Table2[[#This Row],[6M Return vs Nifty]]-AVERAGE(Table2[6M Return vs Nifty]))/_xlfn.STDEV.P(Table2[6M Return vs Nifty])</f>
        <v>-0.15758184277003018</v>
      </c>
      <c r="M315">
        <v>-8.8898159243753199</v>
      </c>
      <c r="N315">
        <f>(Table2[[#This Row],[1W Return vs Nifty]]-AVERAGE(Table2[1W Return vs Nifty]))/_xlfn.STDEV.P(Table2[1W Return vs Nifty])</f>
        <v>-0.64420037075446535</v>
      </c>
      <c r="O315">
        <v>2395.09</v>
      </c>
      <c r="P315">
        <v>2393.9986878074201</v>
      </c>
      <c r="Q315">
        <v>2162.63365870798</v>
      </c>
      <c r="R315">
        <v>22.351974769990001</v>
      </c>
      <c r="S315" s="1">
        <f>(Table2[[#This Row],[Close Price]]-Table2[[#This Row],[20D EMA]])/Table2[[#This Row],[20D EMA]]</f>
        <v>-8.4522919806771374E-2</v>
      </c>
      <c r="T315" s="1">
        <f>(Table2[[#This Row],[Close Price]]-Table2[[#This Row],[50D EMA]])/Table2[[#This Row],[50D EMA]]</f>
        <v>-8.4105596562305651E-2</v>
      </c>
      <c r="U315" s="1">
        <f>(Table2[[#This Row],[Close Price]]-Table2[[#This Row],[200D EMA]])/Table2[[#This Row],[200D EMA]]</f>
        <v>1.3879531177718165E-2</v>
      </c>
      <c r="V315">
        <v>0.476800470656918</v>
      </c>
      <c r="W315">
        <v>2144.3000000000002</v>
      </c>
      <c r="X315">
        <v>2219.15</v>
      </c>
      <c r="Y315">
        <v>2144.3000000000002</v>
      </c>
      <c r="Z315">
        <v>2219.15</v>
      </c>
      <c r="AA315">
        <v>2144.3000000000002</v>
      </c>
      <c r="AB315">
        <v>2700</v>
      </c>
      <c r="AC315" s="1">
        <f>(Table2[[#This Row],[Close Price]]/Table2[[#This Row],[Day Low]])-1</f>
        <v>2.2548150911719356E-2</v>
      </c>
      <c r="AD315" s="1">
        <f>(Table2[[#This Row],[Day High]]/Table2[[#This Row],[Close Price]])-1</f>
        <v>1.2085832212163305E-2</v>
      </c>
      <c r="AE315" s="1">
        <f>(Table2[[#This Row],[Close Price]]/Table2[[#This Row],[Current Week Low]])-1</f>
        <v>2.2548150911719356E-2</v>
      </c>
      <c r="AF315" s="1">
        <f>(Table2[[#This Row],[Current Week High]]/Table2[[#This Row],[Close Price]])-1</f>
        <v>1.2085832212163305E-2</v>
      </c>
      <c r="AG315" s="1">
        <f>(Table2[[#This Row],[Close Price]]/Table2[[#This Row],[Current Month Low]])-1</f>
        <v>2.2548150911719356E-2</v>
      </c>
      <c r="AH315" s="1">
        <f>(Table2[[#This Row],[Current Month High]]/Table2[[#This Row],[Close Price]])-1</f>
        <v>0.23138667822041814</v>
      </c>
      <c r="AI315">
        <v>23.1386678220418</v>
      </c>
      <c r="AJ315">
        <v>33.000727890331099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-0.01</v>
      </c>
      <c r="AM315" t="s">
        <v>3143</v>
      </c>
      <c r="AN315">
        <v>-17.149999999999999</v>
      </c>
      <c r="AO315" t="s">
        <v>3143</v>
      </c>
      <c r="AP315">
        <v>0.191966061220012</v>
      </c>
      <c r="AQ315">
        <f>(Table2[[#This Row],[Sharpe Ratio]]-AVERAGE(Table2[Sharpe Ratio]))/_xlfn.STDEV.P(Table2[Sharpe Ratio])</f>
        <v>1.5967914633997351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0.53709020591655621</v>
      </c>
      <c r="AS315">
        <f>_xlfn.RANK.AVG(Table2[[#This Row],[1Y Return vs Nifty Z-Score]],Table2[1Y Return vs Nifty Z-Score])</f>
        <v>575</v>
      </c>
      <c r="AT315">
        <f>_xlfn.RANK.AVG(Table2[[#This Row],[6M Return vs Nifty Z-Score]],Table2[6M Return vs Nifty Z-Score])</f>
        <v>379</v>
      </c>
      <c r="AU315">
        <f>_xlfn.RANK.AVG(Table2[[#This Row],[Sharpe Ratio Z-Score]],Table2[Sharpe Ratio Z-Score])</f>
        <v>32</v>
      </c>
      <c r="AV315">
        <f>(Table2[[#This Row],[Rank 1Y]]+Table2[[#This Row],[Rank 6M]]+Table2[[#This Row],[Rank Sharpe]])/3</f>
        <v>328.66666666666669</v>
      </c>
    </row>
    <row r="316" spans="1:48" x14ac:dyDescent="0.3">
      <c r="A316" t="s">
        <v>379</v>
      </c>
      <c r="B316" t="s">
        <v>380</v>
      </c>
      <c r="C316" t="s">
        <v>3099</v>
      </c>
      <c r="D316" t="s">
        <v>381</v>
      </c>
      <c r="E316">
        <v>59951.777579594898</v>
      </c>
      <c r="F316">
        <v>1757.7</v>
      </c>
      <c r="G316">
        <v>6.5207116324841499</v>
      </c>
      <c r="H316">
        <f>(Table2[[#This Row],[1Y Return vs Nifty]]-AVERAGE(Table2[1Y Return vs Nifty]))/_xlfn.STDEV.P(Table2[1Y Return vs Nifty])</f>
        <v>-0.2134943919330948</v>
      </c>
      <c r="I316">
        <v>4.1797753256062702</v>
      </c>
      <c r="J316">
        <f>(Table2[[#This Row],[1M Return vs Nifty]]-AVERAGE(Table2[1M Return vs Nifty]))/_xlfn.STDEV.P(Table2[1M Return vs Nifty])</f>
        <v>0.75140066896178304</v>
      </c>
      <c r="K316">
        <v>3.8570224190573601</v>
      </c>
      <c r="L316">
        <f>(Table2[[#This Row],[6M Return vs Nifty]]-AVERAGE(Table2[6M Return vs Nifty]))/_xlfn.STDEV.P(Table2[6M Return vs Nifty])</f>
        <v>0.11467625075608771</v>
      </c>
      <c r="M316">
        <v>-4.9911411257585003</v>
      </c>
      <c r="N316">
        <f>(Table2[[#This Row],[1W Return vs Nifty]]-AVERAGE(Table2[1W Return vs Nifty]))/_xlfn.STDEV.P(Table2[1W Return vs Nifty])</f>
        <v>0.14576059838795638</v>
      </c>
      <c r="O316">
        <v>1744.57</v>
      </c>
      <c r="P316">
        <v>1750.57061069678</v>
      </c>
      <c r="Q316">
        <v>1612.1959173640901</v>
      </c>
      <c r="R316">
        <v>28.642229854584802</v>
      </c>
      <c r="S316" s="1">
        <f>(Table2[[#This Row],[Close Price]]-Table2[[#This Row],[20D EMA]])/Table2[[#This Row],[20D EMA]]</f>
        <v>7.5262098969947379E-3</v>
      </c>
      <c r="T316" s="1">
        <f>(Table2[[#This Row],[Close Price]]-Table2[[#This Row],[50D EMA]])/Table2[[#This Row],[50D EMA]]</f>
        <v>4.0726088166088371E-3</v>
      </c>
      <c r="U316" s="1">
        <f>(Table2[[#This Row],[Close Price]]-Table2[[#This Row],[200D EMA]])/Table2[[#This Row],[200D EMA]]</f>
        <v>9.0252109603283462E-2</v>
      </c>
      <c r="V316">
        <v>0.67387142790650401</v>
      </c>
      <c r="W316">
        <v>1645</v>
      </c>
      <c r="X316">
        <v>1767</v>
      </c>
      <c r="Y316">
        <v>1645</v>
      </c>
      <c r="Z316">
        <v>1767</v>
      </c>
      <c r="AA316">
        <v>1593.75</v>
      </c>
      <c r="AB316">
        <v>1809.9</v>
      </c>
      <c r="AC316" s="1">
        <f>(Table2[[#This Row],[Close Price]]/Table2[[#This Row],[Day Low]])-1</f>
        <v>6.8510638297872406E-2</v>
      </c>
      <c r="AD316" s="1">
        <f>(Table2[[#This Row],[Day High]]/Table2[[#This Row],[Close Price]])-1</f>
        <v>5.2910052910053462E-3</v>
      </c>
      <c r="AE316" s="1">
        <f>(Table2[[#This Row],[Close Price]]/Table2[[#This Row],[Current Week Low]])-1</f>
        <v>6.8510638297872406E-2</v>
      </c>
      <c r="AF316" s="1">
        <f>(Table2[[#This Row],[Current Week High]]/Table2[[#This Row],[Close Price]])-1</f>
        <v>5.2910052910053462E-3</v>
      </c>
      <c r="AG316" s="1">
        <f>(Table2[[#This Row],[Close Price]]/Table2[[#This Row],[Current Month Low]])-1</f>
        <v>0.10287058823529405</v>
      </c>
      <c r="AH316" s="1">
        <f>(Table2[[#This Row],[Current Month High]]/Table2[[#This Row],[Close Price]])-1</f>
        <v>2.9697900665642596E-2</v>
      </c>
      <c r="AI316">
        <v>13.3412982875348</v>
      </c>
      <c r="AJ316">
        <v>50.237189623488099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0.03</v>
      </c>
      <c r="AM316" t="s">
        <v>3144</v>
      </c>
      <c r="AN316">
        <v>1</v>
      </c>
      <c r="AO316" t="s">
        <v>3144</v>
      </c>
      <c r="AP316">
        <v>6.0921343940889001E-2</v>
      </c>
      <c r="AQ316">
        <f>(Table2[[#This Row],[Sharpe Ratio]]-AVERAGE(Table2[Sharpe Ratio]))/_xlfn.STDEV.P(Table2[Sharpe Ratio])</f>
        <v>4.9596959533345086E-2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376</v>
      </c>
      <c r="AT316">
        <f>_xlfn.RANK.AVG(Table2[[#This Row],[6M Return vs Nifty Z-Score]],Table2[6M Return vs Nifty Z-Score])</f>
        <v>283</v>
      </c>
      <c r="AU316">
        <f>_xlfn.RANK.AVG(Table2[[#This Row],[Sharpe Ratio Z-Score]],Table2[Sharpe Ratio Z-Score])</f>
        <v>329</v>
      </c>
      <c r="AV316">
        <f>(Table2[[#This Row],[Rank 1Y]]+Table2[[#This Row],[Rank 6M]]+Table2[[#This Row],[Rank Sharpe]])/3</f>
        <v>329.33333333333331</v>
      </c>
    </row>
    <row r="317" spans="1:48" x14ac:dyDescent="0.3">
      <c r="A317" t="s">
        <v>1663</v>
      </c>
      <c r="B317" t="s">
        <v>1664</v>
      </c>
      <c r="C317" t="s">
        <v>3111</v>
      </c>
      <c r="D317" t="s">
        <v>432</v>
      </c>
      <c r="E317">
        <v>5013.2206696000003</v>
      </c>
      <c r="F317">
        <v>105.57</v>
      </c>
      <c r="G317">
        <v>27.810207043100402</v>
      </c>
      <c r="H317">
        <f>(Table2[[#This Row],[1Y Return vs Nifty]]-AVERAGE(Table2[1Y Return vs Nifty]))/_xlfn.STDEV.P(Table2[1Y Return vs Nifty])</f>
        <v>0.17022367136348601</v>
      </c>
      <c r="I317">
        <v>-12.2534168590711</v>
      </c>
      <c r="J317">
        <f>(Table2[[#This Row],[1M Return vs Nifty]]-AVERAGE(Table2[1M Return vs Nifty]))/_xlfn.STDEV.P(Table2[1M Return vs Nifty])</f>
        <v>-1.1784965177541742</v>
      </c>
      <c r="K317">
        <v>-8.7776244895244204</v>
      </c>
      <c r="L317">
        <f>(Table2[[#This Row],[6M Return vs Nifty]]-AVERAGE(Table2[6M Return vs Nifty]))/_xlfn.STDEV.P(Table2[6M Return vs Nifty])</f>
        <v>-0.34593350710223142</v>
      </c>
      <c r="M317">
        <v>-11.467857757773199</v>
      </c>
      <c r="N317">
        <f>(Table2[[#This Row],[1W Return vs Nifty]]-AVERAGE(Table2[1W Return vs Nifty]))/_xlfn.STDEV.P(Table2[1W Return vs Nifty])</f>
        <v>-1.1665707992711569</v>
      </c>
      <c r="O317">
        <v>115.54</v>
      </c>
      <c r="P317">
        <v>122.928576476983</v>
      </c>
      <c r="Q317">
        <v>115.42573052493699</v>
      </c>
      <c r="R317">
        <v>16.670948630930599</v>
      </c>
      <c r="S317" s="1">
        <f>(Table2[[#This Row],[Close Price]]-Table2[[#This Row],[20D EMA]])/Table2[[#This Row],[20D EMA]]</f>
        <v>-8.6290462177600946E-2</v>
      </c>
      <c r="T317" s="1">
        <f>(Table2[[#This Row],[Close Price]]-Table2[[#This Row],[50D EMA]])/Table2[[#This Row],[50D EMA]]</f>
        <v>-0.14120863492007657</v>
      </c>
      <c r="U317" s="1">
        <f>(Table2[[#This Row],[Close Price]]-Table2[[#This Row],[200D EMA]])/Table2[[#This Row],[200D EMA]]</f>
        <v>-8.5385905552555583E-2</v>
      </c>
      <c r="V317">
        <v>0.46575142612841097</v>
      </c>
      <c r="W317">
        <v>102.4</v>
      </c>
      <c r="X317">
        <v>106.79</v>
      </c>
      <c r="Y317">
        <v>102.4</v>
      </c>
      <c r="Z317">
        <v>106.79</v>
      </c>
      <c r="AA317">
        <v>101.59</v>
      </c>
      <c r="AB317">
        <v>130.69999999999999</v>
      </c>
      <c r="AC317" s="1">
        <f>(Table2[[#This Row],[Close Price]]/Table2[[#This Row],[Day Low]])-1</f>
        <v>3.0957031249999822E-2</v>
      </c>
      <c r="AD317" s="1">
        <f>(Table2[[#This Row],[Day High]]/Table2[[#This Row],[Close Price]])-1</f>
        <v>1.1556313346594793E-2</v>
      </c>
      <c r="AE317" s="1">
        <f>(Table2[[#This Row],[Close Price]]/Table2[[#This Row],[Current Week Low]])-1</f>
        <v>3.0957031249999822E-2</v>
      </c>
      <c r="AF317" s="1">
        <f>(Table2[[#This Row],[Current Week High]]/Table2[[#This Row],[Close Price]])-1</f>
        <v>1.1556313346594793E-2</v>
      </c>
      <c r="AG317" s="1">
        <f>(Table2[[#This Row],[Close Price]]/Table2[[#This Row],[Current Month Low]])-1</f>
        <v>3.9177084358696712E-2</v>
      </c>
      <c r="AH317" s="1">
        <f>(Table2[[#This Row],[Current Month High]]/Table2[[#This Row],[Close Price]])-1</f>
        <v>0.23804111016387219</v>
      </c>
      <c r="AI317">
        <v>60.983233873259401</v>
      </c>
      <c r="AJ317">
        <v>56.168639053254402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-0.19</v>
      </c>
      <c r="AM317" t="s">
        <v>3143</v>
      </c>
      <c r="AN317">
        <v>-14.48</v>
      </c>
      <c r="AO317" t="s">
        <v>3143</v>
      </c>
      <c r="AP317">
        <v>6.5652060258591993E-2</v>
      </c>
      <c r="AQ317">
        <f>(Table2[[#This Row],[Sharpe Ratio]]-AVERAGE(Table2[Sharpe Ratio]))/_xlfn.STDEV.P(Table2[Sharpe Ratio])</f>
        <v>0.1054507050186442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234</v>
      </c>
      <c r="AT317">
        <f>_xlfn.RANK.AVG(Table2[[#This Row],[6M Return vs Nifty Z-Score]],Table2[6M Return vs Nifty Z-Score])</f>
        <v>442</v>
      </c>
      <c r="AU317">
        <f>_xlfn.RANK.AVG(Table2[[#This Row],[Sharpe Ratio Z-Score]],Table2[Sharpe Ratio Z-Score])</f>
        <v>313</v>
      </c>
      <c r="AV317">
        <f>(Table2[[#This Row],[Rank 1Y]]+Table2[[#This Row],[Rank 6M]]+Table2[[#This Row],[Rank Sharpe]])/3</f>
        <v>329.66666666666669</v>
      </c>
    </row>
    <row r="318" spans="1:48" x14ac:dyDescent="0.3">
      <c r="A318" t="s">
        <v>1284</v>
      </c>
      <c r="B318" t="s">
        <v>1285</v>
      </c>
      <c r="C318" t="s">
        <v>3101</v>
      </c>
      <c r="D318" t="s">
        <v>51</v>
      </c>
      <c r="E318">
        <v>8407.5127377600002</v>
      </c>
      <c r="F318">
        <v>515.54999999999995</v>
      </c>
      <c r="G318">
        <v>13.4635620465831</v>
      </c>
      <c r="H318">
        <f>(Table2[[#This Row],[1Y Return vs Nifty]]-AVERAGE(Table2[1Y Return vs Nifty]))/_xlfn.STDEV.P(Table2[1Y Return vs Nifty])</f>
        <v>-8.8357695958260651E-2</v>
      </c>
      <c r="I318">
        <v>2.95051062340228</v>
      </c>
      <c r="J318">
        <f>(Table2[[#This Row],[1M Return vs Nifty]]-AVERAGE(Table2[1M Return vs Nifty]))/_xlfn.STDEV.P(Table2[1M Return vs Nifty])</f>
        <v>0.60703708677689627</v>
      </c>
      <c r="K318">
        <v>3.1273751337142</v>
      </c>
      <c r="L318">
        <f>(Table2[[#This Row],[6M Return vs Nifty]]-AVERAGE(Table2[6M Return vs Nifty]))/_xlfn.STDEV.P(Table2[6M Return vs Nifty])</f>
        <v>8.8076167520234339E-2</v>
      </c>
      <c r="M318">
        <v>-2.7548966416082301</v>
      </c>
      <c r="N318">
        <f>(Table2[[#This Row],[1W Return vs Nifty]]-AVERAGE(Table2[1W Return vs Nifty]))/_xlfn.STDEV.P(Table2[1W Return vs Nifty])</f>
        <v>0.59887504142010706</v>
      </c>
      <c r="O318">
        <v>533.80999999999995</v>
      </c>
      <c r="P318">
        <v>533.52053259718798</v>
      </c>
      <c r="Q318">
        <v>481.84344253762202</v>
      </c>
      <c r="R318">
        <v>33.175372273544902</v>
      </c>
      <c r="S318" s="1">
        <f>(Table2[[#This Row],[Close Price]]-Table2[[#This Row],[20D EMA]])/Table2[[#This Row],[20D EMA]]</f>
        <v>-3.4206927558494582E-2</v>
      </c>
      <c r="T318" s="1">
        <f>(Table2[[#This Row],[Close Price]]-Table2[[#This Row],[50D EMA]])/Table2[[#This Row],[50D EMA]]</f>
        <v>-3.3682925959207487E-2</v>
      </c>
      <c r="U318" s="1">
        <f>(Table2[[#This Row],[Close Price]]-Table2[[#This Row],[200D EMA]])/Table2[[#This Row],[200D EMA]]</f>
        <v>6.9953338546775268E-2</v>
      </c>
      <c r="V318">
        <v>0.24439263529501501</v>
      </c>
      <c r="W318">
        <v>509.6</v>
      </c>
      <c r="X318">
        <v>520.70000000000005</v>
      </c>
      <c r="Y318">
        <v>509.6</v>
      </c>
      <c r="Z318">
        <v>520.70000000000005</v>
      </c>
      <c r="AA318">
        <v>500.55</v>
      </c>
      <c r="AB318">
        <v>569.95000000000005</v>
      </c>
      <c r="AC318" s="1">
        <f>(Table2[[#This Row],[Close Price]]/Table2[[#This Row],[Day Low]])-1</f>
        <v>1.1675824175824134E-2</v>
      </c>
      <c r="AD318" s="1">
        <f>(Table2[[#This Row],[Day High]]/Table2[[#This Row],[Close Price]])-1</f>
        <v>9.9893317815926697E-3</v>
      </c>
      <c r="AE318" s="1">
        <f>(Table2[[#This Row],[Close Price]]/Table2[[#This Row],[Current Week Low]])-1</f>
        <v>1.1675824175824134E-2</v>
      </c>
      <c r="AF318" s="1">
        <f>(Table2[[#This Row],[Current Week High]]/Table2[[#This Row],[Close Price]])-1</f>
        <v>9.9893317815926697E-3</v>
      </c>
      <c r="AG318" s="1">
        <f>(Table2[[#This Row],[Close Price]]/Table2[[#This Row],[Current Month Low]])-1</f>
        <v>2.9967036260113655E-2</v>
      </c>
      <c r="AH318" s="1">
        <f>(Table2[[#This Row],[Current Month High]]/Table2[[#This Row],[Close Price]])-1</f>
        <v>0.10551837843080225</v>
      </c>
      <c r="AI318">
        <v>27.795558141790298</v>
      </c>
      <c r="AJ318">
        <v>44.290512174643098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</v>
      </c>
      <c r="AM318" t="s">
        <v>3142</v>
      </c>
      <c r="AN318">
        <v>-4.92</v>
      </c>
      <c r="AO318" t="s">
        <v>3143</v>
      </c>
      <c r="AP318">
        <v>4.5003614563170001E-2</v>
      </c>
      <c r="AQ318">
        <f>(Table2[[#This Row],[Sharpe Ratio]]-AVERAGE(Table2[Sharpe Ratio]))/_xlfn.STDEV.P(Table2[Sharpe Ratio])</f>
        <v>-0.13833754037314538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1.0672930593858316</v>
      </c>
      <c r="AS318">
        <f>_xlfn.RANK.AVG(Table2[[#This Row],[1Y Return vs Nifty Z-Score]],Table2[1Y Return vs Nifty Z-Score])</f>
        <v>322</v>
      </c>
      <c r="AT318">
        <f>_xlfn.RANK.AVG(Table2[[#This Row],[6M Return vs Nifty Z-Score]],Table2[6M Return vs Nifty Z-Score])</f>
        <v>291</v>
      </c>
      <c r="AU318">
        <f>_xlfn.RANK.AVG(Table2[[#This Row],[Sharpe Ratio Z-Score]],Table2[Sharpe Ratio Z-Score])</f>
        <v>379</v>
      </c>
      <c r="AV318">
        <f>(Table2[[#This Row],[Rank 1Y]]+Table2[[#This Row],[Rank 6M]]+Table2[[#This Row],[Rank Sharpe]])/3</f>
        <v>330.66666666666669</v>
      </c>
    </row>
    <row r="319" spans="1:48" x14ac:dyDescent="0.3">
      <c r="A319" t="s">
        <v>150</v>
      </c>
      <c r="B319" t="s">
        <v>151</v>
      </c>
      <c r="C319" t="s">
        <v>3104</v>
      </c>
      <c r="D319" t="s">
        <v>74</v>
      </c>
      <c r="E319">
        <v>175405.24415468</v>
      </c>
      <c r="F319">
        <v>2646.95</v>
      </c>
      <c r="G319">
        <v>13.6623152092764</v>
      </c>
      <c r="H319">
        <f>(Table2[[#This Row],[1Y Return vs Nifty]]-AVERAGE(Table2[1Y Return vs Nifty]))/_xlfn.STDEV.P(Table2[1Y Return vs Nifty])</f>
        <v>-8.4775404448208566E-2</v>
      </c>
      <c r="I319">
        <v>0.92577849484817099</v>
      </c>
      <c r="J319">
        <f>(Table2[[#This Row],[1M Return vs Nifty]]-AVERAGE(Table2[1M Return vs Nifty]))/_xlfn.STDEV.P(Table2[1M Return vs Nifty])</f>
        <v>0.36925462827236794</v>
      </c>
      <c r="K319">
        <v>2.3485910836577202</v>
      </c>
      <c r="L319">
        <f>(Table2[[#This Row],[6M Return vs Nifty]]-AVERAGE(Table2[6M Return vs Nifty]))/_xlfn.STDEV.P(Table2[6M Return vs Nifty])</f>
        <v>5.968475022809084E-2</v>
      </c>
      <c r="M319">
        <v>-3.44750974515008</v>
      </c>
      <c r="N319">
        <f>(Table2[[#This Row],[1W Return vs Nifty]]-AVERAGE(Table2[1W Return vs Nifty]))/_xlfn.STDEV.P(Table2[1W Return vs Nifty])</f>
        <v>0.45853573466162217</v>
      </c>
      <c r="O319">
        <v>2696.75</v>
      </c>
      <c r="P319">
        <v>2698.1010287703498</v>
      </c>
      <c r="Q319">
        <v>2481.9837246321899</v>
      </c>
      <c r="R319">
        <v>33.100053616436099</v>
      </c>
      <c r="S319" s="1">
        <f>(Table2[[#This Row],[Close Price]]-Table2[[#This Row],[20D EMA]])/Table2[[#This Row],[20D EMA]]</f>
        <v>-1.8466672846945465E-2</v>
      </c>
      <c r="T319" s="1">
        <f>(Table2[[#This Row],[Close Price]]-Table2[[#This Row],[50D EMA]])/Table2[[#This Row],[50D EMA]]</f>
        <v>-1.8958159173773366E-2</v>
      </c>
      <c r="U319" s="1">
        <f>(Table2[[#This Row],[Close Price]]-Table2[[#This Row],[200D EMA]])/Table2[[#This Row],[200D EMA]]</f>
        <v>6.6465494407001627E-2</v>
      </c>
      <c r="V319">
        <v>0.72357685516772896</v>
      </c>
      <c r="W319">
        <v>2594.3000000000002</v>
      </c>
      <c r="X319">
        <v>2665.95</v>
      </c>
      <c r="Y319">
        <v>2594.3000000000002</v>
      </c>
      <c r="Z319">
        <v>2665.95</v>
      </c>
      <c r="AA319">
        <v>2594.3000000000002</v>
      </c>
      <c r="AB319">
        <v>2833</v>
      </c>
      <c r="AC319" s="1">
        <f>(Table2[[#This Row],[Close Price]]/Table2[[#This Row],[Day Low]])-1</f>
        <v>2.0294491770419532E-2</v>
      </c>
      <c r="AD319" s="1">
        <f>(Table2[[#This Row],[Day High]]/Table2[[#This Row],[Close Price]])-1</f>
        <v>7.1780728763293222E-3</v>
      </c>
      <c r="AE319" s="1">
        <f>(Table2[[#This Row],[Close Price]]/Table2[[#This Row],[Current Week Low]])-1</f>
        <v>2.0294491770419532E-2</v>
      </c>
      <c r="AF319" s="1">
        <f>(Table2[[#This Row],[Current Week High]]/Table2[[#This Row],[Close Price]])-1</f>
        <v>7.1780728763293222E-3</v>
      </c>
      <c r="AG319" s="1">
        <f>(Table2[[#This Row],[Close Price]]/Table2[[#This Row],[Current Month Low]])-1</f>
        <v>2.0294491770419532E-2</v>
      </c>
      <c r="AH319" s="1">
        <f>(Table2[[#This Row],[Current Month High]]/Table2[[#This Row],[Close Price]])-1</f>
        <v>7.0288445191635684E-2</v>
      </c>
      <c r="AI319">
        <v>8.7194695781937792</v>
      </c>
      <c r="AJ319">
        <v>45.3721086378889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0.08</v>
      </c>
      <c r="AM319" t="s">
        <v>3144</v>
      </c>
      <c r="AN319">
        <v>-2.77</v>
      </c>
      <c r="AO319" t="s">
        <v>3143</v>
      </c>
      <c r="AP319">
        <v>4.7978261060778002E-2</v>
      </c>
      <c r="AQ319">
        <f>(Table2[[#This Row],[Sharpe Ratio]]-AVERAGE(Table2[Sharpe Ratio]))/_xlfn.STDEV.P(Table2[Sharpe Ratio])</f>
        <v>-0.10321703488766622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319</v>
      </c>
      <c r="AT319">
        <f>_xlfn.RANK.AVG(Table2[[#This Row],[6M Return vs Nifty Z-Score]],Table2[6M Return vs Nifty Z-Score])</f>
        <v>309</v>
      </c>
      <c r="AU319">
        <f>_xlfn.RANK.AVG(Table2[[#This Row],[Sharpe Ratio Z-Score]],Table2[Sharpe Ratio Z-Score])</f>
        <v>365</v>
      </c>
      <c r="AV319">
        <f>(Table2[[#This Row],[Rank 1Y]]+Table2[[#This Row],[Rank 6M]]+Table2[[#This Row],[Rank Sharpe]])/3</f>
        <v>331</v>
      </c>
    </row>
    <row r="320" spans="1:48" x14ac:dyDescent="0.3">
      <c r="A320" t="s">
        <v>1332</v>
      </c>
      <c r="B320" t="s">
        <v>1333</v>
      </c>
      <c r="C320" t="s">
        <v>3103</v>
      </c>
      <c r="D320" t="s">
        <v>192</v>
      </c>
      <c r="E320">
        <v>8013.8466900000003</v>
      </c>
      <c r="F320">
        <v>414.45</v>
      </c>
      <c r="G320">
        <v>5.8674220475549701</v>
      </c>
      <c r="H320">
        <f>(Table2[[#This Row],[1Y Return vs Nifty]]-AVERAGE(Table2[1Y Return vs Nifty]))/_xlfn.STDEV.P(Table2[1Y Return vs Nifty])</f>
        <v>-0.22526916674414307</v>
      </c>
      <c r="I320">
        <v>-0.79534547886028995</v>
      </c>
      <c r="J320">
        <f>(Table2[[#This Row],[1M Return vs Nifty]]-AVERAGE(Table2[1M Return vs Nifty]))/_xlfn.STDEV.P(Table2[1M Return vs Nifty])</f>
        <v>0.16712759917655623</v>
      </c>
      <c r="K320">
        <v>25.957780446760999</v>
      </c>
      <c r="L320">
        <f>(Table2[[#This Row],[6M Return vs Nifty]]-AVERAGE(Table2[6M Return vs Nifty]))/_xlfn.STDEV.P(Table2[6M Return vs Nifty])</f>
        <v>0.92038335735607313</v>
      </c>
      <c r="M320">
        <v>-3.4613396578765401</v>
      </c>
      <c r="N320">
        <f>(Table2[[#This Row],[1W Return vs Nifty]]-AVERAGE(Table2[1W Return vs Nifty]))/_xlfn.STDEV.P(Table2[1W Return vs Nifty])</f>
        <v>0.45573347701642808</v>
      </c>
      <c r="O320">
        <v>416.71</v>
      </c>
      <c r="P320">
        <v>419.95582977884101</v>
      </c>
      <c r="Q320">
        <v>357.27445327313302</v>
      </c>
      <c r="R320">
        <v>44.214641757802703</v>
      </c>
      <c r="S320" s="1">
        <f>(Table2[[#This Row],[Close Price]]-Table2[[#This Row],[20D EMA]])/Table2[[#This Row],[20D EMA]]</f>
        <v>-5.4234359626598614E-3</v>
      </c>
      <c r="T320" s="1">
        <f>(Table2[[#This Row],[Close Price]]-Table2[[#This Row],[50D EMA]])/Table2[[#This Row],[50D EMA]]</f>
        <v>-1.3110497315254615E-2</v>
      </c>
      <c r="U320" s="1">
        <f>(Table2[[#This Row],[Close Price]]-Table2[[#This Row],[200D EMA]])/Table2[[#This Row],[200D EMA]]</f>
        <v>0.16003256377011874</v>
      </c>
      <c r="V320">
        <v>0.77169011743263505</v>
      </c>
      <c r="W320">
        <v>408.05</v>
      </c>
      <c r="X320">
        <v>418.95</v>
      </c>
      <c r="Y320">
        <v>408.05</v>
      </c>
      <c r="Z320">
        <v>418.95</v>
      </c>
      <c r="AA320">
        <v>382.9</v>
      </c>
      <c r="AB320">
        <v>441.5</v>
      </c>
      <c r="AC320" s="1">
        <f>(Table2[[#This Row],[Close Price]]/Table2[[#This Row],[Day Low]])-1</f>
        <v>1.5684352407793201E-2</v>
      </c>
      <c r="AD320" s="1">
        <f>(Table2[[#This Row],[Day High]]/Table2[[#This Row],[Close Price]])-1</f>
        <v>1.0857763300760048E-2</v>
      </c>
      <c r="AE320" s="1">
        <f>(Table2[[#This Row],[Close Price]]/Table2[[#This Row],[Current Week Low]])-1</f>
        <v>1.5684352407793201E-2</v>
      </c>
      <c r="AF320" s="1">
        <f>(Table2[[#This Row],[Current Week High]]/Table2[[#This Row],[Close Price]])-1</f>
        <v>1.0857763300760048E-2</v>
      </c>
      <c r="AG320" s="1">
        <f>(Table2[[#This Row],[Close Price]]/Table2[[#This Row],[Current Month Low]])-1</f>
        <v>8.2397492817968265E-2</v>
      </c>
      <c r="AH320" s="1">
        <f>(Table2[[#This Row],[Current Month High]]/Table2[[#This Row],[Close Price]])-1</f>
        <v>6.5267221619013105E-2</v>
      </c>
      <c r="AI320">
        <v>17.0949451079744</v>
      </c>
      <c r="AJ320">
        <v>72.615576842982094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0.08</v>
      </c>
      <c r="AM320" t="s">
        <v>3144</v>
      </c>
      <c r="AN320">
        <v>3.74</v>
      </c>
      <c r="AO320" t="s">
        <v>3144</v>
      </c>
      <c r="AQ320">
        <f>(Table2[[#This Row],[Sharpe Ratio]]-AVERAGE(Table2[Sharpe Ratio]))/_xlfn.STDEV.P(Table2[Sharpe Ratio])</f>
        <v>-0.66967788397470196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379</v>
      </c>
      <c r="AT320">
        <f>_xlfn.RANK.AVG(Table2[[#This Row],[6M Return vs Nifty Z-Score]],Table2[6M Return vs Nifty Z-Score])</f>
        <v>95</v>
      </c>
      <c r="AU320">
        <f>_xlfn.RANK.AVG(Table2[[#This Row],[Sharpe Ratio Z-Score]],Table2[Sharpe Ratio Z-Score])</f>
        <v>520.5</v>
      </c>
      <c r="AV320">
        <f>(Table2[[#This Row],[Rank 1Y]]+Table2[[#This Row],[Rank 6M]]+Table2[[#This Row],[Rank Sharpe]])/3</f>
        <v>331.5</v>
      </c>
    </row>
    <row r="321" spans="1:48" x14ac:dyDescent="0.3">
      <c r="A321" t="s">
        <v>198</v>
      </c>
      <c r="B321" t="s">
        <v>199</v>
      </c>
      <c r="C321" t="s">
        <v>3103</v>
      </c>
      <c r="D321" t="s">
        <v>200</v>
      </c>
      <c r="E321">
        <v>125837.71560359999</v>
      </c>
      <c r="F321">
        <v>4720.6499999999996</v>
      </c>
      <c r="G321">
        <v>12.810854438991401</v>
      </c>
      <c r="H321">
        <f>(Table2[[#This Row],[1Y Return vs Nifty]]-AVERAGE(Table2[1Y Return vs Nifty]))/_xlfn.STDEV.P(Table2[1Y Return vs Nifty])</f>
        <v>-0.10012198131371058</v>
      </c>
      <c r="I321">
        <v>-2.2748403987727199</v>
      </c>
      <c r="J321">
        <f>(Table2[[#This Row],[1M Return vs Nifty]]-AVERAGE(Table2[1M Return vs Nifty]))/_xlfn.STDEV.P(Table2[1M Return vs Nifty])</f>
        <v>-6.6227623850800797E-3</v>
      </c>
      <c r="K321">
        <v>-5.3055332278289304</v>
      </c>
      <c r="L321">
        <f>(Table2[[#This Row],[6M Return vs Nifty]]-AVERAGE(Table2[6M Return vs Nifty]))/_xlfn.STDEV.P(Table2[6M Return vs Nifty])</f>
        <v>-0.21935465397850279</v>
      </c>
      <c r="M321">
        <v>-2.6458575793855399</v>
      </c>
      <c r="N321">
        <f>(Table2[[#This Row],[1W Return vs Nifty]]-AVERAGE(Table2[1W Return vs Nifty]))/_xlfn.STDEV.P(Table2[1W Return vs Nifty])</f>
        <v>0.62096885732349483</v>
      </c>
      <c r="O321">
        <v>4737.88</v>
      </c>
      <c r="P321">
        <v>4780.3973661933396</v>
      </c>
      <c r="Q321">
        <v>4504.79922677184</v>
      </c>
      <c r="R321">
        <v>32.987669082021903</v>
      </c>
      <c r="S321" s="1">
        <f>(Table2[[#This Row],[Close Price]]-Table2[[#This Row],[20D EMA]])/Table2[[#This Row],[20D EMA]]</f>
        <v>-3.6366476145450015E-3</v>
      </c>
      <c r="T321" s="1">
        <f>(Table2[[#This Row],[Close Price]]-Table2[[#This Row],[50D EMA]])/Table2[[#This Row],[50D EMA]]</f>
        <v>-1.249840998906691E-2</v>
      </c>
      <c r="U321" s="1">
        <f>(Table2[[#This Row],[Close Price]]-Table2[[#This Row],[200D EMA]])/Table2[[#This Row],[200D EMA]]</f>
        <v>4.7915736609384758E-2</v>
      </c>
      <c r="V321">
        <v>0.93256553219152505</v>
      </c>
      <c r="W321">
        <v>4533.6499999999996</v>
      </c>
      <c r="X321">
        <v>4765</v>
      </c>
      <c r="Y321">
        <v>4533.6499999999996</v>
      </c>
      <c r="Z321">
        <v>4765</v>
      </c>
      <c r="AA321">
        <v>4508.75</v>
      </c>
      <c r="AB321">
        <v>5045.95</v>
      </c>
      <c r="AC321" s="1">
        <f>(Table2[[#This Row],[Close Price]]/Table2[[#This Row],[Day Low]])-1</f>
        <v>4.1247118767439028E-2</v>
      </c>
      <c r="AD321" s="1">
        <f>(Table2[[#This Row],[Day High]]/Table2[[#This Row],[Close Price]])-1</f>
        <v>9.394892652494935E-3</v>
      </c>
      <c r="AE321" s="1">
        <f>(Table2[[#This Row],[Close Price]]/Table2[[#This Row],[Current Week Low]])-1</f>
        <v>4.1247118767439028E-2</v>
      </c>
      <c r="AF321" s="1">
        <f>(Table2[[#This Row],[Current Week High]]/Table2[[#This Row],[Close Price]])-1</f>
        <v>9.394892652494935E-3</v>
      </c>
      <c r="AG321" s="1">
        <f>(Table2[[#This Row],[Close Price]]/Table2[[#This Row],[Current Month Low]])-1</f>
        <v>4.6997504851677308E-2</v>
      </c>
      <c r="AH321" s="1">
        <f>(Table2[[#This Row],[Current Month High]]/Table2[[#This Row],[Close Price]])-1</f>
        <v>6.8910001800599474E-2</v>
      </c>
      <c r="AI321">
        <v>8.1418872401046496</v>
      </c>
      <c r="AJ321">
        <v>44.141984732824397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7.0000000000000007E-2</v>
      </c>
      <c r="AM321" t="s">
        <v>3144</v>
      </c>
      <c r="AN321">
        <v>0.48</v>
      </c>
      <c r="AO321" t="s">
        <v>3144</v>
      </c>
      <c r="AP321">
        <v>7.9198560303453E-2</v>
      </c>
      <c r="AQ321">
        <f>(Table2[[#This Row],[Sharpe Ratio]]-AVERAGE(Table2[Sharpe Ratio]))/_xlfn.STDEV.P(Table2[Sharpe Ratio])</f>
        <v>0.26538901349232574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325</v>
      </c>
      <c r="AT321">
        <f>_xlfn.RANK.AVG(Table2[[#This Row],[6M Return vs Nifty Z-Score]],Table2[6M Return vs Nifty Z-Score])</f>
        <v>404</v>
      </c>
      <c r="AU321">
        <f>_xlfn.RANK.AVG(Table2[[#This Row],[Sharpe Ratio Z-Score]],Table2[Sharpe Ratio Z-Score])</f>
        <v>270</v>
      </c>
      <c r="AV321">
        <f>(Table2[[#This Row],[Rank 1Y]]+Table2[[#This Row],[Rank 6M]]+Table2[[#This Row],[Rank Sharpe]])/3</f>
        <v>333</v>
      </c>
    </row>
    <row r="322" spans="1:48" x14ac:dyDescent="0.3">
      <c r="A322" t="s">
        <v>1815</v>
      </c>
      <c r="B322" t="s">
        <v>1816</v>
      </c>
      <c r="C322" t="s">
        <v>3103</v>
      </c>
      <c r="D322" t="s">
        <v>192</v>
      </c>
      <c r="E322">
        <v>4034.8311374999998</v>
      </c>
      <c r="F322">
        <v>614.45000000000005</v>
      </c>
      <c r="G322">
        <v>36.794460924018203</v>
      </c>
      <c r="H322">
        <f>(Table2[[#This Row],[1Y Return vs Nifty]]-AVERAGE(Table2[1Y Return vs Nifty]))/_xlfn.STDEV.P(Table2[1Y Return vs Nifty])</f>
        <v>0.33215425886024147</v>
      </c>
      <c r="I322">
        <v>-13.150315214060299</v>
      </c>
      <c r="J322">
        <f>(Table2[[#This Row],[1M Return vs Nifty]]-AVERAGE(Table2[1M Return vs Nifty]))/_xlfn.STDEV.P(Table2[1M Return vs Nifty])</f>
        <v>-1.2838273379996632</v>
      </c>
      <c r="K322">
        <v>-9.6866311254775006</v>
      </c>
      <c r="L322">
        <f>(Table2[[#This Row],[6M Return vs Nifty]]-AVERAGE(Table2[6M Return vs Nifty]))/_xlfn.STDEV.P(Table2[6M Return vs Nifty])</f>
        <v>-0.37907233001572049</v>
      </c>
      <c r="M322">
        <v>-6.8509000937476401</v>
      </c>
      <c r="N322">
        <f>(Table2[[#This Row],[1W Return vs Nifty]]-AVERAGE(Table2[1W Return vs Nifty]))/_xlfn.STDEV.P(Table2[1W Return vs Nifty])</f>
        <v>-0.23106924062432405</v>
      </c>
      <c r="O322">
        <v>672.89</v>
      </c>
      <c r="P322">
        <v>700.76341508995404</v>
      </c>
      <c r="Q322">
        <v>641.60920903075396</v>
      </c>
      <c r="R322">
        <v>22.828088142965601</v>
      </c>
      <c r="S322" s="1">
        <f>(Table2[[#This Row],[Close Price]]-Table2[[#This Row],[20D EMA]])/Table2[[#This Row],[20D EMA]]</f>
        <v>-8.6849262137942224E-2</v>
      </c>
      <c r="T322" s="1">
        <f>(Table2[[#This Row],[Close Price]]-Table2[[#This Row],[50D EMA]])/Table2[[#This Row],[50D EMA]]</f>
        <v>-0.123170549762325</v>
      </c>
      <c r="U322" s="1">
        <f>(Table2[[#This Row],[Close Price]]-Table2[[#This Row],[200D EMA]])/Table2[[#This Row],[200D EMA]]</f>
        <v>-4.2329830445828442E-2</v>
      </c>
      <c r="V322">
        <v>0.334028893475244</v>
      </c>
      <c r="W322">
        <v>609.15</v>
      </c>
      <c r="X322">
        <v>627.29999999999995</v>
      </c>
      <c r="Y322">
        <v>609.15</v>
      </c>
      <c r="Z322">
        <v>627.29999999999995</v>
      </c>
      <c r="AA322">
        <v>609.15</v>
      </c>
      <c r="AB322">
        <v>774.9</v>
      </c>
      <c r="AC322" s="1">
        <f>(Table2[[#This Row],[Close Price]]/Table2[[#This Row],[Day Low]])-1</f>
        <v>8.7006484445539822E-3</v>
      </c>
      <c r="AD322" s="1">
        <f>(Table2[[#This Row],[Day High]]/Table2[[#This Row],[Close Price]])-1</f>
        <v>2.0913011636422674E-2</v>
      </c>
      <c r="AE322" s="1">
        <f>(Table2[[#This Row],[Close Price]]/Table2[[#This Row],[Current Week Low]])-1</f>
        <v>8.7006484445539822E-3</v>
      </c>
      <c r="AF322" s="1">
        <f>(Table2[[#This Row],[Current Week High]]/Table2[[#This Row],[Close Price]])-1</f>
        <v>2.0913011636422674E-2</v>
      </c>
      <c r="AG322" s="1">
        <f>(Table2[[#This Row],[Close Price]]/Table2[[#This Row],[Current Month Low]])-1</f>
        <v>8.7006484445539822E-3</v>
      </c>
      <c r="AH322" s="1">
        <f>(Table2[[#This Row],[Current Month High]]/Table2[[#This Row],[Close Price]])-1</f>
        <v>0.26112783790381622</v>
      </c>
      <c r="AI322">
        <v>34.657010334445403</v>
      </c>
      <c r="AJ322">
        <v>68.365529524592404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0</v>
      </c>
      <c r="AM322" t="s">
        <v>3142</v>
      </c>
      <c r="AN322">
        <v>-10.5</v>
      </c>
      <c r="AO322" t="s">
        <v>3143</v>
      </c>
      <c r="AP322">
        <v>5.2865327619224002E-2</v>
      </c>
      <c r="AQ322">
        <f>(Table2[[#This Row],[Sharpe Ratio]]-AVERAGE(Table2[Sharpe Ratio]))/_xlfn.STDEV.P(Table2[Sharpe Ratio])</f>
        <v>-4.5517322329611934E-2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203</v>
      </c>
      <c r="AT322">
        <f>_xlfn.RANK.AVG(Table2[[#This Row],[6M Return vs Nifty Z-Score]],Table2[6M Return vs Nifty Z-Score])</f>
        <v>451</v>
      </c>
      <c r="AU322">
        <f>_xlfn.RANK.AVG(Table2[[#This Row],[Sharpe Ratio Z-Score]],Table2[Sharpe Ratio Z-Score])</f>
        <v>350</v>
      </c>
      <c r="AV322">
        <f>(Table2[[#This Row],[Rank 1Y]]+Table2[[#This Row],[Rank 6M]]+Table2[[#This Row],[Rank Sharpe]])/3</f>
        <v>334.66666666666669</v>
      </c>
    </row>
    <row r="323" spans="1:48" x14ac:dyDescent="0.3">
      <c r="A323" t="s">
        <v>635</v>
      </c>
      <c r="B323" t="s">
        <v>636</v>
      </c>
      <c r="C323" t="s">
        <v>3099</v>
      </c>
      <c r="D323" t="s">
        <v>197</v>
      </c>
      <c r="E323">
        <v>28176.075000000001</v>
      </c>
      <c r="F323">
        <v>652.5</v>
      </c>
      <c r="G323">
        <v>0.71245736185664998</v>
      </c>
      <c r="H323">
        <f>(Table2[[#This Row],[1Y Return vs Nifty]]-AVERAGE(Table2[1Y Return vs Nifty]))/_xlfn.STDEV.P(Table2[1Y Return vs Nifty])</f>
        <v>-0.31818132963984269</v>
      </c>
      <c r="I323">
        <v>-7.6901446192853804</v>
      </c>
      <c r="J323">
        <f>(Table2[[#This Row],[1M Return vs Nifty]]-AVERAGE(Table2[1M Return vs Nifty]))/_xlfn.STDEV.P(Table2[1M Return vs Nifty])</f>
        <v>-0.64259051977083814</v>
      </c>
      <c r="K323">
        <v>25.533478282147598</v>
      </c>
      <c r="L323">
        <f>(Table2[[#This Row],[6M Return vs Nifty]]-AVERAGE(Table2[6M Return vs Nifty]))/_xlfn.STDEV.P(Table2[6M Return vs Nifty])</f>
        <v>0.90491496170438357</v>
      </c>
      <c r="M323">
        <v>-4.8012443262906199</v>
      </c>
      <c r="N323">
        <f>(Table2[[#This Row],[1W Return vs Nifty]]-AVERAGE(Table2[1W Return vs Nifty]))/_xlfn.STDEV.P(Table2[1W Return vs Nifty])</f>
        <v>0.18423804713487732</v>
      </c>
      <c r="O323">
        <v>704.31</v>
      </c>
      <c r="P323">
        <v>735.62509748887396</v>
      </c>
      <c r="Q323">
        <v>658.38611285802904</v>
      </c>
      <c r="R323">
        <v>19.206281298627498</v>
      </c>
      <c r="S323" s="1">
        <f>(Table2[[#This Row],[Close Price]]-Table2[[#This Row],[20D EMA]])/Table2[[#This Row],[20D EMA]]</f>
        <v>-7.3561357924777374E-2</v>
      </c>
      <c r="T323" s="1">
        <f>(Table2[[#This Row],[Close Price]]-Table2[[#This Row],[50D EMA]])/Table2[[#This Row],[50D EMA]]</f>
        <v>-0.11299926793230596</v>
      </c>
      <c r="U323" s="1">
        <f>(Table2[[#This Row],[Close Price]]-Table2[[#This Row],[200D EMA]])/Table2[[#This Row],[200D EMA]]</f>
        <v>-8.9402141738343256E-3</v>
      </c>
      <c r="V323">
        <v>0.80351152831862804</v>
      </c>
      <c r="W323">
        <v>635</v>
      </c>
      <c r="X323">
        <v>655.85</v>
      </c>
      <c r="Y323">
        <v>635</v>
      </c>
      <c r="Z323">
        <v>655.85</v>
      </c>
      <c r="AA323">
        <v>632</v>
      </c>
      <c r="AB323">
        <v>768.45</v>
      </c>
      <c r="AC323" s="1">
        <f>(Table2[[#This Row],[Close Price]]/Table2[[#This Row],[Day Low]])-1</f>
        <v>2.7559055118110187E-2</v>
      </c>
      <c r="AD323" s="1">
        <f>(Table2[[#This Row],[Day High]]/Table2[[#This Row],[Close Price]])-1</f>
        <v>5.1340996168582897E-3</v>
      </c>
      <c r="AE323" s="1">
        <f>(Table2[[#This Row],[Close Price]]/Table2[[#This Row],[Current Week Low]])-1</f>
        <v>2.7559055118110187E-2</v>
      </c>
      <c r="AF323" s="1">
        <f>(Table2[[#This Row],[Current Week High]]/Table2[[#This Row],[Close Price]])-1</f>
        <v>5.1340996168582897E-3</v>
      </c>
      <c r="AG323" s="1">
        <f>(Table2[[#This Row],[Close Price]]/Table2[[#This Row],[Current Month Low]])-1</f>
        <v>3.2436708860759556E-2</v>
      </c>
      <c r="AH323" s="1">
        <f>(Table2[[#This Row],[Current Month High]]/Table2[[#This Row],[Close Price]])-1</f>
        <v>0.17770114942528736</v>
      </c>
      <c r="AI323">
        <v>31.800766283524901</v>
      </c>
      <c r="AJ323">
        <v>56.437305202589201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-0.12</v>
      </c>
      <c r="AM323" t="s">
        <v>3143</v>
      </c>
      <c r="AN323">
        <v>-12.17</v>
      </c>
      <c r="AO323" t="s">
        <v>3143</v>
      </c>
      <c r="AP323">
        <v>9.04450860689E-4</v>
      </c>
      <c r="AQ323">
        <f>(Table2[[#This Row],[Sharpe Ratio]]-AVERAGE(Table2[Sharpe Ratio]))/_xlfn.STDEV.P(Table2[Sharpe Ratio])</f>
        <v>-0.65899938101990807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414</v>
      </c>
      <c r="AT323">
        <f>_xlfn.RANK.AVG(Table2[[#This Row],[6M Return vs Nifty Z-Score]],Table2[6M Return vs Nifty Z-Score])</f>
        <v>99</v>
      </c>
      <c r="AU323">
        <f>_xlfn.RANK.AVG(Table2[[#This Row],[Sharpe Ratio Z-Score]],Table2[Sharpe Ratio Z-Score])</f>
        <v>494</v>
      </c>
      <c r="AV323">
        <f>(Table2[[#This Row],[Rank 1Y]]+Table2[[#This Row],[Rank 6M]]+Table2[[#This Row],[Rank Sharpe]])/3</f>
        <v>335.66666666666669</v>
      </c>
    </row>
    <row r="324" spans="1:48" x14ac:dyDescent="0.3">
      <c r="A324" t="s">
        <v>1295</v>
      </c>
      <c r="B324" t="s">
        <v>1296</v>
      </c>
      <c r="C324" t="s">
        <v>3108</v>
      </c>
      <c r="D324" t="s">
        <v>283</v>
      </c>
      <c r="E324">
        <v>8320.7448946799996</v>
      </c>
      <c r="F324">
        <v>1408.5</v>
      </c>
      <c r="G324">
        <v>80.113665670906997</v>
      </c>
      <c r="H324">
        <f>(Table2[[#This Row],[1Y Return vs Nifty]]-AVERAGE(Table2[1Y Return vs Nifty]))/_xlfn.STDEV.P(Table2[1Y Return vs Nifty])</f>
        <v>1.1129318690583341</v>
      </c>
      <c r="I324">
        <v>1.3677857834968601</v>
      </c>
      <c r="J324">
        <f>(Table2[[#This Row],[1M Return vs Nifty]]-AVERAGE(Table2[1M Return vs Nifty]))/_xlfn.STDEV.P(Table2[1M Return vs Nifty])</f>
        <v>0.42116350959528176</v>
      </c>
      <c r="K324">
        <v>-4.8033271078285296</v>
      </c>
      <c r="L324">
        <f>(Table2[[#This Row],[6M Return vs Nifty]]-AVERAGE(Table2[6M Return vs Nifty]))/_xlfn.STDEV.P(Table2[6M Return vs Nifty])</f>
        <v>-0.20104618513073219</v>
      </c>
      <c r="M324">
        <v>-9.6882825263288499</v>
      </c>
      <c r="N324">
        <f>(Table2[[#This Row],[1W Return vs Nifty]]-AVERAGE(Table2[1W Return vs Nifty]))/_xlfn.STDEV.P(Table2[1W Return vs Nifty])</f>
        <v>-0.80598802509558876</v>
      </c>
      <c r="O324">
        <v>1478.98</v>
      </c>
      <c r="P324">
        <v>1513.9658068727799</v>
      </c>
      <c r="Q324">
        <v>1373.6943863183401</v>
      </c>
      <c r="R324">
        <v>31.327132263185501</v>
      </c>
      <c r="S324" s="1">
        <f>(Table2[[#This Row],[Close Price]]-Table2[[#This Row],[20D EMA]])/Table2[[#This Row],[20D EMA]]</f>
        <v>-4.7654464563415336E-2</v>
      </c>
      <c r="T324" s="1">
        <f>(Table2[[#This Row],[Close Price]]-Table2[[#This Row],[50D EMA]])/Table2[[#This Row],[50D EMA]]</f>
        <v>-6.9661947709788882E-2</v>
      </c>
      <c r="U324" s="1">
        <f>(Table2[[#This Row],[Close Price]]-Table2[[#This Row],[200D EMA]])/Table2[[#This Row],[200D EMA]]</f>
        <v>2.5337232231794276E-2</v>
      </c>
      <c r="V324">
        <v>0.74057069779172502</v>
      </c>
      <c r="W324">
        <v>1382.4</v>
      </c>
      <c r="X324">
        <v>1426.95</v>
      </c>
      <c r="Y324">
        <v>1382.4</v>
      </c>
      <c r="Z324">
        <v>1426.95</v>
      </c>
      <c r="AA324">
        <v>1320.05</v>
      </c>
      <c r="AB324">
        <v>1596.3</v>
      </c>
      <c r="AC324" s="1">
        <f>(Table2[[#This Row],[Close Price]]/Table2[[#This Row],[Day Low]])-1</f>
        <v>1.8880208333333259E-2</v>
      </c>
      <c r="AD324" s="1">
        <f>(Table2[[#This Row],[Day High]]/Table2[[#This Row],[Close Price]])-1</f>
        <v>1.3099041533546352E-2</v>
      </c>
      <c r="AE324" s="1">
        <f>(Table2[[#This Row],[Close Price]]/Table2[[#This Row],[Current Week Low]])-1</f>
        <v>1.8880208333333259E-2</v>
      </c>
      <c r="AF324" s="1">
        <f>(Table2[[#This Row],[Current Week High]]/Table2[[#This Row],[Close Price]])-1</f>
        <v>1.3099041533546352E-2</v>
      </c>
      <c r="AG324" s="1">
        <f>(Table2[[#This Row],[Close Price]]/Table2[[#This Row],[Current Month Low]])-1</f>
        <v>6.7005037687966507E-2</v>
      </c>
      <c r="AH324" s="1">
        <f>(Table2[[#This Row],[Current Month High]]/Table2[[#This Row],[Close Price]])-1</f>
        <v>0.1333333333333333</v>
      </c>
      <c r="AI324">
        <v>47.674831380901601</v>
      </c>
      <c r="AJ324">
        <v>119.255915317559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-0.11</v>
      </c>
      <c r="AM324" t="s">
        <v>3143</v>
      </c>
      <c r="AN324">
        <v>-4.87</v>
      </c>
      <c r="AO324" t="s">
        <v>3143</v>
      </c>
      <c r="AQ324">
        <f>(Table2[[#This Row],[Sharpe Ratio]]-AVERAGE(Table2[Sharpe Ratio]))/_xlfn.STDEV.P(Table2[Sharpe Ratio])</f>
        <v>-0.66967788397470196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92</v>
      </c>
      <c r="AT324">
        <f>_xlfn.RANK.AVG(Table2[[#This Row],[6M Return vs Nifty Z-Score]],Table2[6M Return vs Nifty Z-Score])</f>
        <v>396</v>
      </c>
      <c r="AU324">
        <f>_xlfn.RANK.AVG(Table2[[#This Row],[Sharpe Ratio Z-Score]],Table2[Sharpe Ratio Z-Score])</f>
        <v>520.5</v>
      </c>
      <c r="AV324">
        <f>(Table2[[#This Row],[Rank 1Y]]+Table2[[#This Row],[Rank 6M]]+Table2[[#This Row],[Rank Sharpe]])/3</f>
        <v>336.16666666666669</v>
      </c>
    </row>
    <row r="325" spans="1:48" x14ac:dyDescent="0.3">
      <c r="A325" t="s">
        <v>193</v>
      </c>
      <c r="B325" t="s">
        <v>194</v>
      </c>
      <c r="C325" t="s">
        <v>3095</v>
      </c>
      <c r="D325" t="s">
        <v>18</v>
      </c>
      <c r="E325">
        <v>132888.42309743899</v>
      </c>
      <c r="F325">
        <v>310.39999999999998</v>
      </c>
      <c r="G325">
        <v>51.173458309767398</v>
      </c>
      <c r="H325">
        <f>(Table2[[#This Row],[1Y Return vs Nifty]]-AVERAGE(Table2[1Y Return vs Nifty]))/_xlfn.STDEV.P(Table2[1Y Return vs Nifty])</f>
        <v>0.59131873986785255</v>
      </c>
      <c r="I325">
        <v>-9.5117257639443409</v>
      </c>
      <c r="J325">
        <f>(Table2[[#This Row],[1M Return vs Nifty]]-AVERAGE(Table2[1M Return vs Nifty]))/_xlfn.STDEV.P(Table2[1M Return vs Nifty])</f>
        <v>-0.85651513569117332</v>
      </c>
      <c r="K325">
        <v>-8.2370269796174505</v>
      </c>
      <c r="L325">
        <f>(Table2[[#This Row],[6M Return vs Nifty]]-AVERAGE(Table2[6M Return vs Nifty]))/_xlfn.STDEV.P(Table2[6M Return vs Nifty])</f>
        <v>-0.32622543849226265</v>
      </c>
      <c r="M325">
        <v>-9.0462787362653998</v>
      </c>
      <c r="N325">
        <f>(Table2[[#This Row],[1W Return vs Nifty]]-AVERAGE(Table2[1W Return vs Nifty]))/_xlfn.STDEV.P(Table2[1W Return vs Nifty])</f>
        <v>-0.67590332647657048</v>
      </c>
      <c r="O325">
        <v>332.3</v>
      </c>
      <c r="P325">
        <v>336.30542174510703</v>
      </c>
      <c r="Q325">
        <v>305.96028569412101</v>
      </c>
      <c r="R325">
        <v>17.880551750502502</v>
      </c>
      <c r="S325" s="1">
        <f>(Table2[[#This Row],[Close Price]]-Table2[[#This Row],[20D EMA]])/Table2[[#This Row],[20D EMA]]</f>
        <v>-6.59043033403552E-2</v>
      </c>
      <c r="T325" s="1">
        <f>(Table2[[#This Row],[Close Price]]-Table2[[#This Row],[50D EMA]])/Table2[[#This Row],[50D EMA]]</f>
        <v>-7.7029450226173621E-2</v>
      </c>
      <c r="U325" s="1">
        <f>(Table2[[#This Row],[Close Price]]-Table2[[#This Row],[200D EMA]])/Table2[[#This Row],[200D EMA]]</f>
        <v>1.4510753563348086E-2</v>
      </c>
      <c r="V325">
        <v>0.76935723805450196</v>
      </c>
      <c r="W325">
        <v>305.3</v>
      </c>
      <c r="X325">
        <v>315.5</v>
      </c>
      <c r="Y325">
        <v>305.3</v>
      </c>
      <c r="Z325">
        <v>315.5</v>
      </c>
      <c r="AA325">
        <v>303.10000000000002</v>
      </c>
      <c r="AB325">
        <v>373.35</v>
      </c>
      <c r="AC325" s="1">
        <f>(Table2[[#This Row],[Close Price]]/Table2[[#This Row],[Day Low]])-1</f>
        <v>1.6704880445463477E-2</v>
      </c>
      <c r="AD325" s="1">
        <f>(Table2[[#This Row],[Day High]]/Table2[[#This Row],[Close Price]])-1</f>
        <v>1.6430412371134073E-2</v>
      </c>
      <c r="AE325" s="1">
        <f>(Table2[[#This Row],[Close Price]]/Table2[[#This Row],[Current Week Low]])-1</f>
        <v>1.6704880445463477E-2</v>
      </c>
      <c r="AF325" s="1">
        <f>(Table2[[#This Row],[Current Week High]]/Table2[[#This Row],[Close Price]])-1</f>
        <v>1.6430412371134073E-2</v>
      </c>
      <c r="AG325" s="1">
        <f>(Table2[[#This Row],[Close Price]]/Table2[[#This Row],[Current Month Low]])-1</f>
        <v>2.4084460574067768E-2</v>
      </c>
      <c r="AH325" s="1">
        <f>(Table2[[#This Row],[Current Month High]]/Table2[[#This Row],[Close Price]])-1</f>
        <v>0.2028028350515465</v>
      </c>
      <c r="AI325">
        <v>21.134020618556701</v>
      </c>
      <c r="AJ325">
        <v>84.159003263126607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0</v>
      </c>
      <c r="AM325" t="s">
        <v>3142</v>
      </c>
      <c r="AN325">
        <v>-7.47</v>
      </c>
      <c r="AO325" t="s">
        <v>3143</v>
      </c>
      <c r="AP325">
        <v>3.1965046164020003E-2</v>
      </c>
      <c r="AQ325">
        <f>(Table2[[#This Row],[Sharpe Ratio]]-AVERAGE(Table2[Sharpe Ratio]))/_xlfn.STDEV.P(Table2[Sharpe Ratio])</f>
        <v>-0.29227889554034603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160</v>
      </c>
      <c r="AT325">
        <f>_xlfn.RANK.AVG(Table2[[#This Row],[6M Return vs Nifty Z-Score]],Table2[6M Return vs Nifty Z-Score])</f>
        <v>435</v>
      </c>
      <c r="AU325">
        <f>_xlfn.RANK.AVG(Table2[[#This Row],[Sharpe Ratio Z-Score]],Table2[Sharpe Ratio Z-Score])</f>
        <v>414</v>
      </c>
      <c r="AV325">
        <f>(Table2[[#This Row],[Rank 1Y]]+Table2[[#This Row],[Rank 6M]]+Table2[[#This Row],[Rank Sharpe]])/3</f>
        <v>336.33333333333331</v>
      </c>
    </row>
    <row r="326" spans="1:48" x14ac:dyDescent="0.3">
      <c r="A326" t="s">
        <v>286</v>
      </c>
      <c r="B326" t="s">
        <v>287</v>
      </c>
      <c r="C326" t="s">
        <v>3105</v>
      </c>
      <c r="D326" t="s">
        <v>117</v>
      </c>
      <c r="E326">
        <v>90964.028575289994</v>
      </c>
      <c r="F326">
        <v>919</v>
      </c>
      <c r="G326">
        <v>14.996447591245399</v>
      </c>
      <c r="H326">
        <f>(Table2[[#This Row],[1Y Return vs Nifty]]-AVERAGE(Table2[1Y Return vs Nifty]))/_xlfn.STDEV.P(Table2[1Y Return vs Nifty])</f>
        <v>-6.0729240651620019E-2</v>
      </c>
      <c r="I326">
        <v>-6.3334959804601798</v>
      </c>
      <c r="J326">
        <f>(Table2[[#This Row],[1M Return vs Nifty]]-AVERAGE(Table2[1M Return vs Nifty]))/_xlfn.STDEV.P(Table2[1M Return vs Nifty])</f>
        <v>-0.48326709909837495</v>
      </c>
      <c r="K326">
        <v>-11.012202190589999</v>
      </c>
      <c r="L326">
        <f>(Table2[[#This Row],[6M Return vs Nifty]]-AVERAGE(Table2[6M Return vs Nifty]))/_xlfn.STDEV.P(Table2[6M Return vs Nifty])</f>
        <v>-0.42739746104179976</v>
      </c>
      <c r="M326">
        <v>-5.5357947631032598</v>
      </c>
      <c r="N326">
        <f>(Table2[[#This Row],[1W Return vs Nifty]]-AVERAGE(Table2[1W Return vs Nifty]))/_xlfn.STDEV.P(Table2[1W Return vs Nifty])</f>
        <v>3.5401274405238423E-2</v>
      </c>
      <c r="O326">
        <v>957.37</v>
      </c>
      <c r="P326">
        <v>974.59714875485099</v>
      </c>
      <c r="Q326">
        <v>915.08811681211796</v>
      </c>
      <c r="R326">
        <v>29.155550529992901</v>
      </c>
      <c r="S326" s="1">
        <f>(Table2[[#This Row],[Close Price]]-Table2[[#This Row],[20D EMA]])/Table2[[#This Row],[20D EMA]]</f>
        <v>-4.007854852355934E-2</v>
      </c>
      <c r="T326" s="1">
        <f>(Table2[[#This Row],[Close Price]]-Table2[[#This Row],[50D EMA]])/Table2[[#This Row],[50D EMA]]</f>
        <v>-5.7046287100144012E-2</v>
      </c>
      <c r="U326" s="1">
        <f>(Table2[[#This Row],[Close Price]]-Table2[[#This Row],[200D EMA]])/Table2[[#This Row],[200D EMA]]</f>
        <v>4.2748704917181342E-3</v>
      </c>
      <c r="V326">
        <v>1.46600619152136</v>
      </c>
      <c r="W326">
        <v>891.55</v>
      </c>
      <c r="X326">
        <v>924.85</v>
      </c>
      <c r="Y326">
        <v>891.55</v>
      </c>
      <c r="Z326">
        <v>924.85</v>
      </c>
      <c r="AA326">
        <v>882</v>
      </c>
      <c r="AB326">
        <v>1069</v>
      </c>
      <c r="AC326" s="1">
        <f>(Table2[[#This Row],[Close Price]]/Table2[[#This Row],[Day Low]])-1</f>
        <v>3.0789075206101746E-2</v>
      </c>
      <c r="AD326" s="1">
        <f>(Table2[[#This Row],[Day High]]/Table2[[#This Row],[Close Price]])-1</f>
        <v>6.3656147986943523E-3</v>
      </c>
      <c r="AE326" s="1">
        <f>(Table2[[#This Row],[Close Price]]/Table2[[#This Row],[Current Week Low]])-1</f>
        <v>3.0789075206101746E-2</v>
      </c>
      <c r="AF326" s="1">
        <f>(Table2[[#This Row],[Current Week High]]/Table2[[#This Row],[Close Price]])-1</f>
        <v>6.3656147986943523E-3</v>
      </c>
      <c r="AG326" s="1">
        <f>(Table2[[#This Row],[Close Price]]/Table2[[#This Row],[Current Month Low]])-1</f>
        <v>4.1950113378684817E-2</v>
      </c>
      <c r="AH326" s="1">
        <f>(Table2[[#This Row],[Current Month High]]/Table2[[#This Row],[Close Price]])-1</f>
        <v>0.1632208922742111</v>
      </c>
      <c r="AI326">
        <v>19.3688792165397</v>
      </c>
      <c r="AJ326">
        <v>58.012379642365801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-0.03</v>
      </c>
      <c r="AM326" t="s">
        <v>3143</v>
      </c>
      <c r="AN326">
        <v>-7.24</v>
      </c>
      <c r="AO326" t="s">
        <v>3143</v>
      </c>
      <c r="AP326">
        <v>9.2842293742822005E-2</v>
      </c>
      <c r="AQ326">
        <f>(Table2[[#This Row],[Sharpe Ratio]]-AVERAGE(Table2[Sharpe Ratio]))/_xlfn.STDEV.P(Table2[Sharpe Ratio])</f>
        <v>0.42647531920464915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310</v>
      </c>
      <c r="AT326">
        <f>_xlfn.RANK.AVG(Table2[[#This Row],[6M Return vs Nifty Z-Score]],Table2[6M Return vs Nifty Z-Score])</f>
        <v>471</v>
      </c>
      <c r="AU326">
        <f>_xlfn.RANK.AVG(Table2[[#This Row],[Sharpe Ratio Z-Score]],Table2[Sharpe Ratio Z-Score])</f>
        <v>231</v>
      </c>
      <c r="AV326">
        <f>(Table2[[#This Row],[Rank 1Y]]+Table2[[#This Row],[Rank 6M]]+Table2[[#This Row],[Rank Sharpe]])/3</f>
        <v>337.33333333333331</v>
      </c>
    </row>
    <row r="327" spans="1:48" x14ac:dyDescent="0.3">
      <c r="A327" t="s">
        <v>957</v>
      </c>
      <c r="B327" t="s">
        <v>958</v>
      </c>
      <c r="C327" t="s">
        <v>3108</v>
      </c>
      <c r="D327" t="s">
        <v>276</v>
      </c>
      <c r="E327">
        <v>14435.6831029</v>
      </c>
      <c r="F327">
        <v>832.6</v>
      </c>
      <c r="G327">
        <v>11.4687135526397</v>
      </c>
      <c r="H327">
        <f>(Table2[[#This Row],[1Y Return vs Nifty]]-AVERAGE(Table2[1Y Return vs Nifty]))/_xlfn.STDEV.P(Table2[1Y Return vs Nifty])</f>
        <v>-0.12431248896309426</v>
      </c>
      <c r="I327">
        <v>0.23488569440461901</v>
      </c>
      <c r="J327">
        <f>(Table2[[#This Row],[1M Return vs Nifty]]-AVERAGE(Table2[1M Return vs Nifty]))/_xlfn.STDEV.P(Table2[1M Return vs Nifty])</f>
        <v>0.28811688845200822</v>
      </c>
      <c r="K327">
        <v>-18.124128259309</v>
      </c>
      <c r="L327">
        <f>(Table2[[#This Row],[6M Return vs Nifty]]-AVERAGE(Table2[6M Return vs Nifty]))/_xlfn.STDEV.P(Table2[6M Return vs Nifty])</f>
        <v>-0.68667044018567303</v>
      </c>
      <c r="M327">
        <v>-4.5886354346812803</v>
      </c>
      <c r="N327">
        <f>(Table2[[#This Row],[1W Return vs Nifty]]-AVERAGE(Table2[1W Return vs Nifty]))/_xlfn.STDEV.P(Table2[1W Return vs Nifty])</f>
        <v>0.2273174868777347</v>
      </c>
      <c r="O327">
        <v>874.64</v>
      </c>
      <c r="P327">
        <v>892.91367160674702</v>
      </c>
      <c r="Q327">
        <v>846.28643280523295</v>
      </c>
      <c r="R327">
        <v>17.442519129407501</v>
      </c>
      <c r="S327" s="1">
        <f>(Table2[[#This Row],[Close Price]]-Table2[[#This Row],[20D EMA]])/Table2[[#This Row],[20D EMA]]</f>
        <v>-4.8065489801518299E-2</v>
      </c>
      <c r="T327" s="1">
        <f>(Table2[[#This Row],[Close Price]]-Table2[[#This Row],[50D EMA]])/Table2[[#This Row],[50D EMA]]</f>
        <v>-6.7547035648156215E-2</v>
      </c>
      <c r="U327" s="1">
        <f>(Table2[[#This Row],[Close Price]]-Table2[[#This Row],[200D EMA]])/Table2[[#This Row],[200D EMA]]</f>
        <v>-1.6172341035724444E-2</v>
      </c>
      <c r="V327">
        <v>1.22051753334524</v>
      </c>
      <c r="W327">
        <v>812.05</v>
      </c>
      <c r="X327">
        <v>843.9</v>
      </c>
      <c r="Y327">
        <v>812.05</v>
      </c>
      <c r="Z327">
        <v>843.9</v>
      </c>
      <c r="AA327">
        <v>812.05</v>
      </c>
      <c r="AB327">
        <v>958</v>
      </c>
      <c r="AC327" s="1">
        <f>(Table2[[#This Row],[Close Price]]/Table2[[#This Row],[Day Low]])-1</f>
        <v>2.5306323502247485E-2</v>
      </c>
      <c r="AD327" s="1">
        <f>(Table2[[#This Row],[Day High]]/Table2[[#This Row],[Close Price]])-1</f>
        <v>1.3571943310112911E-2</v>
      </c>
      <c r="AE327" s="1">
        <f>(Table2[[#This Row],[Close Price]]/Table2[[#This Row],[Current Week Low]])-1</f>
        <v>2.5306323502247485E-2</v>
      </c>
      <c r="AF327" s="1">
        <f>(Table2[[#This Row],[Current Week High]]/Table2[[#This Row],[Close Price]])-1</f>
        <v>1.3571943310112911E-2</v>
      </c>
      <c r="AG327" s="1">
        <f>(Table2[[#This Row],[Close Price]]/Table2[[#This Row],[Current Month Low]])-1</f>
        <v>2.5306323502247485E-2</v>
      </c>
      <c r="AH327" s="1">
        <f>(Table2[[#This Row],[Current Month High]]/Table2[[#This Row],[Close Price]])-1</f>
        <v>0.15061253903435023</v>
      </c>
      <c r="AI327">
        <v>27.312034590439499</v>
      </c>
      <c r="AJ327">
        <v>43.951313127820299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-0.06</v>
      </c>
      <c r="AM327" t="s">
        <v>3143</v>
      </c>
      <c r="AN327">
        <v>-6.89</v>
      </c>
      <c r="AO327" t="s">
        <v>3143</v>
      </c>
      <c r="AP327">
        <v>0.138997295579881</v>
      </c>
      <c r="AQ327">
        <f>(Table2[[#This Row],[Sharpe Ratio]]-AVERAGE(Table2[Sharpe Ratio]))/_xlfn.STDEV.P(Table2[Sharpe Ratio])</f>
        <v>0.97140964888187753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343</v>
      </c>
      <c r="AT327">
        <f>_xlfn.RANK.AVG(Table2[[#This Row],[6M Return vs Nifty Z-Score]],Table2[6M Return vs Nifty Z-Score])</f>
        <v>553</v>
      </c>
      <c r="AU327">
        <f>_xlfn.RANK.AVG(Table2[[#This Row],[Sharpe Ratio Z-Score]],Table2[Sharpe Ratio Z-Score])</f>
        <v>116</v>
      </c>
      <c r="AV327">
        <f>(Table2[[#This Row],[Rank 1Y]]+Table2[[#This Row],[Rank 6M]]+Table2[[#This Row],[Rank Sharpe]])/3</f>
        <v>337.33333333333331</v>
      </c>
    </row>
    <row r="328" spans="1:48" x14ac:dyDescent="0.3">
      <c r="A328" t="s">
        <v>179</v>
      </c>
      <c r="B328" t="s">
        <v>180</v>
      </c>
      <c r="C328" t="s">
        <v>3099</v>
      </c>
      <c r="D328" t="s">
        <v>125</v>
      </c>
      <c r="E328">
        <v>136557.87173423899</v>
      </c>
      <c r="F328">
        <v>5722.3</v>
      </c>
      <c r="G328">
        <v>0.473665922335058</v>
      </c>
      <c r="H328">
        <f>(Table2[[#This Row],[1Y Return vs Nifty]]-AVERAGE(Table2[1Y Return vs Nifty]))/_xlfn.STDEV.P(Table2[1Y Return vs Nifty])</f>
        <v>-0.32248526390121257</v>
      </c>
      <c r="I328">
        <v>-2.7052077726879702</v>
      </c>
      <c r="J328">
        <f>(Table2[[#This Row],[1M Return vs Nifty]]-AVERAGE(Table2[1M Return vs Nifty]))/_xlfn.STDEV.P(Table2[1M Return vs Nifty])</f>
        <v>-5.7164664094707184E-2</v>
      </c>
      <c r="K328">
        <v>10.65807572031</v>
      </c>
      <c r="L328">
        <f>(Table2[[#This Row],[6M Return vs Nifty]]-AVERAGE(Table2[6M Return vs Nifty]))/_xlfn.STDEV.P(Table2[6M Return vs Nifty])</f>
        <v>0.36261602595817399</v>
      </c>
      <c r="M328">
        <v>-1.6906924756739701</v>
      </c>
      <c r="N328">
        <f>(Table2[[#This Row],[1W Return vs Nifty]]-AVERAGE(Table2[1W Return vs Nifty]))/_xlfn.STDEV.P(Table2[1W Return vs Nifty])</f>
        <v>0.81450722356186689</v>
      </c>
      <c r="O328">
        <v>5908.77</v>
      </c>
      <c r="P328">
        <v>5929.5203641050502</v>
      </c>
      <c r="Q328">
        <v>5496.6125039562603</v>
      </c>
      <c r="R328">
        <v>27.909130809018599</v>
      </c>
      <c r="S328" s="1">
        <f>(Table2[[#This Row],[Close Price]]-Table2[[#This Row],[20D EMA]])/Table2[[#This Row],[20D EMA]]</f>
        <v>-3.1558175390140462E-2</v>
      </c>
      <c r="T328" s="1">
        <f>(Table2[[#This Row],[Close Price]]-Table2[[#This Row],[50D EMA]])/Table2[[#This Row],[50D EMA]]</f>
        <v>-3.4947238795144282E-2</v>
      </c>
      <c r="U328" s="1">
        <f>(Table2[[#This Row],[Close Price]]-Table2[[#This Row],[200D EMA]])/Table2[[#This Row],[200D EMA]]</f>
        <v>4.1059379005032336E-2</v>
      </c>
      <c r="V328">
        <v>0.78741431207638202</v>
      </c>
      <c r="W328">
        <v>5669.4</v>
      </c>
      <c r="X328">
        <v>5779</v>
      </c>
      <c r="Y328">
        <v>5669.4</v>
      </c>
      <c r="Z328">
        <v>5779</v>
      </c>
      <c r="AA328">
        <v>5601.6</v>
      </c>
      <c r="AB328">
        <v>6469.9</v>
      </c>
      <c r="AC328" s="1">
        <f>(Table2[[#This Row],[Close Price]]/Table2[[#This Row],[Day Low]])-1</f>
        <v>9.3307933820159228E-3</v>
      </c>
      <c r="AD328" s="1">
        <f>(Table2[[#This Row],[Day High]]/Table2[[#This Row],[Close Price]])-1</f>
        <v>9.9086031840343036E-3</v>
      </c>
      <c r="AE328" s="1">
        <f>(Table2[[#This Row],[Close Price]]/Table2[[#This Row],[Current Week Low]])-1</f>
        <v>9.3307933820159228E-3</v>
      </c>
      <c r="AF328" s="1">
        <f>(Table2[[#This Row],[Current Week High]]/Table2[[#This Row],[Close Price]])-1</f>
        <v>9.9086031840343036E-3</v>
      </c>
      <c r="AG328" s="1">
        <f>(Table2[[#This Row],[Close Price]]/Table2[[#This Row],[Current Month Low]])-1</f>
        <v>2.1547415024278704E-2</v>
      </c>
      <c r="AH328" s="1">
        <f>(Table2[[#This Row],[Current Month High]]/Table2[[#This Row],[Close Price]])-1</f>
        <v>0.130646767908009</v>
      </c>
      <c r="AI328">
        <v>13.064676790800799</v>
      </c>
      <c r="AJ328">
        <v>31.6167168847896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0.04</v>
      </c>
      <c r="AM328" t="s">
        <v>3144</v>
      </c>
      <c r="AN328">
        <v>-4.66</v>
      </c>
      <c r="AO328" t="s">
        <v>3143</v>
      </c>
      <c r="AP328">
        <v>4.0771977477969998E-2</v>
      </c>
      <c r="AQ328">
        <f>(Table2[[#This Row],[Sharpe Ratio]]-AVERAGE(Table2[Sharpe Ratio]))/_xlfn.STDEV.P(Table2[Sharpe Ratio])</f>
        <v>-0.18829884958512441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416</v>
      </c>
      <c r="AT328">
        <f>_xlfn.RANK.AVG(Table2[[#This Row],[6M Return vs Nifty Z-Score]],Table2[6M Return vs Nifty Z-Score])</f>
        <v>208</v>
      </c>
      <c r="AU328">
        <f>_xlfn.RANK.AVG(Table2[[#This Row],[Sharpe Ratio Z-Score]],Table2[Sharpe Ratio Z-Score])</f>
        <v>389</v>
      </c>
      <c r="AV328">
        <f>(Table2[[#This Row],[Rank 1Y]]+Table2[[#This Row],[Rank 6M]]+Table2[[#This Row],[Rank Sharpe]])/3</f>
        <v>337.66666666666669</v>
      </c>
    </row>
    <row r="329" spans="1:48" x14ac:dyDescent="0.3">
      <c r="A329" t="s">
        <v>407</v>
      </c>
      <c r="B329" t="s">
        <v>408</v>
      </c>
      <c r="C329" t="s">
        <v>3097</v>
      </c>
      <c r="D329" t="s">
        <v>54</v>
      </c>
      <c r="E329">
        <v>53519.222287500001</v>
      </c>
      <c r="F329">
        <v>4662.3</v>
      </c>
      <c r="G329">
        <v>18.4049619334032</v>
      </c>
      <c r="H329">
        <f>(Table2[[#This Row],[1Y Return vs Nifty]]-AVERAGE(Table2[1Y Return vs Nifty]))/_xlfn.STDEV.P(Table2[1Y Return vs Nifty])</f>
        <v>7.0521314192583914E-4</v>
      </c>
      <c r="I329">
        <v>-2.0001240750711999</v>
      </c>
      <c r="J329">
        <f>(Table2[[#This Row],[1M Return vs Nifty]]-AVERAGE(Table2[1M Return vs Nifty]))/_xlfn.STDEV.P(Table2[1M Return vs Nifty])</f>
        <v>2.5639640092684317E-2</v>
      </c>
      <c r="K329">
        <v>-11.1753767883097</v>
      </c>
      <c r="L329">
        <f>(Table2[[#This Row],[6M Return vs Nifty]]-AVERAGE(Table2[6M Return vs Nifty]))/_xlfn.STDEV.P(Table2[6M Return vs Nifty])</f>
        <v>-0.43334616799721537</v>
      </c>
      <c r="M329">
        <v>-2.2227507866216998</v>
      </c>
      <c r="N329">
        <f>(Table2[[#This Row],[1W Return vs Nifty]]-AVERAGE(Table2[1W Return vs Nifty]))/_xlfn.STDEV.P(Table2[1W Return vs Nifty])</f>
        <v>0.70670000170646474</v>
      </c>
      <c r="O329">
        <v>4963.1400000000003</v>
      </c>
      <c r="P329">
        <v>4876.2414792477903</v>
      </c>
      <c r="Q329">
        <v>4365.4990153926501</v>
      </c>
      <c r="R329">
        <v>41.902678869511703</v>
      </c>
      <c r="S329" s="1">
        <f>(Table2[[#This Row],[Close Price]]-Table2[[#This Row],[20D EMA]])/Table2[[#This Row],[20D EMA]]</f>
        <v>-6.0614852694060639E-2</v>
      </c>
      <c r="T329" s="1">
        <f>(Table2[[#This Row],[Close Price]]-Table2[[#This Row],[50D EMA]])/Table2[[#This Row],[50D EMA]]</f>
        <v>-4.3874258516170273E-2</v>
      </c>
      <c r="U329" s="1">
        <f>(Table2[[#This Row],[Close Price]]-Table2[[#This Row],[200D EMA]])/Table2[[#This Row],[200D EMA]]</f>
        <v>6.7987871159937624E-2</v>
      </c>
      <c r="V329">
        <v>0.61515262109714697</v>
      </c>
      <c r="W329">
        <v>4629</v>
      </c>
      <c r="X329">
        <v>4849.95</v>
      </c>
      <c r="Y329">
        <v>4629</v>
      </c>
      <c r="Z329">
        <v>4849.95</v>
      </c>
      <c r="AA329">
        <v>4629</v>
      </c>
      <c r="AB329">
        <v>5465.9</v>
      </c>
      <c r="AC329" s="1">
        <f>(Table2[[#This Row],[Close Price]]/Table2[[#This Row],[Day Low]])-1</f>
        <v>7.1937783538562616E-3</v>
      </c>
      <c r="AD329" s="1">
        <f>(Table2[[#This Row],[Day High]]/Table2[[#This Row],[Close Price]])-1</f>
        <v>4.0248375265426795E-2</v>
      </c>
      <c r="AE329" s="1">
        <f>(Table2[[#This Row],[Close Price]]/Table2[[#This Row],[Current Week Low]])-1</f>
        <v>7.1937783538562616E-3</v>
      </c>
      <c r="AF329" s="1">
        <f>(Table2[[#This Row],[Current Week High]]/Table2[[#This Row],[Close Price]])-1</f>
        <v>4.0248375265426795E-2</v>
      </c>
      <c r="AG329" s="1">
        <f>(Table2[[#This Row],[Close Price]]/Table2[[#This Row],[Current Month Low]])-1</f>
        <v>7.1937783538562616E-3</v>
      </c>
      <c r="AH329" s="1">
        <f>(Table2[[#This Row],[Current Month High]]/Table2[[#This Row],[Close Price]])-1</f>
        <v>0.17236128091285408</v>
      </c>
      <c r="AI329">
        <v>18.7364605452244</v>
      </c>
      <c r="AJ329">
        <v>50.1279966511567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0.18</v>
      </c>
      <c r="AM329" t="s">
        <v>3144</v>
      </c>
      <c r="AN329">
        <v>-9.8800000000000008</v>
      </c>
      <c r="AO329" t="s">
        <v>3143</v>
      </c>
      <c r="AP329">
        <v>8.6288401942221996E-2</v>
      </c>
      <c r="AQ329">
        <f>(Table2[[#This Row],[Sharpe Ratio]]-AVERAGE(Table2[Sharpe Ratio]))/_xlfn.STDEV.P(Table2[Sharpe Ratio])</f>
        <v>0.34909604300517449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0.64879472994903398</v>
      </c>
      <c r="AS329">
        <f>_xlfn.RANK.AVG(Table2[[#This Row],[1Y Return vs Nifty Z-Score]],Table2[1Y Return vs Nifty Z-Score])</f>
        <v>293</v>
      </c>
      <c r="AT329">
        <f>_xlfn.RANK.AVG(Table2[[#This Row],[6M Return vs Nifty Z-Score]],Table2[6M Return vs Nifty Z-Score])</f>
        <v>476</v>
      </c>
      <c r="AU329">
        <f>_xlfn.RANK.AVG(Table2[[#This Row],[Sharpe Ratio Z-Score]],Table2[Sharpe Ratio Z-Score])</f>
        <v>252</v>
      </c>
      <c r="AV329">
        <f>(Table2[[#This Row],[Rank 1Y]]+Table2[[#This Row],[Rank 6M]]+Table2[[#This Row],[Rank Sharpe]])/3</f>
        <v>340.33333333333331</v>
      </c>
    </row>
    <row r="330" spans="1:48" x14ac:dyDescent="0.3">
      <c r="A330" t="s">
        <v>912</v>
      </c>
      <c r="B330" t="s">
        <v>913</v>
      </c>
      <c r="C330" t="s">
        <v>3096</v>
      </c>
      <c r="D330" t="s">
        <v>21</v>
      </c>
      <c r="E330">
        <v>15563.3283433049</v>
      </c>
      <c r="F330">
        <v>686.95</v>
      </c>
      <c r="G330">
        <v>12.726293310785399</v>
      </c>
      <c r="H330">
        <f>(Table2[[#This Row],[1Y Return vs Nifty]]-AVERAGE(Table2[1Y Return vs Nifty]))/_xlfn.STDEV.P(Table2[1Y Return vs Nifty])</f>
        <v>-0.10164609598714716</v>
      </c>
      <c r="I330">
        <v>8.7778764684280706</v>
      </c>
      <c r="J330">
        <f>(Table2[[#This Row],[1M Return vs Nifty]]-AVERAGE(Table2[1M Return vs Nifty]))/_xlfn.STDEV.P(Table2[1M Return vs Nifty])</f>
        <v>1.2913969374920924</v>
      </c>
      <c r="K330">
        <v>3.64066514067069</v>
      </c>
      <c r="L330">
        <f>(Table2[[#This Row],[6M Return vs Nifty]]-AVERAGE(Table2[6M Return vs Nifty]))/_xlfn.STDEV.P(Table2[6M Return vs Nifty])</f>
        <v>0.10678871148968527</v>
      </c>
      <c r="M330">
        <v>0.35381788572926598</v>
      </c>
      <c r="N330">
        <f>(Table2[[#This Row],[1W Return vs Nifty]]-AVERAGE(Table2[1W Return vs Nifty]))/_xlfn.STDEV.P(Table2[1W Return vs Nifty])</f>
        <v>1.2287719339934284</v>
      </c>
      <c r="O330">
        <v>693.85</v>
      </c>
      <c r="P330">
        <v>713.45112318410497</v>
      </c>
      <c r="Q330">
        <v>662.04394078652899</v>
      </c>
      <c r="R330">
        <v>47.638349956712801</v>
      </c>
      <c r="S330" s="1">
        <f>(Table2[[#This Row],[Close Price]]-Table2[[#This Row],[20D EMA]])/Table2[[#This Row],[20D EMA]]</f>
        <v>-9.9445125027022799E-3</v>
      </c>
      <c r="T330" s="1">
        <f>(Table2[[#This Row],[Close Price]]-Table2[[#This Row],[50D EMA]])/Table2[[#This Row],[50D EMA]]</f>
        <v>-3.7144973668036894E-2</v>
      </c>
      <c r="U330" s="1">
        <f>(Table2[[#This Row],[Close Price]]-Table2[[#This Row],[200D EMA]])/Table2[[#This Row],[200D EMA]]</f>
        <v>3.7619948887202069E-2</v>
      </c>
      <c r="V330">
        <v>0.77261923696983503</v>
      </c>
      <c r="W330">
        <v>682.1</v>
      </c>
      <c r="X330">
        <v>694.7</v>
      </c>
      <c r="Y330">
        <v>682.1</v>
      </c>
      <c r="Z330">
        <v>694.7</v>
      </c>
      <c r="AA330">
        <v>636.4</v>
      </c>
      <c r="AB330">
        <v>726</v>
      </c>
      <c r="AC330" s="1">
        <f>(Table2[[#This Row],[Close Price]]/Table2[[#This Row],[Day Low]])-1</f>
        <v>7.1103943703270112E-3</v>
      </c>
      <c r="AD330" s="1">
        <f>(Table2[[#This Row],[Day High]]/Table2[[#This Row],[Close Price]])-1</f>
        <v>1.1281752674867196E-2</v>
      </c>
      <c r="AE330" s="1">
        <f>(Table2[[#This Row],[Close Price]]/Table2[[#This Row],[Current Week Low]])-1</f>
        <v>7.1103943703270112E-3</v>
      </c>
      <c r="AF330" s="1">
        <f>(Table2[[#This Row],[Current Week High]]/Table2[[#This Row],[Close Price]])-1</f>
        <v>1.1281752674867196E-2</v>
      </c>
      <c r="AG330" s="1">
        <f>(Table2[[#This Row],[Close Price]]/Table2[[#This Row],[Current Month Low]])-1</f>
        <v>7.9431175361408091E-2</v>
      </c>
      <c r="AH330" s="1">
        <f>(Table2[[#This Row],[Current Month High]]/Table2[[#This Row],[Close Price]])-1</f>
        <v>5.684547638110482E-2</v>
      </c>
      <c r="AI330">
        <v>22.206856394206199</v>
      </c>
      <c r="AJ330">
        <v>44.849762783342101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-0.17</v>
      </c>
      <c r="AM330" t="s">
        <v>3143</v>
      </c>
      <c r="AN330">
        <v>-0.16</v>
      </c>
      <c r="AO330" t="s">
        <v>3143</v>
      </c>
      <c r="AP330">
        <v>3.5518073524115998E-2</v>
      </c>
      <c r="AQ330">
        <f>(Table2[[#This Row],[Sharpe Ratio]]-AVERAGE(Table2[Sharpe Ratio]))/_xlfn.STDEV.P(Table2[Sharpe Ratio])</f>
        <v>-0.25032966998004791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326</v>
      </c>
      <c r="AT330">
        <f>_xlfn.RANK.AVG(Table2[[#This Row],[6M Return vs Nifty Z-Score]],Table2[6M Return vs Nifty Z-Score])</f>
        <v>286</v>
      </c>
      <c r="AU330">
        <f>_xlfn.RANK.AVG(Table2[[#This Row],[Sharpe Ratio Z-Score]],Table2[Sharpe Ratio Z-Score])</f>
        <v>409</v>
      </c>
      <c r="AV330">
        <f>(Table2[[#This Row],[Rank 1Y]]+Table2[[#This Row],[Rank 6M]]+Table2[[#This Row],[Rank Sharpe]])/3</f>
        <v>340.33333333333331</v>
      </c>
    </row>
    <row r="331" spans="1:48" x14ac:dyDescent="0.3">
      <c r="A331" t="s">
        <v>1871</v>
      </c>
      <c r="B331" t="s">
        <v>1872</v>
      </c>
      <c r="C331" t="s">
        <v>3108</v>
      </c>
      <c r="D331" t="s">
        <v>100</v>
      </c>
      <c r="E331">
        <v>3734.8198088499998</v>
      </c>
      <c r="F331">
        <v>956.75</v>
      </c>
      <c r="G331">
        <v>11.8579412396205</v>
      </c>
      <c r="H331">
        <f>(Table2[[#This Row],[1Y Return vs Nifty]]-AVERAGE(Table2[1Y Return vs Nifty]))/_xlfn.STDEV.P(Table2[1Y Return vs Nifty])</f>
        <v>-0.11729711864317567</v>
      </c>
      <c r="I331">
        <v>-6.0739834422723504</v>
      </c>
      <c r="J331">
        <f>(Table2[[#This Row],[1M Return vs Nifty]]-AVERAGE(Table2[1M Return vs Nifty]))/_xlfn.STDEV.P(Table2[1M Return vs Nifty])</f>
        <v>-0.45279021355247379</v>
      </c>
      <c r="K331">
        <v>22.924684014026301</v>
      </c>
      <c r="L331">
        <f>(Table2[[#This Row],[6M Return vs Nifty]]-AVERAGE(Table2[6M Return vs Nifty]))/_xlfn.STDEV.P(Table2[6M Return vs Nifty])</f>
        <v>0.80980853689995635</v>
      </c>
      <c r="M331">
        <v>-10.3962234296545</v>
      </c>
      <c r="N331">
        <f>(Table2[[#This Row],[1W Return vs Nifty]]-AVERAGE(Table2[1W Return vs Nifty]))/_xlfn.STDEV.P(Table2[1W Return vs Nifty])</f>
        <v>-0.94943309578604551</v>
      </c>
      <c r="O331">
        <v>1036.4000000000001</v>
      </c>
      <c r="P331">
        <v>1102.0332949277199</v>
      </c>
      <c r="Q331">
        <v>1012.8451749178</v>
      </c>
      <c r="R331">
        <v>22.819090904530899</v>
      </c>
      <c r="S331" s="1">
        <f>(Table2[[#This Row],[Close Price]]-Table2[[#This Row],[20D EMA]])/Table2[[#This Row],[20D EMA]]</f>
        <v>-7.6852566576611422E-2</v>
      </c>
      <c r="T331" s="1">
        <f>(Table2[[#This Row],[Close Price]]-Table2[[#This Row],[50D EMA]])/Table2[[#This Row],[50D EMA]]</f>
        <v>-0.13183203774006549</v>
      </c>
      <c r="U331" s="1">
        <f>(Table2[[#This Row],[Close Price]]-Table2[[#This Row],[200D EMA]])/Table2[[#This Row],[200D EMA]]</f>
        <v>-5.5383760822430309E-2</v>
      </c>
      <c r="V331">
        <v>1.3580262291260801</v>
      </c>
      <c r="W331">
        <v>895.95</v>
      </c>
      <c r="X331">
        <v>973.2</v>
      </c>
      <c r="Y331">
        <v>895.95</v>
      </c>
      <c r="Z331">
        <v>973.2</v>
      </c>
      <c r="AA331">
        <v>895.95</v>
      </c>
      <c r="AB331">
        <v>1140</v>
      </c>
      <c r="AC331" s="1">
        <f>(Table2[[#This Row],[Close Price]]/Table2[[#This Row],[Day Low]])-1</f>
        <v>6.7860929739382625E-2</v>
      </c>
      <c r="AD331" s="1">
        <f>(Table2[[#This Row],[Day High]]/Table2[[#This Row],[Close Price]])-1</f>
        <v>1.7193624248758921E-2</v>
      </c>
      <c r="AE331" s="1">
        <f>(Table2[[#This Row],[Close Price]]/Table2[[#This Row],[Current Week Low]])-1</f>
        <v>6.7860929739382625E-2</v>
      </c>
      <c r="AF331" s="1">
        <f>(Table2[[#This Row],[Current Week High]]/Table2[[#This Row],[Close Price]])-1</f>
        <v>1.7193624248758921E-2</v>
      </c>
      <c r="AG331" s="1">
        <f>(Table2[[#This Row],[Close Price]]/Table2[[#This Row],[Current Month Low]])-1</f>
        <v>6.7860929739382625E-2</v>
      </c>
      <c r="AH331" s="1">
        <f>(Table2[[#This Row],[Current Month High]]/Table2[[#This Row],[Close Price]])-1</f>
        <v>0.19153383851580874</v>
      </c>
      <c r="AI331">
        <v>66.469819702116496</v>
      </c>
      <c r="AJ331">
        <v>56.844262295081897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0</v>
      </c>
      <c r="AM331">
        <v>0</v>
      </c>
      <c r="AN331">
        <v>-11.75</v>
      </c>
      <c r="AO331" t="s">
        <v>3143</v>
      </c>
      <c r="AP331">
        <v>-1.0504180722187E-2</v>
      </c>
      <c r="AQ331">
        <f>(Table2[[#This Row],[Sharpe Ratio]]-AVERAGE(Table2[Sharpe Ratio]))/_xlfn.STDEV.P(Table2[Sharpe Ratio])</f>
        <v>-0.79369669998214554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340</v>
      </c>
      <c r="AT331">
        <f>_xlfn.RANK.AVG(Table2[[#This Row],[6M Return vs Nifty Z-Score]],Table2[6M Return vs Nifty Z-Score])</f>
        <v>112</v>
      </c>
      <c r="AU331">
        <f>_xlfn.RANK.AVG(Table2[[#This Row],[Sharpe Ratio Z-Score]],Table2[Sharpe Ratio Z-Score])</f>
        <v>571</v>
      </c>
      <c r="AV331">
        <f>(Table2[[#This Row],[Rank 1Y]]+Table2[[#This Row],[Rank 6M]]+Table2[[#This Row],[Rank Sharpe]])/3</f>
        <v>341</v>
      </c>
    </row>
    <row r="332" spans="1:48" x14ac:dyDescent="0.3">
      <c r="A332" t="s">
        <v>174</v>
      </c>
      <c r="B332" t="s">
        <v>175</v>
      </c>
      <c r="C332" t="s">
        <v>3105</v>
      </c>
      <c r="D332" t="s">
        <v>176</v>
      </c>
      <c r="E332">
        <v>145154.97251662501</v>
      </c>
      <c r="F332">
        <v>692.9</v>
      </c>
      <c r="G332">
        <v>23.952451502102701</v>
      </c>
      <c r="H332">
        <f>(Table2[[#This Row],[1Y Return vs Nifty]]-AVERAGE(Table2[1Y Return vs Nifty]))/_xlfn.STDEV.P(Table2[1Y Return vs Nifty])</f>
        <v>0.10069217442978567</v>
      </c>
      <c r="I332">
        <v>-2.73090797747536</v>
      </c>
      <c r="J332">
        <f>(Table2[[#This Row],[1M Return vs Nifty]]-AVERAGE(Table2[1M Return vs Nifty]))/_xlfn.STDEV.P(Table2[1M Return vs Nifty])</f>
        <v>-6.018286970928366E-2</v>
      </c>
      <c r="K332">
        <v>-1.9684325544558801</v>
      </c>
      <c r="L332">
        <f>(Table2[[#This Row],[6M Return vs Nifty]]-AVERAGE(Table2[6M Return vs Nifty]))/_xlfn.STDEV.P(Table2[6M Return vs Nifty])</f>
        <v>-9.7697029176407574E-2</v>
      </c>
      <c r="M332">
        <v>-9.2352000397599898</v>
      </c>
      <c r="N332">
        <f>(Table2[[#This Row],[1W Return vs Nifty]]-AVERAGE(Table2[1W Return vs Nifty]))/_xlfn.STDEV.P(Table2[1W Return vs Nifty])</f>
        <v>-0.71418311735658535</v>
      </c>
      <c r="O332">
        <v>717.1</v>
      </c>
      <c r="P332">
        <v>705.53747465693095</v>
      </c>
      <c r="Q332">
        <v>641.67469391351096</v>
      </c>
      <c r="R332">
        <v>24.916754169770599</v>
      </c>
      <c r="S332" s="1">
        <f>(Table2[[#This Row],[Close Price]]-Table2[[#This Row],[20D EMA]])/Table2[[#This Row],[20D EMA]]</f>
        <v>-3.3747036675498596E-2</v>
      </c>
      <c r="T332" s="1">
        <f>(Table2[[#This Row],[Close Price]]-Table2[[#This Row],[50D EMA]])/Table2[[#This Row],[50D EMA]]</f>
        <v>-1.7911840420774212E-2</v>
      </c>
      <c r="U332" s="1">
        <f>(Table2[[#This Row],[Close Price]]-Table2[[#This Row],[200D EMA]])/Table2[[#This Row],[200D EMA]]</f>
        <v>7.9830647168070326E-2</v>
      </c>
      <c r="V332">
        <v>0.81956113611586601</v>
      </c>
      <c r="W332">
        <v>680.8</v>
      </c>
      <c r="X332">
        <v>697</v>
      </c>
      <c r="Y332">
        <v>680.8</v>
      </c>
      <c r="Z332">
        <v>697</v>
      </c>
      <c r="AA332">
        <v>666.75</v>
      </c>
      <c r="AB332">
        <v>772.65</v>
      </c>
      <c r="AC332" s="1">
        <f>(Table2[[#This Row],[Close Price]]/Table2[[#This Row],[Day Low]])-1</f>
        <v>1.7773207990599227E-2</v>
      </c>
      <c r="AD332" s="1">
        <f>(Table2[[#This Row],[Day High]]/Table2[[#This Row],[Close Price]])-1</f>
        <v>5.9171597633136397E-3</v>
      </c>
      <c r="AE332" s="1">
        <f>(Table2[[#This Row],[Close Price]]/Table2[[#This Row],[Current Week Low]])-1</f>
        <v>1.7773207990599227E-2</v>
      </c>
      <c r="AF332" s="1">
        <f>(Table2[[#This Row],[Current Week High]]/Table2[[#This Row],[Close Price]])-1</f>
        <v>5.9171597633136397E-3</v>
      </c>
      <c r="AG332" s="1">
        <f>(Table2[[#This Row],[Close Price]]/Table2[[#This Row],[Current Month Low]])-1</f>
        <v>3.9220097487814076E-2</v>
      </c>
      <c r="AH332" s="1">
        <f>(Table2[[#This Row],[Current Month High]]/Table2[[#This Row],[Close Price]])-1</f>
        <v>0.11509597344494149</v>
      </c>
      <c r="AI332">
        <v>11.5095973444941</v>
      </c>
      <c r="AJ332">
        <v>52.873690016547101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0.09</v>
      </c>
      <c r="AM332" t="s">
        <v>3144</v>
      </c>
      <c r="AN332">
        <v>-5.0999999999999996</v>
      </c>
      <c r="AO332" t="s">
        <v>3143</v>
      </c>
      <c r="AP332">
        <v>3.5685223366218002E-2</v>
      </c>
      <c r="AQ332">
        <f>(Table2[[#This Row],[Sharpe Ratio]]-AVERAGE(Table2[Sharpe Ratio]))/_xlfn.STDEV.P(Table2[Sharpe Ratio])</f>
        <v>-0.24835619617361041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-1.0197270379861014</v>
      </c>
      <c r="AS332">
        <f>_xlfn.RANK.AVG(Table2[[#This Row],[1Y Return vs Nifty Z-Score]],Table2[1Y Return vs Nifty Z-Score])</f>
        <v>259</v>
      </c>
      <c r="AT332">
        <f>_xlfn.RANK.AVG(Table2[[#This Row],[6M Return vs Nifty Z-Score]],Table2[6M Return vs Nifty Z-Score])</f>
        <v>363</v>
      </c>
      <c r="AU332">
        <f>_xlfn.RANK.AVG(Table2[[#This Row],[Sharpe Ratio Z-Score]],Table2[Sharpe Ratio Z-Score])</f>
        <v>408</v>
      </c>
      <c r="AV332">
        <f>(Table2[[#This Row],[Rank 1Y]]+Table2[[#This Row],[Rank 6M]]+Table2[[#This Row],[Rank Sharpe]])/3</f>
        <v>343.33333333333331</v>
      </c>
    </row>
    <row r="333" spans="1:48" x14ac:dyDescent="0.3">
      <c r="A333" t="s">
        <v>1387</v>
      </c>
      <c r="B333" t="s">
        <v>1388</v>
      </c>
      <c r="C333" t="s">
        <v>3116</v>
      </c>
      <c r="D333" t="s">
        <v>1389</v>
      </c>
      <c r="E333">
        <v>7463.02026492</v>
      </c>
      <c r="F333">
        <v>439.65</v>
      </c>
      <c r="G333">
        <v>-13.0218543295552</v>
      </c>
      <c r="H333">
        <f>(Table2[[#This Row],[1Y Return vs Nifty]]-AVERAGE(Table2[1Y Return vs Nifty]))/_xlfn.STDEV.P(Table2[1Y Return vs Nifty])</f>
        <v>-0.56572611082390711</v>
      </c>
      <c r="I333">
        <v>4.71071060210868</v>
      </c>
      <c r="J333">
        <f>(Table2[[#This Row],[1M Return vs Nifty]]-AVERAGE(Table2[1M Return vs Nifty]))/_xlfn.STDEV.P(Table2[1M Return vs Nifty])</f>
        <v>0.81375316170544265</v>
      </c>
      <c r="K333">
        <v>6.8183260590170596</v>
      </c>
      <c r="L333">
        <f>(Table2[[#This Row],[6M Return vs Nifty]]-AVERAGE(Table2[6M Return vs Nifty]))/_xlfn.STDEV.P(Table2[6M Return vs Nifty])</f>
        <v>0.22263378707792419</v>
      </c>
      <c r="M333">
        <v>-9.2255734041323105</v>
      </c>
      <c r="N333">
        <f>(Table2[[#This Row],[1W Return vs Nifty]]-AVERAGE(Table2[1W Return vs Nifty]))/_xlfn.STDEV.P(Table2[1W Return vs Nifty])</f>
        <v>-0.71223254009563486</v>
      </c>
      <c r="O333">
        <v>472.64</v>
      </c>
      <c r="P333">
        <v>475.04647910531202</v>
      </c>
      <c r="Q333">
        <v>445.12575374207199</v>
      </c>
      <c r="R333">
        <v>22.9960082918933</v>
      </c>
      <c r="S333" s="1">
        <f>(Table2[[#This Row],[Close Price]]-Table2[[#This Row],[20D EMA]])/Table2[[#This Row],[20D EMA]]</f>
        <v>-6.9799424509140173E-2</v>
      </c>
      <c r="T333" s="1">
        <f>(Table2[[#This Row],[Close Price]]-Table2[[#This Row],[50D EMA]])/Table2[[#This Row],[50D EMA]]</f>
        <v>-7.451161236259804E-2</v>
      </c>
      <c r="U333" s="1">
        <f>(Table2[[#This Row],[Close Price]]-Table2[[#This Row],[200D EMA]])/Table2[[#This Row],[200D EMA]]</f>
        <v>-1.2301588250148607E-2</v>
      </c>
      <c r="V333">
        <v>0.60794510544333102</v>
      </c>
      <c r="W333">
        <v>435.05</v>
      </c>
      <c r="X333">
        <v>446.8</v>
      </c>
      <c r="Y333">
        <v>435.05</v>
      </c>
      <c r="Z333">
        <v>446.8</v>
      </c>
      <c r="AA333">
        <v>435.05</v>
      </c>
      <c r="AB333">
        <v>523.35</v>
      </c>
      <c r="AC333" s="1">
        <f>(Table2[[#This Row],[Close Price]]/Table2[[#This Row],[Day Low]])-1</f>
        <v>1.0573497299160906E-2</v>
      </c>
      <c r="AD333" s="1">
        <f>(Table2[[#This Row],[Day High]]/Table2[[#This Row],[Close Price]])-1</f>
        <v>1.6262936426703067E-2</v>
      </c>
      <c r="AE333" s="1">
        <f>(Table2[[#This Row],[Close Price]]/Table2[[#This Row],[Current Week Low]])-1</f>
        <v>1.0573497299160906E-2</v>
      </c>
      <c r="AF333" s="1">
        <f>(Table2[[#This Row],[Current Week High]]/Table2[[#This Row],[Close Price]])-1</f>
        <v>1.6262936426703067E-2</v>
      </c>
      <c r="AG333" s="1">
        <f>(Table2[[#This Row],[Close Price]]/Table2[[#This Row],[Current Month Low]])-1</f>
        <v>1.0573497299160906E-2</v>
      </c>
      <c r="AH333" s="1">
        <f>(Table2[[#This Row],[Current Month High]]/Table2[[#This Row],[Close Price]])-1</f>
        <v>0.19037871033776876</v>
      </c>
      <c r="AI333">
        <v>45.286022972819197</v>
      </c>
      <c r="AJ333">
        <v>37.778125979316798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-0.08</v>
      </c>
      <c r="AM333" t="s">
        <v>3143</v>
      </c>
      <c r="AN333">
        <v>-11.69</v>
      </c>
      <c r="AO333" t="s">
        <v>3143</v>
      </c>
      <c r="AP333">
        <v>7.447456099067E-2</v>
      </c>
      <c r="AQ333">
        <f>(Table2[[#This Row],[Sharpe Ratio]]-AVERAGE(Table2[Sharpe Ratio]))/_xlfn.STDEV.P(Table2[Sharpe Ratio])</f>
        <v>0.20961457309700224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505</v>
      </c>
      <c r="AT333">
        <f>_xlfn.RANK.AVG(Table2[[#This Row],[6M Return vs Nifty Z-Score]],Table2[6M Return vs Nifty Z-Score])</f>
        <v>241</v>
      </c>
      <c r="AU333">
        <f>_xlfn.RANK.AVG(Table2[[#This Row],[Sharpe Ratio Z-Score]],Table2[Sharpe Ratio Z-Score])</f>
        <v>284</v>
      </c>
      <c r="AV333">
        <f>(Table2[[#This Row],[Rank 1Y]]+Table2[[#This Row],[Rank 6M]]+Table2[[#This Row],[Rank Sharpe]])/3</f>
        <v>343.33333333333331</v>
      </c>
    </row>
    <row r="334" spans="1:48" x14ac:dyDescent="0.3">
      <c r="A334" t="s">
        <v>296</v>
      </c>
      <c r="B334" t="s">
        <v>297</v>
      </c>
      <c r="C334" t="s">
        <v>3098</v>
      </c>
      <c r="D334" t="s">
        <v>298</v>
      </c>
      <c r="E334">
        <v>88290.082709680006</v>
      </c>
      <c r="F334">
        <v>346.25</v>
      </c>
      <c r="G334">
        <v>76.073330536911001</v>
      </c>
      <c r="H334">
        <f>(Table2[[#This Row],[1Y Return vs Nifty]]-AVERAGE(Table2[1Y Return vs Nifty]))/_xlfn.STDEV.P(Table2[1Y Return vs Nifty])</f>
        <v>1.0401095901464077</v>
      </c>
      <c r="I334">
        <v>-7.4805176320127398</v>
      </c>
      <c r="J334">
        <f>(Table2[[#This Row],[1M Return vs Nifty]]-AVERAGE(Table2[1M Return vs Nifty]))/_xlfn.STDEV.P(Table2[1M Return vs Nifty])</f>
        <v>-0.61797214201131623</v>
      </c>
      <c r="K334">
        <v>-10.1937559124493</v>
      </c>
      <c r="L334">
        <f>(Table2[[#This Row],[6M Return vs Nifty]]-AVERAGE(Table2[6M Return vs Nifty]))/_xlfn.STDEV.P(Table2[6M Return vs Nifty])</f>
        <v>-0.39756011420321324</v>
      </c>
      <c r="M334">
        <v>-11.2815194780563</v>
      </c>
      <c r="N334">
        <f>(Table2[[#This Row],[1W Return vs Nifty]]-AVERAGE(Table2[1W Return vs Nifty]))/_xlfn.STDEV.P(Table2[1W Return vs Nifty])</f>
        <v>-1.128814388275883</v>
      </c>
      <c r="O334">
        <v>372.62</v>
      </c>
      <c r="P334">
        <v>388.78572015845998</v>
      </c>
      <c r="Q334">
        <v>344.14445619614099</v>
      </c>
      <c r="R334">
        <v>13.5744071428407</v>
      </c>
      <c r="S334" s="1">
        <f>(Table2[[#This Row],[Close Price]]-Table2[[#This Row],[20D EMA]])/Table2[[#This Row],[20D EMA]]</f>
        <v>-7.0769148193870438E-2</v>
      </c>
      <c r="T334" s="1">
        <f>(Table2[[#This Row],[Close Price]]-Table2[[#This Row],[50D EMA]])/Table2[[#This Row],[50D EMA]]</f>
        <v>-0.10940659070791853</v>
      </c>
      <c r="U334" s="1">
        <f>(Table2[[#This Row],[Close Price]]-Table2[[#This Row],[200D EMA]])/Table2[[#This Row],[200D EMA]]</f>
        <v>6.1181976520318475E-3</v>
      </c>
      <c r="V334">
        <v>0.60075548429859604</v>
      </c>
      <c r="W334">
        <v>336.5</v>
      </c>
      <c r="X334">
        <v>348.65</v>
      </c>
      <c r="Y334">
        <v>336.5</v>
      </c>
      <c r="Z334">
        <v>348.65</v>
      </c>
      <c r="AA334">
        <v>330.1</v>
      </c>
      <c r="AB334">
        <v>395.6</v>
      </c>
      <c r="AC334" s="1">
        <f>(Table2[[#This Row],[Close Price]]/Table2[[#This Row],[Day Low]])-1</f>
        <v>2.8974739970282215E-2</v>
      </c>
      <c r="AD334" s="1">
        <f>(Table2[[#This Row],[Day High]]/Table2[[#This Row],[Close Price]])-1</f>
        <v>6.9314079422382324E-3</v>
      </c>
      <c r="AE334" s="1">
        <f>(Table2[[#This Row],[Close Price]]/Table2[[#This Row],[Current Week Low]])-1</f>
        <v>2.8974739970282215E-2</v>
      </c>
      <c r="AF334" s="1">
        <f>(Table2[[#This Row],[Current Week High]]/Table2[[#This Row],[Close Price]])-1</f>
        <v>6.9314079422382324E-3</v>
      </c>
      <c r="AG334" s="1">
        <f>(Table2[[#This Row],[Close Price]]/Table2[[#This Row],[Current Month Low]])-1</f>
        <v>4.8924568312632477E-2</v>
      </c>
      <c r="AH334" s="1">
        <f>(Table2[[#This Row],[Current Month High]]/Table2[[#This Row],[Close Price]])-1</f>
        <v>0.14252707581227453</v>
      </c>
      <c r="AI334">
        <v>32.953068592057697</v>
      </c>
      <c r="AJ334">
        <v>107.33532934131701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-0.2</v>
      </c>
      <c r="AM334" t="s">
        <v>3143</v>
      </c>
      <c r="AN334">
        <v>-8.6199999999999992</v>
      </c>
      <c r="AO334" t="s">
        <v>3143</v>
      </c>
      <c r="AP334">
        <v>1.3127822194984E-2</v>
      </c>
      <c r="AQ334">
        <f>(Table2[[#This Row],[Sharpe Ratio]]-AVERAGE(Table2[Sharpe Ratio]))/_xlfn.STDEV.P(Table2[Sharpe Ratio])</f>
        <v>-0.51468274361698929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101</v>
      </c>
      <c r="AT334">
        <f>_xlfn.RANK.AVG(Table2[[#This Row],[6M Return vs Nifty Z-Score]],Table2[6M Return vs Nifty Z-Score])</f>
        <v>461</v>
      </c>
      <c r="AU334">
        <f>_xlfn.RANK.AVG(Table2[[#This Row],[Sharpe Ratio Z-Score]],Table2[Sharpe Ratio Z-Score])</f>
        <v>471</v>
      </c>
      <c r="AV334">
        <f>(Table2[[#This Row],[Rank 1Y]]+Table2[[#This Row],[Rank 6M]]+Table2[[#This Row],[Rank Sharpe]])/3</f>
        <v>344.33333333333331</v>
      </c>
    </row>
    <row r="335" spans="1:48" x14ac:dyDescent="0.3">
      <c r="A335" t="s">
        <v>331</v>
      </c>
      <c r="B335" t="s">
        <v>332</v>
      </c>
      <c r="C335" t="s">
        <v>3102</v>
      </c>
      <c r="D335" t="s">
        <v>111</v>
      </c>
      <c r="E335">
        <v>78853.523219249997</v>
      </c>
      <c r="F335">
        <v>78.94</v>
      </c>
      <c r="G335">
        <v>27.0013004296075</v>
      </c>
      <c r="H335">
        <f>(Table2[[#This Row],[1Y Return vs Nifty]]-AVERAGE(Table2[1Y Return vs Nifty]))/_xlfn.STDEV.P(Table2[1Y Return vs Nifty])</f>
        <v>0.155644083020471</v>
      </c>
      <c r="I335">
        <v>-10.5575180644299</v>
      </c>
      <c r="J335">
        <f>(Table2[[#This Row],[1M Return vs Nifty]]-AVERAGE(Table2[1M Return vs Nifty]))/_xlfn.STDEV.P(Table2[1M Return vs Nifty])</f>
        <v>-0.97933190774098644</v>
      </c>
      <c r="K335">
        <v>-24.04203190038</v>
      </c>
      <c r="L335">
        <f>(Table2[[#This Row],[6M Return vs Nifty]]-AVERAGE(Table2[6M Return vs Nifty]))/_xlfn.STDEV.P(Table2[6M Return vs Nifty])</f>
        <v>-0.90241403657308883</v>
      </c>
      <c r="M335">
        <v>-5.21812451500496</v>
      </c>
      <c r="N335">
        <f>(Table2[[#This Row],[1W Return vs Nifty]]-AVERAGE(Table2[1W Return vs Nifty]))/_xlfn.STDEV.P(Table2[1W Return vs Nifty])</f>
        <v>9.9768555601525435E-2</v>
      </c>
      <c r="O335">
        <v>85.64</v>
      </c>
      <c r="P335">
        <v>90.952757743872894</v>
      </c>
      <c r="Q335">
        <v>88.9983084569905</v>
      </c>
      <c r="R335">
        <v>20.162550608687798</v>
      </c>
      <c r="S335" s="1">
        <f>(Table2[[#This Row],[Close Price]]-Table2[[#This Row],[20D EMA]])/Table2[[#This Row],[20D EMA]]</f>
        <v>-7.8234469873890738E-2</v>
      </c>
      <c r="T335" s="1">
        <f>(Table2[[#This Row],[Close Price]]-Table2[[#This Row],[50D EMA]])/Table2[[#This Row],[50D EMA]]</f>
        <v>-0.13207689400360315</v>
      </c>
      <c r="U335" s="1">
        <f>(Table2[[#This Row],[Close Price]]-Table2[[#This Row],[200D EMA]])/Table2[[#This Row],[200D EMA]]</f>
        <v>-0.11301684977362576</v>
      </c>
      <c r="V335">
        <v>1.0966287992811501</v>
      </c>
      <c r="W335">
        <v>77.7</v>
      </c>
      <c r="X335">
        <v>80.099999999999994</v>
      </c>
      <c r="Y335">
        <v>77.7</v>
      </c>
      <c r="Z335">
        <v>80.099999999999994</v>
      </c>
      <c r="AA335">
        <v>75.099999999999994</v>
      </c>
      <c r="AB335">
        <v>95.55</v>
      </c>
      <c r="AC335" s="1">
        <f>(Table2[[#This Row],[Close Price]]/Table2[[#This Row],[Day Low]])-1</f>
        <v>1.5958815958815986E-2</v>
      </c>
      <c r="AD335" s="1">
        <f>(Table2[[#This Row],[Day High]]/Table2[[#This Row],[Close Price]])-1</f>
        <v>1.4694704839118167E-2</v>
      </c>
      <c r="AE335" s="1">
        <f>(Table2[[#This Row],[Close Price]]/Table2[[#This Row],[Current Week Low]])-1</f>
        <v>1.5958815958815986E-2</v>
      </c>
      <c r="AF335" s="1">
        <f>(Table2[[#This Row],[Current Week High]]/Table2[[#This Row],[Close Price]])-1</f>
        <v>1.4694704839118167E-2</v>
      </c>
      <c r="AG335" s="1">
        <f>(Table2[[#This Row],[Close Price]]/Table2[[#This Row],[Current Month Low]])-1</f>
        <v>5.113182423435414E-2</v>
      </c>
      <c r="AH335" s="1">
        <f>(Table2[[#This Row],[Current Month High]]/Table2[[#This Row],[Close Price]])-1</f>
        <v>0.21041297187737529</v>
      </c>
      <c r="AI335">
        <v>49.9873321510007</v>
      </c>
      <c r="AJ335">
        <v>60.4471544715446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-0.13</v>
      </c>
      <c r="AM335" t="s">
        <v>3143</v>
      </c>
      <c r="AN335">
        <v>-13.07</v>
      </c>
      <c r="AO335" t="s">
        <v>3143</v>
      </c>
      <c r="AP335">
        <v>0.110269609835758</v>
      </c>
      <c r="AQ335">
        <f>(Table2[[#This Row],[Sharpe Ratio]]-AVERAGE(Table2[Sharpe Ratio]))/_xlfn.STDEV.P(Table2[Sharpe Ratio])</f>
        <v>0.63223292802684361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240</v>
      </c>
      <c r="AT335">
        <f>_xlfn.RANK.AVG(Table2[[#This Row],[6M Return vs Nifty Z-Score]],Table2[6M Return vs Nifty Z-Score])</f>
        <v>616</v>
      </c>
      <c r="AU335">
        <f>_xlfn.RANK.AVG(Table2[[#This Row],[Sharpe Ratio Z-Score]],Table2[Sharpe Ratio Z-Score])</f>
        <v>179</v>
      </c>
      <c r="AV335">
        <f>(Table2[[#This Row],[Rank 1Y]]+Table2[[#This Row],[Rank 6M]]+Table2[[#This Row],[Rank Sharpe]])/3</f>
        <v>345</v>
      </c>
    </row>
    <row r="336" spans="1:48" x14ac:dyDescent="0.3">
      <c r="A336" t="s">
        <v>358</v>
      </c>
      <c r="B336" t="s">
        <v>359</v>
      </c>
      <c r="C336" t="s">
        <v>3103</v>
      </c>
      <c r="D336" t="s">
        <v>117</v>
      </c>
      <c r="E336">
        <v>65191.72025264</v>
      </c>
      <c r="F336">
        <v>1365.5</v>
      </c>
      <c r="G336">
        <v>5.0025169224282804</v>
      </c>
      <c r="H336">
        <f>(Table2[[#This Row],[1Y Return vs Nifty]]-AVERAGE(Table2[1Y Return vs Nifty]))/_xlfn.STDEV.P(Table2[1Y Return vs Nifty])</f>
        <v>-0.24085806226035172</v>
      </c>
      <c r="I336">
        <v>-1.33609057270934</v>
      </c>
      <c r="J336">
        <f>(Table2[[#This Row],[1M Return vs Nifty]]-AVERAGE(Table2[1M Return vs Nifty]))/_xlfn.STDEV.P(Table2[1M Return vs Nifty])</f>
        <v>0.10362305157424713</v>
      </c>
      <c r="K336">
        <v>-2.0469726547553799</v>
      </c>
      <c r="L336">
        <f>(Table2[[#This Row],[6M Return vs Nifty]]-AVERAGE(Table2[6M Return vs Nifty]))/_xlfn.STDEV.P(Table2[6M Return vs Nifty])</f>
        <v>-0.10056029372530041</v>
      </c>
      <c r="M336">
        <v>-3.4644274176890502</v>
      </c>
      <c r="N336">
        <f>(Table2[[#This Row],[1W Return vs Nifty]]-AVERAGE(Table2[1W Return vs Nifty]))/_xlfn.STDEV.P(Table2[1W Return vs Nifty])</f>
        <v>0.45510782602988392</v>
      </c>
      <c r="O336">
        <v>1460.47</v>
      </c>
      <c r="P336">
        <v>1513.2196230204099</v>
      </c>
      <c r="Q336">
        <v>1426.53354044408</v>
      </c>
      <c r="R336">
        <v>27.850983830068198</v>
      </c>
      <c r="S336" s="1">
        <f>(Table2[[#This Row],[Close Price]]-Table2[[#This Row],[20D EMA]])/Table2[[#This Row],[20D EMA]]</f>
        <v>-6.5027011852348923E-2</v>
      </c>
      <c r="T336" s="1">
        <f>(Table2[[#This Row],[Close Price]]-Table2[[#This Row],[50D EMA]])/Table2[[#This Row],[50D EMA]]</f>
        <v>-9.7619420719352853E-2</v>
      </c>
      <c r="U336" s="1">
        <f>(Table2[[#This Row],[Close Price]]-Table2[[#This Row],[200D EMA]])/Table2[[#This Row],[200D EMA]]</f>
        <v>-4.2784511344248009E-2</v>
      </c>
      <c r="V336">
        <v>0.803960329937354</v>
      </c>
      <c r="W336">
        <v>1357.9</v>
      </c>
      <c r="X336">
        <v>1409</v>
      </c>
      <c r="Y336">
        <v>1357.9</v>
      </c>
      <c r="Z336">
        <v>1409</v>
      </c>
      <c r="AA336">
        <v>1357.9</v>
      </c>
      <c r="AB336">
        <v>1555</v>
      </c>
      <c r="AC336" s="1">
        <f>(Table2[[#This Row],[Close Price]]/Table2[[#This Row],[Day Low]])-1</f>
        <v>5.5968775314823027E-3</v>
      </c>
      <c r="AD336" s="1">
        <f>(Table2[[#This Row],[Day High]]/Table2[[#This Row],[Close Price]])-1</f>
        <v>3.1856462834126686E-2</v>
      </c>
      <c r="AE336" s="1">
        <f>(Table2[[#This Row],[Close Price]]/Table2[[#This Row],[Current Week Low]])-1</f>
        <v>5.5968775314823027E-3</v>
      </c>
      <c r="AF336" s="1">
        <f>(Table2[[#This Row],[Current Week High]]/Table2[[#This Row],[Close Price]])-1</f>
        <v>3.1856462834126686E-2</v>
      </c>
      <c r="AG336" s="1">
        <f>(Table2[[#This Row],[Close Price]]/Table2[[#This Row],[Current Month Low]])-1</f>
        <v>5.5968775314823027E-3</v>
      </c>
      <c r="AH336" s="1">
        <f>(Table2[[#This Row],[Current Month High]]/Table2[[#This Row],[Close Price]])-1</f>
        <v>0.13877700476016108</v>
      </c>
      <c r="AI336">
        <v>32.149395825704801</v>
      </c>
      <c r="AJ336">
        <v>36.236655691908602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-0.12</v>
      </c>
      <c r="AM336" t="s">
        <v>3143</v>
      </c>
      <c r="AN336">
        <v>-9.0299999999999994</v>
      </c>
      <c r="AO336" t="s">
        <v>3143</v>
      </c>
      <c r="AP336">
        <v>7.3376671418116005E-2</v>
      </c>
      <c r="AQ336">
        <f>(Table2[[#This Row],[Sharpe Ratio]]-AVERAGE(Table2[Sharpe Ratio]))/_xlfn.STDEV.P(Table2[Sharpe Ratio])</f>
        <v>0.19665221377587319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386</v>
      </c>
      <c r="AT336">
        <f>_xlfn.RANK.AVG(Table2[[#This Row],[6M Return vs Nifty Z-Score]],Table2[6M Return vs Nifty Z-Score])</f>
        <v>365</v>
      </c>
      <c r="AU336">
        <f>_xlfn.RANK.AVG(Table2[[#This Row],[Sharpe Ratio Z-Score]],Table2[Sharpe Ratio Z-Score])</f>
        <v>286</v>
      </c>
      <c r="AV336">
        <f>(Table2[[#This Row],[Rank 1Y]]+Table2[[#This Row],[Rank 6M]]+Table2[[#This Row],[Rank Sharpe]])/3</f>
        <v>345.66666666666669</v>
      </c>
    </row>
    <row r="337" spans="1:48" x14ac:dyDescent="0.3">
      <c r="A337" t="s">
        <v>1000</v>
      </c>
      <c r="B337" t="s">
        <v>1001</v>
      </c>
      <c r="C337" t="s">
        <v>3103</v>
      </c>
      <c r="D337" t="s">
        <v>238</v>
      </c>
      <c r="E337">
        <v>13103.36885468</v>
      </c>
      <c r="F337">
        <v>1618.6</v>
      </c>
      <c r="G337">
        <v>14.2555106828809</v>
      </c>
      <c r="H337">
        <f>(Table2[[#This Row],[1Y Return vs Nifty]]-AVERAGE(Table2[1Y Return vs Nifty]))/_xlfn.STDEV.P(Table2[1Y Return vs Nifty])</f>
        <v>-7.4083755167769938E-2</v>
      </c>
      <c r="I337">
        <v>4.6072458755298804</v>
      </c>
      <c r="J337">
        <f>(Table2[[#This Row],[1M Return vs Nifty]]-AVERAGE(Table2[1M Return vs Nifty]))/_xlfn.STDEV.P(Table2[1M Return vs Nifty])</f>
        <v>0.80160237064155282</v>
      </c>
      <c r="K337">
        <v>-15.287982630533399</v>
      </c>
      <c r="L337">
        <f>(Table2[[#This Row],[6M Return vs Nifty]]-AVERAGE(Table2[6M Return vs Nifty]))/_xlfn.STDEV.P(Table2[6M Return vs Nifty])</f>
        <v>-0.58327567492049193</v>
      </c>
      <c r="M337">
        <v>-3.8109072989876398</v>
      </c>
      <c r="N337">
        <f>(Table2[[#This Row],[1W Return vs Nifty]]-AVERAGE(Table2[1W Return vs Nifty]))/_xlfn.STDEV.P(Table2[1W Return vs Nifty])</f>
        <v>0.38490305211129727</v>
      </c>
      <c r="O337">
        <v>1661.06</v>
      </c>
      <c r="P337">
        <v>1660.71185321961</v>
      </c>
      <c r="Q337">
        <v>1619.5143473548201</v>
      </c>
      <c r="R337">
        <v>35.706313456199503</v>
      </c>
      <c r="S337" s="1">
        <f>(Table2[[#This Row],[Close Price]]-Table2[[#This Row],[20D EMA]])/Table2[[#This Row],[20D EMA]]</f>
        <v>-2.5561990536163676E-2</v>
      </c>
      <c r="T337" s="1">
        <f>(Table2[[#This Row],[Close Price]]-Table2[[#This Row],[50D EMA]])/Table2[[#This Row],[50D EMA]]</f>
        <v>-2.5357712199120013E-2</v>
      </c>
      <c r="U337" s="1">
        <f>(Table2[[#This Row],[Close Price]]-Table2[[#This Row],[200D EMA]])/Table2[[#This Row],[200D EMA]]</f>
        <v>-5.645812007245162E-4</v>
      </c>
      <c r="V337">
        <v>1.08162219015839</v>
      </c>
      <c r="W337">
        <v>1570.3</v>
      </c>
      <c r="X337">
        <v>1647</v>
      </c>
      <c r="Y337">
        <v>1570.3</v>
      </c>
      <c r="Z337">
        <v>1647</v>
      </c>
      <c r="AA337">
        <v>1552.7</v>
      </c>
      <c r="AB337">
        <v>1787</v>
      </c>
      <c r="AC337" s="1">
        <f>(Table2[[#This Row],[Close Price]]/Table2[[#This Row],[Day Low]])-1</f>
        <v>3.0758453798637175E-2</v>
      </c>
      <c r="AD337" s="1">
        <f>(Table2[[#This Row],[Day High]]/Table2[[#This Row],[Close Price]])-1</f>
        <v>1.7546027431113442E-2</v>
      </c>
      <c r="AE337" s="1">
        <f>(Table2[[#This Row],[Close Price]]/Table2[[#This Row],[Current Week Low]])-1</f>
        <v>3.0758453798637175E-2</v>
      </c>
      <c r="AF337" s="1">
        <f>(Table2[[#This Row],[Current Week High]]/Table2[[#This Row],[Close Price]])-1</f>
        <v>1.7546027431113442E-2</v>
      </c>
      <c r="AG337" s="1">
        <f>(Table2[[#This Row],[Close Price]]/Table2[[#This Row],[Current Month Low]])-1</f>
        <v>4.2442197462484677E-2</v>
      </c>
      <c r="AH337" s="1">
        <f>(Table2[[#This Row],[Current Month High]]/Table2[[#This Row],[Close Price]])-1</f>
        <v>0.10404052885209447</v>
      </c>
      <c r="AI337">
        <v>37.276041023106302</v>
      </c>
      <c r="AJ337">
        <v>46.725286679055401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0.08</v>
      </c>
      <c r="AM337" t="s">
        <v>3144</v>
      </c>
      <c r="AN337">
        <v>-3.86</v>
      </c>
      <c r="AO337" t="s">
        <v>3143</v>
      </c>
      <c r="AP337">
        <v>0.102897935311125</v>
      </c>
      <c r="AQ337">
        <f>(Table2[[#This Row],[Sharpe Ratio]]-AVERAGE(Table2[Sharpe Ratio]))/_xlfn.STDEV.P(Table2[Sharpe Ratio])</f>
        <v>0.54519840618106241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1.0743443988456507</v>
      </c>
      <c r="AS337">
        <f>_xlfn.RANK.AVG(Table2[[#This Row],[1Y Return vs Nifty Z-Score]],Table2[1Y Return vs Nifty Z-Score])</f>
        <v>315</v>
      </c>
      <c r="AT337">
        <f>_xlfn.RANK.AVG(Table2[[#This Row],[6M Return vs Nifty Z-Score]],Table2[6M Return vs Nifty Z-Score])</f>
        <v>521</v>
      </c>
      <c r="AU337">
        <f>_xlfn.RANK.AVG(Table2[[#This Row],[Sharpe Ratio Z-Score]],Table2[Sharpe Ratio Z-Score])</f>
        <v>201</v>
      </c>
      <c r="AV337">
        <f>(Table2[[#This Row],[Rank 1Y]]+Table2[[#This Row],[Rank 6M]]+Table2[[#This Row],[Rank Sharpe]])/3</f>
        <v>345.66666666666669</v>
      </c>
    </row>
    <row r="338" spans="1:48" x14ac:dyDescent="0.3">
      <c r="A338" t="s">
        <v>610</v>
      </c>
      <c r="B338" t="s">
        <v>611</v>
      </c>
      <c r="C338" t="s">
        <v>3103</v>
      </c>
      <c r="D338" t="s">
        <v>394</v>
      </c>
      <c r="E338">
        <v>30488.02091273</v>
      </c>
      <c r="F338">
        <v>486.4</v>
      </c>
      <c r="G338">
        <v>2.2183230665388698</v>
      </c>
      <c r="H338">
        <f>(Table2[[#This Row],[1Y Return vs Nifty]]-AVERAGE(Table2[1Y Return vs Nifty]))/_xlfn.STDEV.P(Table2[1Y Return vs Nifty])</f>
        <v>-0.29103987510366514</v>
      </c>
      <c r="I338">
        <v>-5.1072944737048598</v>
      </c>
      <c r="J338">
        <f>(Table2[[#This Row],[1M Return vs Nifty]]-AVERAGE(Table2[1M Return vs Nifty]))/_xlfn.STDEV.P(Table2[1M Return vs Nifty])</f>
        <v>-0.33926325543612668</v>
      </c>
      <c r="K338">
        <v>-10.2280791368596</v>
      </c>
      <c r="L338">
        <f>(Table2[[#This Row],[6M Return vs Nifty]]-AVERAGE(Table2[6M Return vs Nifty]))/_xlfn.STDEV.P(Table2[6M Return vs Nifty])</f>
        <v>-0.39881140457950437</v>
      </c>
      <c r="M338">
        <v>-3.56950239419385</v>
      </c>
      <c r="N338">
        <f>(Table2[[#This Row],[1W Return vs Nifty]]-AVERAGE(Table2[1W Return vs Nifty]))/_xlfn.STDEV.P(Table2[1W Return vs Nifty])</f>
        <v>0.43381722484873447</v>
      </c>
      <c r="O338">
        <v>504.33</v>
      </c>
      <c r="P338">
        <v>510.70536827373201</v>
      </c>
      <c r="Q338">
        <v>491.89655439032799</v>
      </c>
      <c r="R338">
        <v>24.8872150373426</v>
      </c>
      <c r="S338" s="1">
        <f>(Table2[[#This Row],[Close Price]]-Table2[[#This Row],[20D EMA]])/Table2[[#This Row],[20D EMA]]</f>
        <v>-3.5552118652469628E-2</v>
      </c>
      <c r="T338" s="1">
        <f>(Table2[[#This Row],[Close Price]]-Table2[[#This Row],[50D EMA]])/Table2[[#This Row],[50D EMA]]</f>
        <v>-4.7591761872188977E-2</v>
      </c>
      <c r="U338" s="1">
        <f>(Table2[[#This Row],[Close Price]]-Table2[[#This Row],[200D EMA]])/Table2[[#This Row],[200D EMA]]</f>
        <v>-1.1174207953419427E-2</v>
      </c>
      <c r="V338">
        <v>0.69129663496413196</v>
      </c>
      <c r="W338">
        <v>479.75</v>
      </c>
      <c r="X338">
        <v>490.6</v>
      </c>
      <c r="Y338">
        <v>479.75</v>
      </c>
      <c r="Z338">
        <v>490.6</v>
      </c>
      <c r="AA338">
        <v>474.25</v>
      </c>
      <c r="AB338">
        <v>552.15</v>
      </c>
      <c r="AC338" s="1">
        <f>(Table2[[#This Row],[Close Price]]/Table2[[#This Row],[Day Low]])-1</f>
        <v>1.3861386138613874E-2</v>
      </c>
      <c r="AD338" s="1">
        <f>(Table2[[#This Row],[Day High]]/Table2[[#This Row],[Close Price]])-1</f>
        <v>8.634868421052655E-3</v>
      </c>
      <c r="AE338" s="1">
        <f>(Table2[[#This Row],[Close Price]]/Table2[[#This Row],[Current Week Low]])-1</f>
        <v>1.3861386138613874E-2</v>
      </c>
      <c r="AF338" s="1">
        <f>(Table2[[#This Row],[Current Week High]]/Table2[[#This Row],[Close Price]])-1</f>
        <v>8.634868421052655E-3</v>
      </c>
      <c r="AG338" s="1">
        <f>(Table2[[#This Row],[Close Price]]/Table2[[#This Row],[Current Month Low]])-1</f>
        <v>2.5619399051133307E-2</v>
      </c>
      <c r="AH338" s="1">
        <f>(Table2[[#This Row],[Current Month High]]/Table2[[#This Row],[Close Price]])-1</f>
        <v>0.13517680921052633</v>
      </c>
      <c r="AI338">
        <v>20.250822368421002</v>
      </c>
      <c r="AJ338">
        <v>31.246627091203401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-0.01</v>
      </c>
      <c r="AM338" t="s">
        <v>3143</v>
      </c>
      <c r="AN338">
        <v>-3.93</v>
      </c>
      <c r="AO338" t="s">
        <v>3143</v>
      </c>
      <c r="AP338">
        <v>0.11421604568989401</v>
      </c>
      <c r="AQ338">
        <f>(Table2[[#This Row],[Sharpe Ratio]]-AVERAGE(Table2[Sharpe Ratio]))/_xlfn.STDEV.P(Table2[Sharpe Ratio])</f>
        <v>0.67882697615146226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406</v>
      </c>
      <c r="AT338">
        <f>_xlfn.RANK.AVG(Table2[[#This Row],[6M Return vs Nifty Z-Score]],Table2[6M Return vs Nifty Z-Score])</f>
        <v>463</v>
      </c>
      <c r="AU338">
        <f>_xlfn.RANK.AVG(Table2[[#This Row],[Sharpe Ratio Z-Score]],Table2[Sharpe Ratio Z-Score])</f>
        <v>171</v>
      </c>
      <c r="AV338">
        <f>(Table2[[#This Row],[Rank 1Y]]+Table2[[#This Row],[Rank 6M]]+Table2[[#This Row],[Rank Sharpe]])/3</f>
        <v>346.66666666666669</v>
      </c>
    </row>
    <row r="339" spans="1:48" x14ac:dyDescent="0.3">
      <c r="A339" t="s">
        <v>139</v>
      </c>
      <c r="B339" t="s">
        <v>140</v>
      </c>
      <c r="C339" t="s">
        <v>3110</v>
      </c>
      <c r="D339" t="s">
        <v>141</v>
      </c>
      <c r="E339">
        <v>192331.7195562</v>
      </c>
      <c r="F339">
        <v>822.9</v>
      </c>
      <c r="G339">
        <v>20.6343372316671</v>
      </c>
      <c r="H339">
        <f>(Table2[[#This Row],[1Y Return vs Nifty]]-AVERAGE(Table2[1Y Return vs Nifty]))/_xlfn.STDEV.P(Table2[1Y Return vs Nifty])</f>
        <v>4.0887075384864677E-2</v>
      </c>
      <c r="I339">
        <v>-7.7187600059614496</v>
      </c>
      <c r="J339">
        <f>(Table2[[#This Row],[1M Return vs Nifty]]-AVERAGE(Table2[1M Return vs Nifty]))/_xlfn.STDEV.P(Table2[1M Return vs Nifty])</f>
        <v>-0.64595108134781698</v>
      </c>
      <c r="K339">
        <v>-15.692611020635299</v>
      </c>
      <c r="L339">
        <f>(Table2[[#This Row],[6M Return vs Nifty]]-AVERAGE(Table2[6M Return vs Nifty]))/_xlfn.STDEV.P(Table2[6M Return vs Nifty])</f>
        <v>-0.59802684178221444</v>
      </c>
      <c r="M339">
        <v>-9.46222950992866</v>
      </c>
      <c r="N339">
        <f>(Table2[[#This Row],[1W Return vs Nifty]]-AVERAGE(Table2[1W Return vs Nifty]))/_xlfn.STDEV.P(Table2[1W Return vs Nifty])</f>
        <v>-0.76018449719518111</v>
      </c>
      <c r="O339">
        <v>842.15</v>
      </c>
      <c r="P339">
        <v>850.59339327673899</v>
      </c>
      <c r="Q339">
        <v>809.34813404666204</v>
      </c>
      <c r="R339">
        <v>23.427766232314799</v>
      </c>
      <c r="S339" s="1">
        <f>(Table2[[#This Row],[Close Price]]-Table2[[#This Row],[20D EMA]])/Table2[[#This Row],[20D EMA]]</f>
        <v>-2.2858160660214927E-2</v>
      </c>
      <c r="T339" s="1">
        <f>(Table2[[#This Row],[Close Price]]-Table2[[#This Row],[50D EMA]])/Table2[[#This Row],[50D EMA]]</f>
        <v>-3.2557733807519737E-2</v>
      </c>
      <c r="U339" s="1">
        <f>(Table2[[#This Row],[Close Price]]-Table2[[#This Row],[200D EMA]])/Table2[[#This Row],[200D EMA]]</f>
        <v>1.6744173963285643E-2</v>
      </c>
      <c r="V339">
        <v>1.1934276494304199</v>
      </c>
      <c r="W339">
        <v>787.5</v>
      </c>
      <c r="X339">
        <v>839.6</v>
      </c>
      <c r="Y339">
        <v>787.5</v>
      </c>
      <c r="Z339">
        <v>839.6</v>
      </c>
      <c r="AA339">
        <v>766.6</v>
      </c>
      <c r="AB339">
        <v>916.1</v>
      </c>
      <c r="AC339" s="1">
        <f>(Table2[[#This Row],[Close Price]]/Table2[[#This Row],[Day Low]])-1</f>
        <v>4.4952380952380855E-2</v>
      </c>
      <c r="AD339" s="1">
        <f>(Table2[[#This Row],[Day High]]/Table2[[#This Row],[Close Price]])-1</f>
        <v>2.0294081905456451E-2</v>
      </c>
      <c r="AE339" s="1">
        <f>(Table2[[#This Row],[Close Price]]/Table2[[#This Row],[Current Week Low]])-1</f>
        <v>4.4952380952380855E-2</v>
      </c>
      <c r="AF339" s="1">
        <f>(Table2[[#This Row],[Current Week High]]/Table2[[#This Row],[Close Price]])-1</f>
        <v>2.0294081905456451E-2</v>
      </c>
      <c r="AG339" s="1">
        <f>(Table2[[#This Row],[Close Price]]/Table2[[#This Row],[Current Month Low]])-1</f>
        <v>7.3441168797286682E-2</v>
      </c>
      <c r="AH339" s="1">
        <f>(Table2[[#This Row],[Current Month High]]/Table2[[#This Row],[Close Price]])-1</f>
        <v>0.11325799003524128</v>
      </c>
      <c r="AI339">
        <v>17.584153603110899</v>
      </c>
      <c r="AJ339">
        <v>54.8988235294117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0.01</v>
      </c>
      <c r="AM339" t="s">
        <v>3144</v>
      </c>
      <c r="AN339">
        <v>-4.4000000000000004</v>
      </c>
      <c r="AO339" t="s">
        <v>3143</v>
      </c>
      <c r="AP339">
        <v>9.2569174472177995E-2</v>
      </c>
      <c r="AQ339">
        <f>(Table2[[#This Row],[Sharpe Ratio]]-AVERAGE(Table2[Sharpe Ratio]))/_xlfn.STDEV.P(Table2[Sharpe Ratio])</f>
        <v>0.42325070517049207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280</v>
      </c>
      <c r="AT339">
        <f>_xlfn.RANK.AVG(Table2[[#This Row],[6M Return vs Nifty Z-Score]],Table2[6M Return vs Nifty Z-Score])</f>
        <v>528</v>
      </c>
      <c r="AU339">
        <f>_xlfn.RANK.AVG(Table2[[#This Row],[Sharpe Ratio Z-Score]],Table2[Sharpe Ratio Z-Score])</f>
        <v>234</v>
      </c>
      <c r="AV339">
        <f>(Table2[[#This Row],[Rank 1Y]]+Table2[[#This Row],[Rank 6M]]+Table2[[#This Row],[Rank Sharpe]])/3</f>
        <v>347.33333333333331</v>
      </c>
    </row>
    <row r="340" spans="1:48" x14ac:dyDescent="0.3">
      <c r="A340" t="s">
        <v>1169</v>
      </c>
      <c r="B340" t="s">
        <v>1170</v>
      </c>
      <c r="C340" t="s">
        <v>3097</v>
      </c>
      <c r="D340" t="s">
        <v>575</v>
      </c>
      <c r="E340">
        <v>9833.8437864000007</v>
      </c>
      <c r="F340">
        <v>1103.05</v>
      </c>
      <c r="G340">
        <v>-9.8475915060825496</v>
      </c>
      <c r="H340">
        <f>(Table2[[#This Row],[1Y Return vs Nifty]]-AVERAGE(Table2[1Y Return vs Nifty]))/_xlfn.STDEV.P(Table2[1Y Return vs Nifty])</f>
        <v>-0.50851376456933672</v>
      </c>
      <c r="I340">
        <v>-1.12740229208438</v>
      </c>
      <c r="J340">
        <f>(Table2[[#This Row],[1M Return vs Nifty]]-AVERAGE(Table2[1M Return vs Nifty]))/_xlfn.STDEV.P(Table2[1M Return vs Nifty])</f>
        <v>0.12813118859063458</v>
      </c>
      <c r="K340">
        <v>16.0500243837343</v>
      </c>
      <c r="L340">
        <f>(Table2[[#This Row],[6M Return vs Nifty]]-AVERAGE(Table2[6M Return vs Nifty]))/_xlfn.STDEV.P(Table2[6M Return vs Nifty])</f>
        <v>0.55918536313192901</v>
      </c>
      <c r="M340">
        <v>-4.5847393899682398</v>
      </c>
      <c r="N340">
        <f>(Table2[[#This Row],[1W Return vs Nifty]]-AVERAGE(Table2[1W Return vs Nifty]))/_xlfn.STDEV.P(Table2[1W Return vs Nifty])</f>
        <v>0.22810691493119217</v>
      </c>
      <c r="O340">
        <v>1166.43</v>
      </c>
      <c r="P340">
        <v>1155.0906267265</v>
      </c>
      <c r="Q340">
        <v>1029.9355631139099</v>
      </c>
      <c r="R340">
        <v>27.108560573344999</v>
      </c>
      <c r="S340" s="1">
        <f>(Table2[[#This Row],[Close Price]]-Table2[[#This Row],[20D EMA]])/Table2[[#This Row],[20D EMA]]</f>
        <v>-5.4336736880910216E-2</v>
      </c>
      <c r="T340" s="1">
        <f>(Table2[[#This Row],[Close Price]]-Table2[[#This Row],[50D EMA]])/Table2[[#This Row],[50D EMA]]</f>
        <v>-4.5053284584242494E-2</v>
      </c>
      <c r="U340" s="1">
        <f>(Table2[[#This Row],[Close Price]]-Table2[[#This Row],[200D EMA]])/Table2[[#This Row],[200D EMA]]</f>
        <v>7.0989331279168261E-2</v>
      </c>
      <c r="V340">
        <v>0.873761829214316</v>
      </c>
      <c r="W340">
        <v>1095.05</v>
      </c>
      <c r="X340">
        <v>1118</v>
      </c>
      <c r="Y340">
        <v>1095.05</v>
      </c>
      <c r="Z340">
        <v>1118</v>
      </c>
      <c r="AA340">
        <v>1081.8</v>
      </c>
      <c r="AB340">
        <v>1383.3</v>
      </c>
      <c r="AC340" s="1">
        <f>(Table2[[#This Row],[Close Price]]/Table2[[#This Row],[Day Low]])-1</f>
        <v>7.3056024839048828E-3</v>
      </c>
      <c r="AD340" s="1">
        <f>(Table2[[#This Row],[Day High]]/Table2[[#This Row],[Close Price]])-1</f>
        <v>1.3553329404832004E-2</v>
      </c>
      <c r="AE340" s="1">
        <f>(Table2[[#This Row],[Close Price]]/Table2[[#This Row],[Current Week Low]])-1</f>
        <v>7.3056024839048828E-3</v>
      </c>
      <c r="AF340" s="1">
        <f>(Table2[[#This Row],[Current Week High]]/Table2[[#This Row],[Close Price]])-1</f>
        <v>1.3553329404832004E-2</v>
      </c>
      <c r="AG340" s="1">
        <f>(Table2[[#This Row],[Close Price]]/Table2[[#This Row],[Current Month Low]])-1</f>
        <v>1.9643187280458552E-2</v>
      </c>
      <c r="AH340" s="1">
        <f>(Table2[[#This Row],[Current Month High]]/Table2[[#This Row],[Close Price]])-1</f>
        <v>0.25406826526449389</v>
      </c>
      <c r="AI340">
        <v>25.406826526449301</v>
      </c>
      <c r="AJ340">
        <v>42.026652932466298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0.03</v>
      </c>
      <c r="AM340" t="s">
        <v>3144</v>
      </c>
      <c r="AN340">
        <v>-11.16</v>
      </c>
      <c r="AO340" t="s">
        <v>3143</v>
      </c>
      <c r="AP340">
        <v>3.9554849303914001E-2</v>
      </c>
      <c r="AQ340">
        <f>(Table2[[#This Row],[Sharpe Ratio]]-AVERAGE(Table2[Sharpe Ratio]))/_xlfn.STDEV.P(Table2[Sharpe Ratio])</f>
        <v>-0.20266901314837077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0.20424068893604819</v>
      </c>
      <c r="AS340">
        <f>_xlfn.RANK.AVG(Table2[[#This Row],[1Y Return vs Nifty Z-Score]],Table2[1Y Return vs Nifty Z-Score])</f>
        <v>486</v>
      </c>
      <c r="AT340">
        <f>_xlfn.RANK.AVG(Table2[[#This Row],[6M Return vs Nifty Z-Score]],Table2[6M Return vs Nifty Z-Score])</f>
        <v>165</v>
      </c>
      <c r="AU340">
        <f>_xlfn.RANK.AVG(Table2[[#This Row],[Sharpe Ratio Z-Score]],Table2[Sharpe Ratio Z-Score])</f>
        <v>398</v>
      </c>
      <c r="AV340">
        <f>(Table2[[#This Row],[Rank 1Y]]+Table2[[#This Row],[Rank 6M]]+Table2[[#This Row],[Rank Sharpe]])/3</f>
        <v>349.66666666666669</v>
      </c>
    </row>
    <row r="341" spans="1:48" x14ac:dyDescent="0.3">
      <c r="A341" t="s">
        <v>354</v>
      </c>
      <c r="B341" t="s">
        <v>355</v>
      </c>
      <c r="C341" t="s">
        <v>3111</v>
      </c>
      <c r="D341" t="s">
        <v>163</v>
      </c>
      <c r="E341">
        <v>65650.863357809998</v>
      </c>
      <c r="F341">
        <v>4359.75</v>
      </c>
      <c r="G341">
        <v>2.2966501484424802</v>
      </c>
      <c r="H341">
        <f>(Table2[[#This Row],[1Y Return vs Nifty]]-AVERAGE(Table2[1Y Return vs Nifty]))/_xlfn.STDEV.P(Table2[1Y Return vs Nifty])</f>
        <v>-0.28962812176747577</v>
      </c>
      <c r="I341">
        <v>-0.384338346925996</v>
      </c>
      <c r="J341">
        <f>(Table2[[#This Row],[1M Return vs Nifty]]-AVERAGE(Table2[1M Return vs Nifty]))/_xlfn.STDEV.P(Table2[1M Return vs Nifty])</f>
        <v>0.21539585398220407</v>
      </c>
      <c r="K341">
        <v>7.8658680525892697</v>
      </c>
      <c r="L341">
        <f>(Table2[[#This Row],[6M Return vs Nifty]]-AVERAGE(Table2[6M Return vs Nifty]))/_xlfn.STDEV.P(Table2[6M Return vs Nifty])</f>
        <v>0.26082306672277</v>
      </c>
      <c r="M341">
        <v>-3.33278700027325</v>
      </c>
      <c r="N341">
        <f>(Table2[[#This Row],[1W Return vs Nifty]]-AVERAGE(Table2[1W Return vs Nifty]))/_xlfn.STDEV.P(Table2[1W Return vs Nifty])</f>
        <v>0.48178119508261752</v>
      </c>
      <c r="O341">
        <v>4471.37</v>
      </c>
      <c r="P341">
        <v>4460.0789114813097</v>
      </c>
      <c r="Q341">
        <v>4058.5471175112998</v>
      </c>
      <c r="R341">
        <v>32.591031426004498</v>
      </c>
      <c r="S341" s="1">
        <f>(Table2[[#This Row],[Close Price]]-Table2[[#This Row],[20D EMA]])/Table2[[#This Row],[20D EMA]]</f>
        <v>-2.4963266291986547E-2</v>
      </c>
      <c r="T341" s="1">
        <f>(Table2[[#This Row],[Close Price]]-Table2[[#This Row],[50D EMA]])/Table2[[#This Row],[50D EMA]]</f>
        <v>-2.2494873627244363E-2</v>
      </c>
      <c r="U341" s="1">
        <f>(Table2[[#This Row],[Close Price]]-Table2[[#This Row],[200D EMA]])/Table2[[#This Row],[200D EMA]]</f>
        <v>7.4214459945311104E-2</v>
      </c>
      <c r="V341">
        <v>0.56381109796070505</v>
      </c>
      <c r="W341">
        <v>4311.3</v>
      </c>
      <c r="X341">
        <v>4386.1499999999996</v>
      </c>
      <c r="Y341">
        <v>4311.3</v>
      </c>
      <c r="Z341">
        <v>4386.1499999999996</v>
      </c>
      <c r="AA341">
        <v>4259</v>
      </c>
      <c r="AB341">
        <v>4759</v>
      </c>
      <c r="AC341" s="1">
        <f>(Table2[[#This Row],[Close Price]]/Table2[[#This Row],[Day Low]])-1</f>
        <v>1.1237909679215008E-2</v>
      </c>
      <c r="AD341" s="1">
        <f>(Table2[[#This Row],[Day High]]/Table2[[#This Row],[Close Price]])-1</f>
        <v>6.0553930844657877E-3</v>
      </c>
      <c r="AE341" s="1">
        <f>(Table2[[#This Row],[Close Price]]/Table2[[#This Row],[Current Week Low]])-1</f>
        <v>1.1237909679215008E-2</v>
      </c>
      <c r="AF341" s="1">
        <f>(Table2[[#This Row],[Current Week High]]/Table2[[#This Row],[Close Price]])-1</f>
        <v>6.0553930844657877E-3</v>
      </c>
      <c r="AG341" s="1">
        <f>(Table2[[#This Row],[Close Price]]/Table2[[#This Row],[Current Month Low]])-1</f>
        <v>2.3655787743601886E-2</v>
      </c>
      <c r="AH341" s="1">
        <f>(Table2[[#This Row],[Current Month High]]/Table2[[#This Row],[Close Price]])-1</f>
        <v>9.1576351855037652E-2</v>
      </c>
      <c r="AI341">
        <v>10.1909513160158</v>
      </c>
      <c r="AJ341">
        <v>35.395962732919202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0.02</v>
      </c>
      <c r="AM341" t="s">
        <v>3144</v>
      </c>
      <c r="AN341">
        <v>-4.43</v>
      </c>
      <c r="AO341" t="s">
        <v>3143</v>
      </c>
      <c r="AP341">
        <v>2.8949135355577998E-2</v>
      </c>
      <c r="AQ341">
        <f>(Table2[[#This Row],[Sharpe Ratio]]-AVERAGE(Table2[Sharpe Ratio]))/_xlfn.STDEV.P(Table2[Sharpe Ratio])</f>
        <v>-0.32788659285052291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0.34048540116959292</v>
      </c>
      <c r="AS341">
        <f>_xlfn.RANK.AVG(Table2[[#This Row],[1Y Return vs Nifty Z-Score]],Table2[1Y Return vs Nifty Z-Score])</f>
        <v>404</v>
      </c>
      <c r="AT341">
        <f>_xlfn.RANK.AVG(Table2[[#This Row],[6M Return vs Nifty Z-Score]],Table2[6M Return vs Nifty Z-Score])</f>
        <v>226</v>
      </c>
      <c r="AU341">
        <f>_xlfn.RANK.AVG(Table2[[#This Row],[Sharpe Ratio Z-Score]],Table2[Sharpe Ratio Z-Score])</f>
        <v>420</v>
      </c>
      <c r="AV341">
        <f>(Table2[[#This Row],[Rank 1Y]]+Table2[[#This Row],[Rank 6M]]+Table2[[#This Row],[Rank Sharpe]])/3</f>
        <v>350</v>
      </c>
    </row>
    <row r="342" spans="1:48" x14ac:dyDescent="0.3">
      <c r="A342" t="s">
        <v>333</v>
      </c>
      <c r="B342" t="s">
        <v>334</v>
      </c>
      <c r="C342" t="s">
        <v>3097</v>
      </c>
      <c r="D342" t="s">
        <v>54</v>
      </c>
      <c r="E342">
        <v>77223.586753305004</v>
      </c>
      <c r="F342">
        <v>1926.1</v>
      </c>
      <c r="G342">
        <v>17.369403901449498</v>
      </c>
      <c r="H342">
        <f>(Table2[[#This Row],[1Y Return vs Nifty]]-AVERAGE(Table2[1Y Return vs Nifty]))/_xlfn.STDEV.P(Table2[1Y Return vs Nifty])</f>
        <v>-1.7959499890884884E-2</v>
      </c>
      <c r="I342">
        <v>0.70868768361815204</v>
      </c>
      <c r="J342">
        <f>(Table2[[#This Row],[1M Return vs Nifty]]-AVERAGE(Table2[1M Return vs Nifty]))/_xlfn.STDEV.P(Table2[1M Return vs Nifty])</f>
        <v>0.3437597067047039</v>
      </c>
      <c r="K342">
        <v>4.8865803382066</v>
      </c>
      <c r="L342">
        <f>(Table2[[#This Row],[6M Return vs Nifty]]-AVERAGE(Table2[6M Return vs Nifty]))/_xlfn.STDEV.P(Table2[6M Return vs Nifty])</f>
        <v>0.1522099014605123</v>
      </c>
      <c r="M342">
        <v>-1.48043313951623</v>
      </c>
      <c r="N342">
        <f>(Table2[[#This Row],[1W Return vs Nifty]]-AVERAGE(Table2[1W Return vs Nifty]))/_xlfn.STDEV.P(Table2[1W Return vs Nifty])</f>
        <v>0.85711058945977103</v>
      </c>
      <c r="O342">
        <v>1945.09</v>
      </c>
      <c r="P342">
        <v>1935.17714950609</v>
      </c>
      <c r="Q342">
        <v>1734.6418541727701</v>
      </c>
      <c r="R342">
        <v>40.5970165642374</v>
      </c>
      <c r="S342" s="1">
        <f>(Table2[[#This Row],[Close Price]]-Table2[[#This Row],[20D EMA]])/Table2[[#This Row],[20D EMA]]</f>
        <v>-9.7630443835503809E-3</v>
      </c>
      <c r="T342" s="1">
        <f>(Table2[[#This Row],[Close Price]]-Table2[[#This Row],[50D EMA]])/Table2[[#This Row],[50D EMA]]</f>
        <v>-4.6906039110718341E-3</v>
      </c>
      <c r="U342" s="1">
        <f>(Table2[[#This Row],[Close Price]]-Table2[[#This Row],[200D EMA]])/Table2[[#This Row],[200D EMA]]</f>
        <v>0.11037330003693122</v>
      </c>
      <c r="V342">
        <v>0.57243156916892801</v>
      </c>
      <c r="W342">
        <v>1907.1</v>
      </c>
      <c r="X342">
        <v>1948.95</v>
      </c>
      <c r="Y342">
        <v>1907.1</v>
      </c>
      <c r="Z342">
        <v>1948.95</v>
      </c>
      <c r="AA342">
        <v>1868.05</v>
      </c>
      <c r="AB342">
        <v>2009.45</v>
      </c>
      <c r="AC342" s="1">
        <f>(Table2[[#This Row],[Close Price]]/Table2[[#This Row],[Day Low]])-1</f>
        <v>9.9627706989671161E-3</v>
      </c>
      <c r="AD342" s="1">
        <f>(Table2[[#This Row],[Day High]]/Table2[[#This Row],[Close Price]])-1</f>
        <v>1.1863350812522766E-2</v>
      </c>
      <c r="AE342" s="1">
        <f>(Table2[[#This Row],[Close Price]]/Table2[[#This Row],[Current Week Low]])-1</f>
        <v>9.9627706989671161E-3</v>
      </c>
      <c r="AF342" s="1">
        <f>(Table2[[#This Row],[Current Week High]]/Table2[[#This Row],[Close Price]])-1</f>
        <v>1.1863350812522766E-2</v>
      </c>
      <c r="AG342" s="1">
        <f>(Table2[[#This Row],[Close Price]]/Table2[[#This Row],[Current Month Low]])-1</f>
        <v>3.107518535371101E-2</v>
      </c>
      <c r="AH342" s="1">
        <f>(Table2[[#This Row],[Current Month High]]/Table2[[#This Row],[Close Price]])-1</f>
        <v>4.3273973313950442E-2</v>
      </c>
      <c r="AI342">
        <v>7.92534136337677</v>
      </c>
      <c r="AJ342">
        <v>58.396381578947299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</v>
      </c>
      <c r="AM342" t="s">
        <v>3142</v>
      </c>
      <c r="AN342">
        <v>-0.89</v>
      </c>
      <c r="AO342" t="s">
        <v>3143</v>
      </c>
      <c r="AP342">
        <v>8.4189747721270004E-3</v>
      </c>
      <c r="AQ342">
        <f>(Table2[[#This Row],[Sharpe Ratio]]-AVERAGE(Table2[Sharpe Ratio]))/_xlfn.STDEV.P(Table2[Sharpe Ratio])</f>
        <v>-0.57027829148384268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0.76484240625025968</v>
      </c>
      <c r="AS342">
        <f>_xlfn.RANK.AVG(Table2[[#This Row],[1Y Return vs Nifty Z-Score]],Table2[1Y Return vs Nifty Z-Score])</f>
        <v>297</v>
      </c>
      <c r="AT342">
        <f>_xlfn.RANK.AVG(Table2[[#This Row],[6M Return vs Nifty Z-Score]],Table2[6M Return vs Nifty Z-Score])</f>
        <v>271</v>
      </c>
      <c r="AU342">
        <f>_xlfn.RANK.AVG(Table2[[#This Row],[Sharpe Ratio Z-Score]],Table2[Sharpe Ratio Z-Score])</f>
        <v>483</v>
      </c>
      <c r="AV342">
        <f>(Table2[[#This Row],[Rank 1Y]]+Table2[[#This Row],[Rank 6M]]+Table2[[#This Row],[Rank Sharpe]])/3</f>
        <v>350.33333333333331</v>
      </c>
    </row>
    <row r="343" spans="1:48" x14ac:dyDescent="0.3">
      <c r="A343" t="s">
        <v>663</v>
      </c>
      <c r="B343" t="s">
        <v>664</v>
      </c>
      <c r="C343" t="s">
        <v>3105</v>
      </c>
      <c r="D343" t="s">
        <v>665</v>
      </c>
      <c r="E343">
        <v>26278.877743500001</v>
      </c>
      <c r="F343">
        <v>289.95</v>
      </c>
      <c r="G343">
        <v>74.272735833037203</v>
      </c>
      <c r="H343">
        <f>(Table2[[#This Row],[1Y Return vs Nifty]]-AVERAGE(Table2[1Y Return vs Nifty]))/_xlfn.STDEV.P(Table2[1Y Return vs Nifty])</f>
        <v>1.0076559927629769</v>
      </c>
      <c r="I343">
        <v>-15.340449336715301</v>
      </c>
      <c r="J343">
        <f>(Table2[[#This Row],[1M Return vs Nifty]]-AVERAGE(Table2[1M Return vs Nifty]))/_xlfn.STDEV.P(Table2[1M Return vs Nifty])</f>
        <v>-1.5410344365561808</v>
      </c>
      <c r="K343">
        <v>-34.003791940640703</v>
      </c>
      <c r="L343">
        <f>(Table2[[#This Row],[6M Return vs Nifty]]-AVERAGE(Table2[6M Return vs Nifty]))/_xlfn.STDEV.P(Table2[6M Return vs Nifty])</f>
        <v>-1.2655808043654317</v>
      </c>
      <c r="M343">
        <v>-14.083457478136699</v>
      </c>
      <c r="N343">
        <f>(Table2[[#This Row],[1W Return vs Nifty]]-AVERAGE(Table2[1W Return vs Nifty]))/_xlfn.STDEV.P(Table2[1W Return vs Nifty])</f>
        <v>-1.6965513174513491</v>
      </c>
      <c r="O343">
        <v>308.76</v>
      </c>
      <c r="P343">
        <v>316.62823545791599</v>
      </c>
      <c r="Q343">
        <v>298.09483463360903</v>
      </c>
      <c r="R343">
        <v>15.6355515775016</v>
      </c>
      <c r="S343" s="1">
        <f>(Table2[[#This Row],[Close Price]]-Table2[[#This Row],[20D EMA]])/Table2[[#This Row],[20D EMA]]</f>
        <v>-6.092110376991839E-2</v>
      </c>
      <c r="T343" s="1">
        <f>(Table2[[#This Row],[Close Price]]-Table2[[#This Row],[50D EMA]])/Table2[[#This Row],[50D EMA]]</f>
        <v>-8.4257284949124156E-2</v>
      </c>
      <c r="U343" s="1">
        <f>(Table2[[#This Row],[Close Price]]-Table2[[#This Row],[200D EMA]])/Table2[[#This Row],[200D EMA]]</f>
        <v>-2.7322964665321775E-2</v>
      </c>
      <c r="V343">
        <v>0.78519863113955302</v>
      </c>
      <c r="W343">
        <v>269.3</v>
      </c>
      <c r="X343">
        <v>292.89999999999998</v>
      </c>
      <c r="Y343">
        <v>269.3</v>
      </c>
      <c r="Z343">
        <v>292.89999999999998</v>
      </c>
      <c r="AA343">
        <v>269</v>
      </c>
      <c r="AB343">
        <v>353</v>
      </c>
      <c r="AC343" s="1">
        <f>(Table2[[#This Row],[Close Price]]/Table2[[#This Row],[Day Low]])-1</f>
        <v>7.6680282213145157E-2</v>
      </c>
      <c r="AD343" s="1">
        <f>(Table2[[#This Row],[Day High]]/Table2[[#This Row],[Close Price]])-1</f>
        <v>1.0174167959993152E-2</v>
      </c>
      <c r="AE343" s="1">
        <f>(Table2[[#This Row],[Close Price]]/Table2[[#This Row],[Current Week Low]])-1</f>
        <v>7.6680282213145157E-2</v>
      </c>
      <c r="AF343" s="1">
        <f>(Table2[[#This Row],[Current Week High]]/Table2[[#This Row],[Close Price]])-1</f>
        <v>1.0174167959993152E-2</v>
      </c>
      <c r="AG343" s="1">
        <f>(Table2[[#This Row],[Close Price]]/Table2[[#This Row],[Current Month Low]])-1</f>
        <v>7.7881040892193276E-2</v>
      </c>
      <c r="AH343" s="1">
        <f>(Table2[[#This Row],[Current Month High]]/Table2[[#This Row],[Close Price]])-1</f>
        <v>0.21745128470425934</v>
      </c>
      <c r="AI343">
        <v>43.404035178478999</v>
      </c>
      <c r="AJ343">
        <v>106.885479843025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-0.05</v>
      </c>
      <c r="AM343" t="s">
        <v>3143</v>
      </c>
      <c r="AN343">
        <v>-7.11</v>
      </c>
      <c r="AO343" t="s">
        <v>3143</v>
      </c>
      <c r="AP343">
        <v>8.2251722477978004E-2</v>
      </c>
      <c r="AQ343">
        <f>(Table2[[#This Row],[Sharpe Ratio]]-AVERAGE(Table2[Sharpe Ratio]))/_xlfn.STDEV.P(Table2[Sharpe Ratio])</f>
        <v>0.30143652333414678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103</v>
      </c>
      <c r="AT343">
        <f>_xlfn.RANK.AVG(Table2[[#This Row],[6M Return vs Nifty Z-Score]],Table2[6M Return vs Nifty Z-Score])</f>
        <v>688</v>
      </c>
      <c r="AU343">
        <f>_xlfn.RANK.AVG(Table2[[#This Row],[Sharpe Ratio Z-Score]],Table2[Sharpe Ratio Z-Score])</f>
        <v>264</v>
      </c>
      <c r="AV343">
        <f>(Table2[[#This Row],[Rank 1Y]]+Table2[[#This Row],[Rank 6M]]+Table2[[#This Row],[Rank Sharpe]])/3</f>
        <v>351.66666666666669</v>
      </c>
    </row>
    <row r="344" spans="1:48" x14ac:dyDescent="0.3">
      <c r="A344" t="s">
        <v>1475</v>
      </c>
      <c r="B344" t="s">
        <v>1476</v>
      </c>
      <c r="C344" t="s">
        <v>3103</v>
      </c>
      <c r="D344" t="s">
        <v>192</v>
      </c>
      <c r="E344">
        <v>6617.0245608750001</v>
      </c>
      <c r="F344">
        <v>485.95</v>
      </c>
      <c r="G344">
        <v>2.49848804459995</v>
      </c>
      <c r="H344">
        <f>(Table2[[#This Row],[1Y Return vs Nifty]]-AVERAGE(Table2[1Y Return vs Nifty]))/_xlfn.STDEV.P(Table2[1Y Return vs Nifty])</f>
        <v>-0.28599023157235259</v>
      </c>
      <c r="I344">
        <v>-1.8787168404250101</v>
      </c>
      <c r="J344">
        <f>(Table2[[#This Row],[1M Return vs Nifty]]-AVERAGE(Table2[1M Return vs Nifty]))/_xlfn.STDEV.P(Table2[1M Return vs Nifty])</f>
        <v>3.9897580848048633E-2</v>
      </c>
      <c r="K344">
        <v>7.2662475680113303</v>
      </c>
      <c r="L344">
        <f>(Table2[[#This Row],[6M Return vs Nifty]]-AVERAGE(Table2[6M Return vs Nifty]))/_xlfn.STDEV.P(Table2[6M Return vs Nifty])</f>
        <v>0.23896325154892956</v>
      </c>
      <c r="M344">
        <v>-2.6981831467975899</v>
      </c>
      <c r="N344">
        <f>(Table2[[#This Row],[1W Return vs Nifty]]-AVERAGE(Table2[1W Return vs Nifty]))/_xlfn.STDEV.P(Table2[1W Return vs Nifty])</f>
        <v>0.6103664967576905</v>
      </c>
      <c r="O344">
        <v>503.77</v>
      </c>
      <c r="P344">
        <v>513.04848232238896</v>
      </c>
      <c r="Q344">
        <v>476.48497285275602</v>
      </c>
      <c r="R344">
        <v>27.3832793617504</v>
      </c>
      <c r="S344" s="1">
        <f>(Table2[[#This Row],[Close Price]]-Table2[[#This Row],[20D EMA]])/Table2[[#This Row],[20D EMA]]</f>
        <v>-3.5373285427873817E-2</v>
      </c>
      <c r="T344" s="1">
        <f>(Table2[[#This Row],[Close Price]]-Table2[[#This Row],[50D EMA]])/Table2[[#This Row],[50D EMA]]</f>
        <v>-5.2818560537834035E-2</v>
      </c>
      <c r="U344" s="1">
        <f>(Table2[[#This Row],[Close Price]]-Table2[[#This Row],[200D EMA]])/Table2[[#This Row],[200D EMA]]</f>
        <v>1.9864272089371571E-2</v>
      </c>
      <c r="V344">
        <v>0.30954203752829801</v>
      </c>
      <c r="W344">
        <v>474.1</v>
      </c>
      <c r="X344">
        <v>494.5</v>
      </c>
      <c r="Y344">
        <v>474.1</v>
      </c>
      <c r="Z344">
        <v>494.5</v>
      </c>
      <c r="AA344">
        <v>474.1</v>
      </c>
      <c r="AB344">
        <v>534.9</v>
      </c>
      <c r="AC344" s="1">
        <f>(Table2[[#This Row],[Close Price]]/Table2[[#This Row],[Day Low]])-1</f>
        <v>2.4994726850875226E-2</v>
      </c>
      <c r="AD344" s="1">
        <f>(Table2[[#This Row],[Day High]]/Table2[[#This Row],[Close Price]])-1</f>
        <v>1.7594402716328839E-2</v>
      </c>
      <c r="AE344" s="1">
        <f>(Table2[[#This Row],[Close Price]]/Table2[[#This Row],[Current Week Low]])-1</f>
        <v>2.4994726850875226E-2</v>
      </c>
      <c r="AF344" s="1">
        <f>(Table2[[#This Row],[Current Week High]]/Table2[[#This Row],[Close Price]])-1</f>
        <v>1.7594402716328839E-2</v>
      </c>
      <c r="AG344" s="1">
        <f>(Table2[[#This Row],[Close Price]]/Table2[[#This Row],[Current Month Low]])-1</f>
        <v>2.4994726850875226E-2</v>
      </c>
      <c r="AH344" s="1">
        <f>(Table2[[#This Row],[Current Month High]]/Table2[[#This Row],[Close Price]])-1</f>
        <v>0.10073052783208136</v>
      </c>
      <c r="AI344">
        <v>31.618479267414301</v>
      </c>
      <c r="AJ344">
        <v>35.892058165548001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0.03</v>
      </c>
      <c r="AM344" t="s">
        <v>3144</v>
      </c>
      <c r="AN344">
        <v>-3.99</v>
      </c>
      <c r="AO344" t="s">
        <v>3143</v>
      </c>
      <c r="AP344">
        <v>2.7037991361601999E-2</v>
      </c>
      <c r="AQ344">
        <f>(Table2[[#This Row],[Sharpe Ratio]]-AVERAGE(Table2[Sharpe Ratio]))/_xlfn.STDEV.P(Table2[Sharpe Ratio])</f>
        <v>-0.35045073389314696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402</v>
      </c>
      <c r="AT344">
        <f>_xlfn.RANK.AVG(Table2[[#This Row],[6M Return vs Nifty Z-Score]],Table2[6M Return vs Nifty Z-Score])</f>
        <v>235</v>
      </c>
      <c r="AU344">
        <f>_xlfn.RANK.AVG(Table2[[#This Row],[Sharpe Ratio Z-Score]],Table2[Sharpe Ratio Z-Score])</f>
        <v>423</v>
      </c>
      <c r="AV344">
        <f>(Table2[[#This Row],[Rank 1Y]]+Table2[[#This Row],[Rank 6M]]+Table2[[#This Row],[Rank Sharpe]])/3</f>
        <v>353.33333333333331</v>
      </c>
    </row>
    <row r="345" spans="1:48" x14ac:dyDescent="0.3">
      <c r="A345" t="s">
        <v>618</v>
      </c>
      <c r="B345" t="s">
        <v>619</v>
      </c>
      <c r="C345" t="s">
        <v>3101</v>
      </c>
      <c r="D345" t="s">
        <v>51</v>
      </c>
      <c r="E345">
        <v>29383.932849519999</v>
      </c>
      <c r="F345">
        <v>1869.5</v>
      </c>
      <c r="G345">
        <v>6.5297965324096303</v>
      </c>
      <c r="H345">
        <f>(Table2[[#This Row],[1Y Return vs Nifty]]-AVERAGE(Table2[1Y Return vs Nifty]))/_xlfn.STDEV.P(Table2[1Y Return vs Nifty])</f>
        <v>-0.21333064731926474</v>
      </c>
      <c r="I345">
        <v>9.2815941717161898</v>
      </c>
      <c r="J345">
        <f>(Table2[[#This Row],[1M Return vs Nifty]]-AVERAGE(Table2[1M Return vs Nifty]))/_xlfn.STDEV.P(Table2[1M Return vs Nifty])</f>
        <v>1.3505530264339103</v>
      </c>
      <c r="K345">
        <v>-10.5086767904528</v>
      </c>
      <c r="L345">
        <f>(Table2[[#This Row],[6M Return vs Nifty]]-AVERAGE(Table2[6M Return vs Nifty]))/_xlfn.STDEV.P(Table2[6M Return vs Nifty])</f>
        <v>-0.40904089640561858</v>
      </c>
      <c r="M345">
        <v>1.8124953447236301</v>
      </c>
      <c r="N345">
        <f>(Table2[[#This Row],[1W Return vs Nifty]]-AVERAGE(Table2[1W Return vs Nifty]))/_xlfn.STDEV.P(Table2[1W Return vs Nifty])</f>
        <v>1.5243334564836366</v>
      </c>
      <c r="O345">
        <v>1870.86</v>
      </c>
      <c r="P345">
        <v>1869.9844175779699</v>
      </c>
      <c r="Q345">
        <v>1758.58058637517</v>
      </c>
      <c r="R345">
        <v>56.189484107999803</v>
      </c>
      <c r="S345" s="1">
        <f>(Table2[[#This Row],[Close Price]]-Table2[[#This Row],[20D EMA]])/Table2[[#This Row],[20D EMA]]</f>
        <v>-7.2693841334995669E-4</v>
      </c>
      <c r="T345" s="1">
        <f>(Table2[[#This Row],[Close Price]]-Table2[[#This Row],[50D EMA]])/Table2[[#This Row],[50D EMA]]</f>
        <v>-2.5904899175434391E-4</v>
      </c>
      <c r="U345" s="1">
        <f>(Table2[[#This Row],[Close Price]]-Table2[[#This Row],[200D EMA]])/Table2[[#This Row],[200D EMA]]</f>
        <v>6.3073261745405618E-2</v>
      </c>
      <c r="V345">
        <v>0.78183452521529995</v>
      </c>
      <c r="W345">
        <v>1858.5</v>
      </c>
      <c r="X345">
        <v>1920</v>
      </c>
      <c r="Y345">
        <v>1858.5</v>
      </c>
      <c r="Z345">
        <v>1920</v>
      </c>
      <c r="AA345">
        <v>1666</v>
      </c>
      <c r="AB345">
        <v>1935</v>
      </c>
      <c r="AC345" s="1">
        <f>(Table2[[#This Row],[Close Price]]/Table2[[#This Row],[Day Low]])-1</f>
        <v>5.9187516814636076E-3</v>
      </c>
      <c r="AD345" s="1">
        <f>(Table2[[#This Row],[Day High]]/Table2[[#This Row],[Close Price]])-1</f>
        <v>2.7012570205937392E-2</v>
      </c>
      <c r="AE345" s="1">
        <f>(Table2[[#This Row],[Close Price]]/Table2[[#This Row],[Current Week Low]])-1</f>
        <v>5.9187516814636076E-3</v>
      </c>
      <c r="AF345" s="1">
        <f>(Table2[[#This Row],[Current Week High]]/Table2[[#This Row],[Close Price]])-1</f>
        <v>2.7012570205937392E-2</v>
      </c>
      <c r="AG345" s="1">
        <f>(Table2[[#This Row],[Close Price]]/Table2[[#This Row],[Current Month Low]])-1</f>
        <v>0.1221488595438176</v>
      </c>
      <c r="AH345" s="1">
        <f>(Table2[[#This Row],[Current Month High]]/Table2[[#This Row],[Close Price]])-1</f>
        <v>3.5036105910671411E-2</v>
      </c>
      <c r="AI345">
        <v>8.58518320406524</v>
      </c>
      <c r="AJ345">
        <v>37.155643593411803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-7.0000000000000007E-2</v>
      </c>
      <c r="AM345" t="s">
        <v>3143</v>
      </c>
      <c r="AN345">
        <v>3.14</v>
      </c>
      <c r="AO345" t="s">
        <v>3144</v>
      </c>
      <c r="AP345">
        <v>9.8430214964113999E-2</v>
      </c>
      <c r="AQ345">
        <f>(Table2[[#This Row],[Sharpe Ratio]]-AVERAGE(Table2[Sharpe Ratio]))/_xlfn.STDEV.P(Table2[Sharpe Ratio])</f>
        <v>0.49244975282646664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2.74496469201913</v>
      </c>
      <c r="AS345">
        <f>_xlfn.RANK.AVG(Table2[[#This Row],[1Y Return vs Nifty Z-Score]],Table2[1Y Return vs Nifty Z-Score])</f>
        <v>375</v>
      </c>
      <c r="AT345">
        <f>_xlfn.RANK.AVG(Table2[[#This Row],[6M Return vs Nifty Z-Score]],Table2[6M Return vs Nifty Z-Score])</f>
        <v>467</v>
      </c>
      <c r="AU345">
        <f>_xlfn.RANK.AVG(Table2[[#This Row],[Sharpe Ratio Z-Score]],Table2[Sharpe Ratio Z-Score])</f>
        <v>219</v>
      </c>
      <c r="AV345">
        <f>(Table2[[#This Row],[Rank 1Y]]+Table2[[#This Row],[Rank 6M]]+Table2[[#This Row],[Rank Sharpe]])/3</f>
        <v>353.66666666666669</v>
      </c>
    </row>
    <row r="346" spans="1:48" x14ac:dyDescent="0.3">
      <c r="A346" t="s">
        <v>213</v>
      </c>
      <c r="B346" t="s">
        <v>214</v>
      </c>
      <c r="C346" t="s">
        <v>3097</v>
      </c>
      <c r="D346" t="s">
        <v>54</v>
      </c>
      <c r="E346">
        <v>115325.49309210001</v>
      </c>
      <c r="F346">
        <v>1280.3499999999999</v>
      </c>
      <c r="G346">
        <v>-16.9925490549792</v>
      </c>
      <c r="H346">
        <f>(Table2[[#This Row],[1Y Return vs Nifty]]-AVERAGE(Table2[1Y Return vs Nifty]))/_xlfn.STDEV.P(Table2[1Y Return vs Nifty])</f>
        <v>-0.63729320344846363</v>
      </c>
      <c r="I346">
        <v>-7.6045417217471396</v>
      </c>
      <c r="J346">
        <f>(Table2[[#This Row],[1M Return vs Nifty]]-AVERAGE(Table2[1M Return vs Nifty]))/_xlfn.STDEV.P(Table2[1M Return vs Nifty])</f>
        <v>-0.63253740353649957</v>
      </c>
      <c r="K346">
        <v>0.78727727686113402</v>
      </c>
      <c r="L346">
        <f>(Table2[[#This Row],[6M Return vs Nifty]]-AVERAGE(Table2[6M Return vs Nifty]))/_xlfn.STDEV.P(Table2[6M Return vs Nifty])</f>
        <v>2.765361843682851E-3</v>
      </c>
      <c r="M346">
        <v>-4.8664704636672296</v>
      </c>
      <c r="N346">
        <f>(Table2[[#This Row],[1W Return vs Nifty]]-AVERAGE(Table2[1W Return vs Nifty]))/_xlfn.STDEV.P(Table2[1W Return vs Nifty])</f>
        <v>0.17102173509117369</v>
      </c>
      <c r="O346">
        <v>1453.16</v>
      </c>
      <c r="P346">
        <v>1471.7649889909801</v>
      </c>
      <c r="Q346">
        <v>1344.2911817740401</v>
      </c>
      <c r="R346">
        <v>17.196274157585801</v>
      </c>
      <c r="S346" s="1">
        <f>(Table2[[#This Row],[Close Price]]-Table2[[#This Row],[20D EMA]])/Table2[[#This Row],[20D EMA]]</f>
        <v>-0.11892014643948372</v>
      </c>
      <c r="T346" s="1">
        <f>(Table2[[#This Row],[Close Price]]-Table2[[#This Row],[50D EMA]])/Table2[[#This Row],[50D EMA]]</f>
        <v>-0.13005812097909153</v>
      </c>
      <c r="U346" s="1">
        <f>(Table2[[#This Row],[Close Price]]-Table2[[#This Row],[200D EMA]])/Table2[[#This Row],[200D EMA]]</f>
        <v>-4.7564978957652597E-2</v>
      </c>
      <c r="V346">
        <v>1.0108486119971301</v>
      </c>
      <c r="W346">
        <v>1271</v>
      </c>
      <c r="X346">
        <v>1383.95</v>
      </c>
      <c r="Y346">
        <v>1271</v>
      </c>
      <c r="Z346">
        <v>1383.95</v>
      </c>
      <c r="AA346">
        <v>1271</v>
      </c>
      <c r="AB346">
        <v>1623</v>
      </c>
      <c r="AC346" s="1">
        <f>(Table2[[#This Row],[Close Price]]/Table2[[#This Row],[Day Low]])-1</f>
        <v>7.3564122738001281E-3</v>
      </c>
      <c r="AD346" s="1">
        <f>(Table2[[#This Row],[Day High]]/Table2[[#This Row],[Close Price]])-1</f>
        <v>8.0915374702229981E-2</v>
      </c>
      <c r="AE346" s="1">
        <f>(Table2[[#This Row],[Close Price]]/Table2[[#This Row],[Current Week Low]])-1</f>
        <v>7.3564122738001281E-3</v>
      </c>
      <c r="AF346" s="1">
        <f>(Table2[[#This Row],[Current Week High]]/Table2[[#This Row],[Close Price]])-1</f>
        <v>8.0915374702229981E-2</v>
      </c>
      <c r="AG346" s="1">
        <f>(Table2[[#This Row],[Close Price]]/Table2[[#This Row],[Current Month Low]])-1</f>
        <v>7.3564122738001281E-3</v>
      </c>
      <c r="AH346" s="1">
        <f>(Table2[[#This Row],[Current Month High]]/Table2[[#This Row],[Close Price]])-1</f>
        <v>0.267622134572578</v>
      </c>
      <c r="AI346">
        <v>29.0272191197719</v>
      </c>
      <c r="AJ346">
        <v>26.6168908227848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-0.09</v>
      </c>
      <c r="AM346" t="s">
        <v>3143</v>
      </c>
      <c r="AN346">
        <v>-15.61</v>
      </c>
      <c r="AO346" t="s">
        <v>3143</v>
      </c>
      <c r="AP346">
        <v>0.104207412657521</v>
      </c>
      <c r="AQ346">
        <f>(Table2[[#This Row],[Sharpe Ratio]]-AVERAGE(Table2[Sharpe Ratio]))/_xlfn.STDEV.P(Table2[Sharpe Ratio])</f>
        <v>0.56065890085301506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538</v>
      </c>
      <c r="AT346">
        <f>_xlfn.RANK.AVG(Table2[[#This Row],[6M Return vs Nifty Z-Score]],Table2[6M Return vs Nifty Z-Score])</f>
        <v>329</v>
      </c>
      <c r="AU346">
        <f>_xlfn.RANK.AVG(Table2[[#This Row],[Sharpe Ratio Z-Score]],Table2[Sharpe Ratio Z-Score])</f>
        <v>196</v>
      </c>
      <c r="AV346">
        <f>(Table2[[#This Row],[Rank 1Y]]+Table2[[#This Row],[Rank 6M]]+Table2[[#This Row],[Rank Sharpe]])/3</f>
        <v>354.33333333333331</v>
      </c>
    </row>
    <row r="347" spans="1:48" x14ac:dyDescent="0.3">
      <c r="A347" t="s">
        <v>1791</v>
      </c>
      <c r="B347" t="s">
        <v>1792</v>
      </c>
      <c r="C347" t="s">
        <v>3111</v>
      </c>
      <c r="D347" t="s">
        <v>465</v>
      </c>
      <c r="E347">
        <v>4157.0208790199904</v>
      </c>
      <c r="F347">
        <v>368.1</v>
      </c>
      <c r="G347">
        <v>-2.2801152392852702</v>
      </c>
      <c r="H347">
        <f>(Table2[[#This Row],[1Y Return vs Nifty]]-AVERAGE(Table2[1Y Return vs Nifty]))/_xlfn.STDEV.P(Table2[1Y Return vs Nifty])</f>
        <v>-0.3721189237742708</v>
      </c>
      <c r="I347">
        <v>-4.0914912700202599</v>
      </c>
      <c r="J347">
        <f>(Table2[[#This Row],[1M Return vs Nifty]]-AVERAGE(Table2[1M Return vs Nifty]))/_xlfn.STDEV.P(Table2[1M Return vs Nifty])</f>
        <v>-0.21996837206733866</v>
      </c>
      <c r="K347">
        <v>-10.5309389108756</v>
      </c>
      <c r="L347">
        <f>(Table2[[#This Row],[6M Return vs Nifty]]-AVERAGE(Table2[6M Return vs Nifty]))/_xlfn.STDEV.P(Table2[6M Return vs Nifty])</f>
        <v>-0.40985248615336162</v>
      </c>
      <c r="M347">
        <v>-8.6337653560983494</v>
      </c>
      <c r="N347">
        <f>(Table2[[#This Row],[1W Return vs Nifty]]-AVERAGE(Table2[1W Return vs Nifty]))/_xlfn.STDEV.P(Table2[1W Return vs Nifty])</f>
        <v>-0.59231865055115285</v>
      </c>
      <c r="O347">
        <v>388.83</v>
      </c>
      <c r="P347">
        <v>387.76252098152202</v>
      </c>
      <c r="Q347">
        <v>369.85958938495497</v>
      </c>
      <c r="R347">
        <v>27.3470719719339</v>
      </c>
      <c r="S347" s="1">
        <f>(Table2[[#This Row],[Close Price]]-Table2[[#This Row],[20D EMA]])/Table2[[#This Row],[20D EMA]]</f>
        <v>-5.331378751639524E-2</v>
      </c>
      <c r="T347" s="1">
        <f>(Table2[[#This Row],[Close Price]]-Table2[[#This Row],[50D EMA]])/Table2[[#This Row],[50D EMA]]</f>
        <v>-5.0707636549688538E-2</v>
      </c>
      <c r="U347" s="1">
        <f>(Table2[[#This Row],[Close Price]]-Table2[[#This Row],[200D EMA]])/Table2[[#This Row],[200D EMA]]</f>
        <v>-4.7574523831624789E-3</v>
      </c>
      <c r="V347">
        <v>0.6220253710211</v>
      </c>
      <c r="W347">
        <v>361.5</v>
      </c>
      <c r="X347">
        <v>371.1</v>
      </c>
      <c r="Y347">
        <v>361.5</v>
      </c>
      <c r="Z347">
        <v>371.1</v>
      </c>
      <c r="AA347">
        <v>355.6</v>
      </c>
      <c r="AB347">
        <v>438.95</v>
      </c>
      <c r="AC347" s="1">
        <f>(Table2[[#This Row],[Close Price]]/Table2[[#This Row],[Day Low]])-1</f>
        <v>1.8257261410788539E-2</v>
      </c>
      <c r="AD347" s="1">
        <f>(Table2[[#This Row],[Day High]]/Table2[[#This Row],[Close Price]])-1</f>
        <v>8.1499592502036755E-3</v>
      </c>
      <c r="AE347" s="1">
        <f>(Table2[[#This Row],[Close Price]]/Table2[[#This Row],[Current Week Low]])-1</f>
        <v>1.8257261410788539E-2</v>
      </c>
      <c r="AF347" s="1">
        <f>(Table2[[#This Row],[Current Week High]]/Table2[[#This Row],[Close Price]])-1</f>
        <v>8.1499592502036755E-3</v>
      </c>
      <c r="AG347" s="1">
        <f>(Table2[[#This Row],[Close Price]]/Table2[[#This Row],[Current Month Low]])-1</f>
        <v>3.5151856017997751E-2</v>
      </c>
      <c r="AH347" s="1">
        <f>(Table2[[#This Row],[Current Month High]]/Table2[[#This Row],[Close Price]])-1</f>
        <v>0.19247487095897853</v>
      </c>
      <c r="AI347">
        <v>24.6536267318663</v>
      </c>
      <c r="AJ347">
        <v>27.4143302180685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</v>
      </c>
      <c r="AM347" t="s">
        <v>3142</v>
      </c>
      <c r="AN347">
        <v>-7.96</v>
      </c>
      <c r="AO347" t="s">
        <v>3143</v>
      </c>
      <c r="AP347">
        <v>0.119539052201267</v>
      </c>
      <c r="AQ347">
        <f>(Table2[[#This Row],[Sharpe Ratio]]-AVERAGE(Table2[Sharpe Ratio]))/_xlfn.STDEV.P(Table2[Sharpe Ratio])</f>
        <v>0.74167366382754274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-0.85258476871858124</v>
      </c>
      <c r="AS347">
        <f>_xlfn.RANK.AVG(Table2[[#This Row],[1Y Return vs Nifty Z-Score]],Table2[1Y Return vs Nifty Z-Score])</f>
        <v>436</v>
      </c>
      <c r="AT347">
        <f>_xlfn.RANK.AVG(Table2[[#This Row],[6M Return vs Nifty Z-Score]],Table2[6M Return vs Nifty Z-Score])</f>
        <v>468</v>
      </c>
      <c r="AU347">
        <f>_xlfn.RANK.AVG(Table2[[#This Row],[Sharpe Ratio Z-Score]],Table2[Sharpe Ratio Z-Score])</f>
        <v>161</v>
      </c>
      <c r="AV347">
        <f>(Table2[[#This Row],[Rank 1Y]]+Table2[[#This Row],[Rank 6M]]+Table2[[#This Row],[Rank Sharpe]])/3</f>
        <v>355</v>
      </c>
    </row>
    <row r="348" spans="1:48" x14ac:dyDescent="0.3">
      <c r="A348" t="s">
        <v>794</v>
      </c>
      <c r="B348" t="s">
        <v>795</v>
      </c>
      <c r="C348" t="s">
        <v>3101</v>
      </c>
      <c r="D348" t="s">
        <v>51</v>
      </c>
      <c r="E348">
        <v>18908.33271096</v>
      </c>
      <c r="F348">
        <v>1828.85</v>
      </c>
      <c r="G348">
        <v>27.797590702415899</v>
      </c>
      <c r="H348">
        <f>(Table2[[#This Row],[1Y Return vs Nifty]]-AVERAGE(Table2[1Y Return vs Nifty]))/_xlfn.STDEV.P(Table2[1Y Return vs Nifty])</f>
        <v>0.16999627669207765</v>
      </c>
      <c r="I348">
        <v>-4.0319313072472003</v>
      </c>
      <c r="J348">
        <f>(Table2[[#This Row],[1M Return vs Nifty]]-AVERAGE(Table2[1M Return vs Nifty]))/_xlfn.STDEV.P(Table2[1M Return vs Nifty])</f>
        <v>-0.21297371130363069</v>
      </c>
      <c r="K348">
        <v>2.2489400706021199</v>
      </c>
      <c r="L348">
        <f>(Table2[[#This Row],[6M Return vs Nifty]]-AVERAGE(Table2[6M Return vs Nifty]))/_xlfn.STDEV.P(Table2[6M Return vs Nifty])</f>
        <v>5.6051864455659822E-2</v>
      </c>
      <c r="M348">
        <v>-8.7169681809788795</v>
      </c>
      <c r="N348">
        <f>(Table2[[#This Row],[1W Return vs Nifty]]-AVERAGE(Table2[1W Return vs Nifty]))/_xlfn.STDEV.P(Table2[1W Return vs Nifty])</f>
        <v>-0.60917745195755113</v>
      </c>
      <c r="O348">
        <v>1917.24</v>
      </c>
      <c r="P348">
        <v>1890.76506913977</v>
      </c>
      <c r="Q348">
        <v>1630.5146400010501</v>
      </c>
      <c r="R348">
        <v>30.224658810197099</v>
      </c>
      <c r="S348" s="1">
        <f>(Table2[[#This Row],[Close Price]]-Table2[[#This Row],[20D EMA]])/Table2[[#This Row],[20D EMA]]</f>
        <v>-4.6102731009159049E-2</v>
      </c>
      <c r="T348" s="1">
        <f>(Table2[[#This Row],[Close Price]]-Table2[[#This Row],[50D EMA]])/Table2[[#This Row],[50D EMA]]</f>
        <v>-3.274604029359357E-2</v>
      </c>
      <c r="U348" s="1">
        <f>(Table2[[#This Row],[Close Price]]-Table2[[#This Row],[200D EMA]])/Table2[[#This Row],[200D EMA]]</f>
        <v>0.12163972964929776</v>
      </c>
      <c r="V348">
        <v>0.43396697984808902</v>
      </c>
      <c r="W348">
        <v>1761.6</v>
      </c>
      <c r="X348">
        <v>1848</v>
      </c>
      <c r="Y348">
        <v>1761.6</v>
      </c>
      <c r="Z348">
        <v>1848</v>
      </c>
      <c r="AA348">
        <v>1761.6</v>
      </c>
      <c r="AB348">
        <v>2120.5</v>
      </c>
      <c r="AC348" s="1">
        <f>(Table2[[#This Row],[Close Price]]/Table2[[#This Row],[Day Low]])-1</f>
        <v>3.8175522252497762E-2</v>
      </c>
      <c r="AD348" s="1">
        <f>(Table2[[#This Row],[Day High]]/Table2[[#This Row],[Close Price]])-1</f>
        <v>1.0471061049293295E-2</v>
      </c>
      <c r="AE348" s="1">
        <f>(Table2[[#This Row],[Close Price]]/Table2[[#This Row],[Current Week Low]])-1</f>
        <v>3.8175522252497762E-2</v>
      </c>
      <c r="AF348" s="1">
        <f>(Table2[[#This Row],[Current Week High]]/Table2[[#This Row],[Close Price]])-1</f>
        <v>1.0471061049293295E-2</v>
      </c>
      <c r="AG348" s="1">
        <f>(Table2[[#This Row],[Close Price]]/Table2[[#This Row],[Current Month Low]])-1</f>
        <v>3.8175522252497762E-2</v>
      </c>
      <c r="AH348" s="1">
        <f>(Table2[[#This Row],[Current Month High]]/Table2[[#This Row],[Close Price]])-1</f>
        <v>0.15947179921808785</v>
      </c>
      <c r="AI348">
        <v>45.665308800612401</v>
      </c>
      <c r="AJ348">
        <v>62.485007329749898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0.12</v>
      </c>
      <c r="AM348" t="s">
        <v>3144</v>
      </c>
      <c r="AN348">
        <v>-2.61</v>
      </c>
      <c r="AO348" t="s">
        <v>3143</v>
      </c>
      <c r="AQ348">
        <f>(Table2[[#This Row],[Sharpe Ratio]]-AVERAGE(Table2[Sharpe Ratio]))/_xlfn.STDEV.P(Table2[Sharpe Ratio])</f>
        <v>-0.66967788397470196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-1.2657809060881462</v>
      </c>
      <c r="AS348">
        <f>_xlfn.RANK.AVG(Table2[[#This Row],[1Y Return vs Nifty Z-Score]],Table2[1Y Return vs Nifty Z-Score])</f>
        <v>235</v>
      </c>
      <c r="AT348">
        <f>_xlfn.RANK.AVG(Table2[[#This Row],[6M Return vs Nifty Z-Score]],Table2[6M Return vs Nifty Z-Score])</f>
        <v>310</v>
      </c>
      <c r="AU348">
        <f>_xlfn.RANK.AVG(Table2[[#This Row],[Sharpe Ratio Z-Score]],Table2[Sharpe Ratio Z-Score])</f>
        <v>520.5</v>
      </c>
      <c r="AV348">
        <f>(Table2[[#This Row],[Rank 1Y]]+Table2[[#This Row],[Rank 6M]]+Table2[[#This Row],[Rank Sharpe]])/3</f>
        <v>355.16666666666669</v>
      </c>
    </row>
    <row r="349" spans="1:48" x14ac:dyDescent="0.3">
      <c r="A349" t="s">
        <v>824</v>
      </c>
      <c r="B349" t="s">
        <v>825</v>
      </c>
      <c r="C349" t="s">
        <v>3100</v>
      </c>
      <c r="D349" t="s">
        <v>48</v>
      </c>
      <c r="E349">
        <v>18165.120422939999</v>
      </c>
      <c r="F349">
        <v>201.01</v>
      </c>
      <c r="G349">
        <v>17.245846732977402</v>
      </c>
      <c r="H349">
        <f>(Table2[[#This Row],[1Y Return vs Nifty]]-AVERAGE(Table2[1Y Return vs Nifty]))/_xlfn.STDEV.P(Table2[1Y Return vs Nifty])</f>
        <v>-2.0186472229970019E-2</v>
      </c>
      <c r="I349">
        <v>-7.7195126297197598</v>
      </c>
      <c r="J349">
        <f>(Table2[[#This Row],[1M Return vs Nifty]]-AVERAGE(Table2[1M Return vs Nifty]))/_xlfn.STDEV.P(Table2[1M Return vs Nifty])</f>
        <v>-0.64603946870783169</v>
      </c>
      <c r="K349">
        <v>-29.732782204784399</v>
      </c>
      <c r="L349">
        <f>(Table2[[#This Row],[6M Return vs Nifty]]-AVERAGE(Table2[6M Return vs Nifty]))/_xlfn.STDEV.P(Table2[6M Return vs Nifty])</f>
        <v>-1.1098765116790192</v>
      </c>
      <c r="M349">
        <v>-11.800477030570899</v>
      </c>
      <c r="N349">
        <f>(Table2[[#This Row],[1W Return vs Nifty]]-AVERAGE(Table2[1W Return vs Nifty]))/_xlfn.STDEV.P(Table2[1W Return vs Nifty])</f>
        <v>-1.2339670958763369</v>
      </c>
      <c r="O349">
        <v>214.68</v>
      </c>
      <c r="P349">
        <v>231.45867906614399</v>
      </c>
      <c r="Q349">
        <v>230.565628676058</v>
      </c>
      <c r="R349">
        <v>19.5444964228077</v>
      </c>
      <c r="S349" s="1">
        <f>(Table2[[#This Row],[Close Price]]-Table2[[#This Row],[20D EMA]])/Table2[[#This Row],[20D EMA]]</f>
        <v>-6.3676169182038458E-2</v>
      </c>
      <c r="T349" s="1">
        <f>(Table2[[#This Row],[Close Price]]-Table2[[#This Row],[50D EMA]])/Table2[[#This Row],[50D EMA]]</f>
        <v>-0.1315512522105195</v>
      </c>
      <c r="U349" s="1">
        <f>(Table2[[#This Row],[Close Price]]-Table2[[#This Row],[200D EMA]])/Table2[[#This Row],[200D EMA]]</f>
        <v>-0.12818748763972673</v>
      </c>
      <c r="V349">
        <v>0.78632823619227599</v>
      </c>
      <c r="W349">
        <v>192.8</v>
      </c>
      <c r="X349">
        <v>203.71</v>
      </c>
      <c r="Y349">
        <v>192.8</v>
      </c>
      <c r="Z349">
        <v>203.71</v>
      </c>
      <c r="AA349">
        <v>191.83</v>
      </c>
      <c r="AB349">
        <v>231.5</v>
      </c>
      <c r="AC349" s="1">
        <f>(Table2[[#This Row],[Close Price]]/Table2[[#This Row],[Day Low]])-1</f>
        <v>4.2582987551867069E-2</v>
      </c>
      <c r="AD349" s="1">
        <f>(Table2[[#This Row],[Day High]]/Table2[[#This Row],[Close Price]])-1</f>
        <v>1.3432167553853125E-2</v>
      </c>
      <c r="AE349" s="1">
        <f>(Table2[[#This Row],[Close Price]]/Table2[[#This Row],[Current Week Low]])-1</f>
        <v>4.2582987551867069E-2</v>
      </c>
      <c r="AF349" s="1">
        <f>(Table2[[#This Row],[Current Week High]]/Table2[[#This Row],[Close Price]])-1</f>
        <v>1.3432167553853125E-2</v>
      </c>
      <c r="AG349" s="1">
        <f>(Table2[[#This Row],[Close Price]]/Table2[[#This Row],[Current Month Low]])-1</f>
        <v>4.7854871500807805E-2</v>
      </c>
      <c r="AH349" s="1">
        <f>(Table2[[#This Row],[Current Month High]]/Table2[[#This Row],[Close Price]])-1</f>
        <v>0.15168399582110359</v>
      </c>
      <c r="AI349">
        <v>74.916670812397399</v>
      </c>
      <c r="AJ349">
        <v>47.044623262618799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-0.23</v>
      </c>
      <c r="AM349" t="s">
        <v>3143</v>
      </c>
      <c r="AN349">
        <v>-8.86</v>
      </c>
      <c r="AO349" t="s">
        <v>3143</v>
      </c>
      <c r="AP349">
        <v>0.14109777908478999</v>
      </c>
      <c r="AQ349">
        <f>(Table2[[#This Row],[Sharpe Ratio]]-AVERAGE(Table2[Sharpe Ratio]))/_xlfn.STDEV.P(Table2[Sharpe Ratio])</f>
        <v>0.99620924860427662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298</v>
      </c>
      <c r="AT349">
        <f>_xlfn.RANK.AVG(Table2[[#This Row],[6M Return vs Nifty Z-Score]],Table2[6M Return vs Nifty Z-Score])</f>
        <v>659</v>
      </c>
      <c r="AU349">
        <f>_xlfn.RANK.AVG(Table2[[#This Row],[Sharpe Ratio Z-Score]],Table2[Sharpe Ratio Z-Score])</f>
        <v>111</v>
      </c>
      <c r="AV349">
        <f>(Table2[[#This Row],[Rank 1Y]]+Table2[[#This Row],[Rank 6M]]+Table2[[#This Row],[Rank Sharpe]])/3</f>
        <v>356</v>
      </c>
    </row>
    <row r="350" spans="1:48" x14ac:dyDescent="0.3">
      <c r="A350" t="s">
        <v>1604</v>
      </c>
      <c r="B350" t="s">
        <v>1605</v>
      </c>
      <c r="C350" t="s">
        <v>603</v>
      </c>
      <c r="D350" t="s">
        <v>449</v>
      </c>
      <c r="E350">
        <v>5503.2679814049998</v>
      </c>
      <c r="F350">
        <v>1897.85</v>
      </c>
      <c r="G350">
        <v>21.442493859330401</v>
      </c>
      <c r="H350">
        <f>(Table2[[#This Row],[1Y Return vs Nifty]]-AVERAGE(Table2[1Y Return vs Nifty]))/_xlfn.STDEV.P(Table2[1Y Return vs Nifty])</f>
        <v>5.5453146117223177E-2</v>
      </c>
      <c r="I350">
        <v>-2.6439832557874499</v>
      </c>
      <c r="J350">
        <f>(Table2[[#This Row],[1M Return vs Nifty]]-AVERAGE(Table2[1M Return vs Nifty]))/_xlfn.STDEV.P(Table2[1M Return vs Nifty])</f>
        <v>-4.9974519806458083E-2</v>
      </c>
      <c r="K350">
        <v>25.610852003936099</v>
      </c>
      <c r="L350">
        <f>(Table2[[#This Row],[6M Return vs Nifty]]-AVERAGE(Table2[6M Return vs Nifty]))/_xlfn.STDEV.P(Table2[6M Return vs Nifty])</f>
        <v>0.90773570465948672</v>
      </c>
      <c r="M350">
        <v>-8.7035124377734103</v>
      </c>
      <c r="N350">
        <f>(Table2[[#This Row],[1W Return vs Nifty]]-AVERAGE(Table2[1W Return vs Nifty]))/_xlfn.STDEV.P(Table2[1W Return vs Nifty])</f>
        <v>-0.606451009642615</v>
      </c>
      <c r="O350">
        <v>2008.61</v>
      </c>
      <c r="P350">
        <v>2065.0273233289599</v>
      </c>
      <c r="Q350">
        <v>1782.9306648870299</v>
      </c>
      <c r="R350">
        <v>24.444443946019199</v>
      </c>
      <c r="S350" s="1">
        <f>(Table2[[#This Row],[Close Price]]-Table2[[#This Row],[20D EMA]])/Table2[[#This Row],[20D EMA]]</f>
        <v>-5.5142611059389328E-2</v>
      </c>
      <c r="T350" s="1">
        <f>(Table2[[#This Row],[Close Price]]-Table2[[#This Row],[50D EMA]])/Table2[[#This Row],[50D EMA]]</f>
        <v>-8.0956470377088849E-2</v>
      </c>
      <c r="U350" s="1">
        <f>(Table2[[#This Row],[Close Price]]-Table2[[#This Row],[200D EMA]])/Table2[[#This Row],[200D EMA]]</f>
        <v>6.4455302371644096E-2</v>
      </c>
      <c r="V350">
        <v>0.387982221235533</v>
      </c>
      <c r="W350">
        <v>1806</v>
      </c>
      <c r="X350">
        <v>1909.1</v>
      </c>
      <c r="Y350">
        <v>1806</v>
      </c>
      <c r="Z350">
        <v>1909.1</v>
      </c>
      <c r="AA350">
        <v>1806</v>
      </c>
      <c r="AB350">
        <v>2299.8000000000002</v>
      </c>
      <c r="AC350" s="1">
        <f>(Table2[[#This Row],[Close Price]]/Table2[[#This Row],[Day Low]])-1</f>
        <v>5.0858250276854866E-2</v>
      </c>
      <c r="AD350" s="1">
        <f>(Table2[[#This Row],[Day High]]/Table2[[#This Row],[Close Price]])-1</f>
        <v>5.9277603604077633E-3</v>
      </c>
      <c r="AE350" s="1">
        <f>(Table2[[#This Row],[Close Price]]/Table2[[#This Row],[Current Week Low]])-1</f>
        <v>5.0858250276854866E-2</v>
      </c>
      <c r="AF350" s="1">
        <f>(Table2[[#This Row],[Current Week High]]/Table2[[#This Row],[Close Price]])-1</f>
        <v>5.9277603604077633E-3</v>
      </c>
      <c r="AG350" s="1">
        <f>(Table2[[#This Row],[Close Price]]/Table2[[#This Row],[Current Month Low]])-1</f>
        <v>5.0858250276854866E-2</v>
      </c>
      <c r="AH350" s="1">
        <f>(Table2[[#This Row],[Current Month High]]/Table2[[#This Row],[Close Price]])-1</f>
        <v>0.21179229127697141</v>
      </c>
      <c r="AI350">
        <v>31.359169586637499</v>
      </c>
      <c r="AJ350">
        <v>77.079542803825504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-0.17</v>
      </c>
      <c r="AM350" t="s">
        <v>3143</v>
      </c>
      <c r="AN350">
        <v>-9.48</v>
      </c>
      <c r="AO350" t="s">
        <v>3143</v>
      </c>
      <c r="AP350">
        <v>-8.9517458433889002E-2</v>
      </c>
      <c r="AQ350">
        <f>(Table2[[#This Row],[Sharpe Ratio]]-AVERAGE(Table2[Sharpe Ratio]))/_xlfn.STDEV.P(Table2[Sharpe Ratio])</f>
        <v>-1.7265760372516212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274</v>
      </c>
      <c r="AT350">
        <f>_xlfn.RANK.AVG(Table2[[#This Row],[6M Return vs Nifty Z-Score]],Table2[6M Return vs Nifty Z-Score])</f>
        <v>97</v>
      </c>
      <c r="AU350">
        <f>_xlfn.RANK.AVG(Table2[[#This Row],[Sharpe Ratio Z-Score]],Table2[Sharpe Ratio Z-Score])</f>
        <v>703</v>
      </c>
      <c r="AV350">
        <f>(Table2[[#This Row],[Rank 1Y]]+Table2[[#This Row],[Rank 6M]]+Table2[[#This Row],[Rank Sharpe]])/3</f>
        <v>358</v>
      </c>
    </row>
    <row r="351" spans="1:48" x14ac:dyDescent="0.3">
      <c r="A351" t="s">
        <v>844</v>
      </c>
      <c r="B351" t="s">
        <v>845</v>
      </c>
      <c r="C351" t="s">
        <v>3108</v>
      </c>
      <c r="D351" t="s">
        <v>446</v>
      </c>
      <c r="E351">
        <v>17560.114902000001</v>
      </c>
      <c r="F351">
        <v>289.35000000000002</v>
      </c>
      <c r="G351">
        <v>22.9201117041173</v>
      </c>
      <c r="H351">
        <f>(Table2[[#This Row],[1Y Return vs Nifty]]-AVERAGE(Table2[1Y Return vs Nifty]))/_xlfn.STDEV.P(Table2[1Y Return vs Nifty])</f>
        <v>8.2085466271291319E-2</v>
      </c>
      <c r="I351">
        <v>8.7287685535028796</v>
      </c>
      <c r="J351">
        <f>(Table2[[#This Row],[1M Return vs Nifty]]-AVERAGE(Table2[1M Return vs Nifty]))/_xlfn.STDEV.P(Table2[1M Return vs Nifty])</f>
        <v>1.2856297544764892</v>
      </c>
      <c r="K351">
        <v>-2.10327954279248</v>
      </c>
      <c r="L351">
        <f>(Table2[[#This Row],[6M Return vs Nifty]]-AVERAGE(Table2[6M Return vs Nifty]))/_xlfn.STDEV.P(Table2[6M Return vs Nifty])</f>
        <v>-0.10261302240479425</v>
      </c>
      <c r="M351">
        <v>-12.1559783525152</v>
      </c>
      <c r="N351">
        <f>(Table2[[#This Row],[1W Return vs Nifty]]-AVERAGE(Table2[1W Return vs Nifty]))/_xlfn.STDEV.P(Table2[1W Return vs Nifty])</f>
        <v>-1.3059998206663517</v>
      </c>
      <c r="O351">
        <v>299.97000000000003</v>
      </c>
      <c r="P351">
        <v>300.247097760413</v>
      </c>
      <c r="Q351">
        <v>280.15973479589201</v>
      </c>
      <c r="R351">
        <v>34.780661538313097</v>
      </c>
      <c r="S351" s="1">
        <f>(Table2[[#This Row],[Close Price]]-Table2[[#This Row],[20D EMA]])/Table2[[#This Row],[20D EMA]]</f>
        <v>-3.5403540354035416E-2</v>
      </c>
      <c r="T351" s="1">
        <f>(Table2[[#This Row],[Close Price]]-Table2[[#This Row],[50D EMA]])/Table2[[#This Row],[50D EMA]]</f>
        <v>-3.6293765507463757E-2</v>
      </c>
      <c r="U351" s="1">
        <f>(Table2[[#This Row],[Close Price]]-Table2[[#This Row],[200D EMA]])/Table2[[#This Row],[200D EMA]]</f>
        <v>3.280366184956416E-2</v>
      </c>
      <c r="V351">
        <v>2.2443277691675401</v>
      </c>
      <c r="W351">
        <v>277.64999999999998</v>
      </c>
      <c r="X351">
        <v>295.3</v>
      </c>
      <c r="Y351">
        <v>277.64999999999998</v>
      </c>
      <c r="Z351">
        <v>295.3</v>
      </c>
      <c r="AA351">
        <v>265.95</v>
      </c>
      <c r="AB351">
        <v>334.3</v>
      </c>
      <c r="AC351" s="1">
        <f>(Table2[[#This Row],[Close Price]]/Table2[[#This Row],[Day Low]])-1</f>
        <v>4.2139384116693934E-2</v>
      </c>
      <c r="AD351" s="1">
        <f>(Table2[[#This Row],[Day High]]/Table2[[#This Row],[Close Price]])-1</f>
        <v>2.0563331605322199E-2</v>
      </c>
      <c r="AE351" s="1">
        <f>(Table2[[#This Row],[Close Price]]/Table2[[#This Row],[Current Week Low]])-1</f>
        <v>4.2139384116693934E-2</v>
      </c>
      <c r="AF351" s="1">
        <f>(Table2[[#This Row],[Current Week High]]/Table2[[#This Row],[Close Price]])-1</f>
        <v>2.0563331605322199E-2</v>
      </c>
      <c r="AG351" s="1">
        <f>(Table2[[#This Row],[Close Price]]/Table2[[#This Row],[Current Month Low]])-1</f>
        <v>8.7986463620981503E-2</v>
      </c>
      <c r="AH351" s="1">
        <f>(Table2[[#This Row],[Current Month High]]/Table2[[#This Row],[Close Price]])-1</f>
        <v>0.15534819422844293</v>
      </c>
      <c r="AI351">
        <v>22.999827198894</v>
      </c>
      <c r="AJ351">
        <v>54.3611629767938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-0.01</v>
      </c>
      <c r="AM351" t="s">
        <v>3143</v>
      </c>
      <c r="AN351">
        <v>-1.25</v>
      </c>
      <c r="AO351" t="s">
        <v>3143</v>
      </c>
      <c r="AP351">
        <v>2.1253220265164002E-2</v>
      </c>
      <c r="AQ351">
        <f>(Table2[[#This Row],[Sharpe Ratio]]-AVERAGE(Table2[Sharpe Ratio]))/_xlfn.STDEV.P(Table2[Sharpe Ratio])</f>
        <v>-0.41874929817231837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267</v>
      </c>
      <c r="AT351">
        <f>_xlfn.RANK.AVG(Table2[[#This Row],[6M Return vs Nifty Z-Score]],Table2[6M Return vs Nifty Z-Score])</f>
        <v>366</v>
      </c>
      <c r="AU351">
        <f>_xlfn.RANK.AVG(Table2[[#This Row],[Sharpe Ratio Z-Score]],Table2[Sharpe Ratio Z-Score])</f>
        <v>443</v>
      </c>
      <c r="AV351">
        <f>(Table2[[#This Row],[Rank 1Y]]+Table2[[#This Row],[Rank 6M]]+Table2[[#This Row],[Rank Sharpe]])/3</f>
        <v>358.66666666666669</v>
      </c>
    </row>
    <row r="352" spans="1:48" x14ac:dyDescent="0.3">
      <c r="A352" t="s">
        <v>2055</v>
      </c>
      <c r="B352" t="s">
        <v>2056</v>
      </c>
      <c r="C352" t="s">
        <v>3111</v>
      </c>
      <c r="D352" t="s">
        <v>270</v>
      </c>
      <c r="E352">
        <v>2988.1972821999998</v>
      </c>
      <c r="F352">
        <v>304.25</v>
      </c>
      <c r="G352">
        <v>26.423778391902399</v>
      </c>
      <c r="H352">
        <f>(Table2[[#This Row],[1Y Return vs Nifty]]-AVERAGE(Table2[1Y Return vs Nifty]))/_xlfn.STDEV.P(Table2[1Y Return vs Nifty])</f>
        <v>0.14523492894964271</v>
      </c>
      <c r="I352">
        <v>-3.11692066065714</v>
      </c>
      <c r="J352">
        <f>(Table2[[#This Row],[1M Return vs Nifty]]-AVERAGE(Table2[1M Return vs Nifty]))/_xlfn.STDEV.P(Table2[1M Return vs Nifty])</f>
        <v>-0.10551580216313856</v>
      </c>
      <c r="K352">
        <v>3.8335606825736801</v>
      </c>
      <c r="L352">
        <f>(Table2[[#This Row],[6M Return vs Nifty]]-AVERAGE(Table2[6M Return vs Nifty]))/_xlfn.STDEV.P(Table2[6M Return vs Nifty])</f>
        <v>0.1138209277036213</v>
      </c>
      <c r="M352">
        <v>-3.9497885474882199</v>
      </c>
      <c r="N352">
        <f>(Table2[[#This Row],[1W Return vs Nifty]]-AVERAGE(Table2[1W Return vs Nifty]))/_xlfn.STDEV.P(Table2[1W Return vs Nifty])</f>
        <v>0.35676252454019769</v>
      </c>
      <c r="O352">
        <v>310.35000000000002</v>
      </c>
      <c r="P352">
        <v>317.439154593978</v>
      </c>
      <c r="Q352">
        <v>288.4419557128</v>
      </c>
      <c r="R352">
        <v>34.483287991333</v>
      </c>
      <c r="S352" s="1">
        <f>(Table2[[#This Row],[Close Price]]-Table2[[#This Row],[20D EMA]])/Table2[[#This Row],[20D EMA]]</f>
        <v>-1.9655227968422822E-2</v>
      </c>
      <c r="T352" s="1">
        <f>(Table2[[#This Row],[Close Price]]-Table2[[#This Row],[50D EMA]])/Table2[[#This Row],[50D EMA]]</f>
        <v>-4.1548606727004583E-2</v>
      </c>
      <c r="U352" s="1">
        <f>(Table2[[#This Row],[Close Price]]-Table2[[#This Row],[200D EMA]])/Table2[[#This Row],[200D EMA]]</f>
        <v>5.4804940731091094E-2</v>
      </c>
      <c r="V352">
        <v>0.64201657699120696</v>
      </c>
      <c r="W352">
        <v>287.3</v>
      </c>
      <c r="X352">
        <v>306</v>
      </c>
      <c r="Y352">
        <v>287.3</v>
      </c>
      <c r="Z352">
        <v>306</v>
      </c>
      <c r="AA352">
        <v>284.25</v>
      </c>
      <c r="AB352">
        <v>337</v>
      </c>
      <c r="AC352" s="1">
        <f>(Table2[[#This Row],[Close Price]]/Table2[[#This Row],[Day Low]])-1</f>
        <v>5.8997563522450447E-2</v>
      </c>
      <c r="AD352" s="1">
        <f>(Table2[[#This Row],[Day High]]/Table2[[#This Row],[Close Price]])-1</f>
        <v>5.7518488085455122E-3</v>
      </c>
      <c r="AE352" s="1">
        <f>(Table2[[#This Row],[Close Price]]/Table2[[#This Row],[Current Week Low]])-1</f>
        <v>5.8997563522450447E-2</v>
      </c>
      <c r="AF352" s="1">
        <f>(Table2[[#This Row],[Current Week High]]/Table2[[#This Row],[Close Price]])-1</f>
        <v>5.7518488085455122E-3</v>
      </c>
      <c r="AG352" s="1">
        <f>(Table2[[#This Row],[Close Price]]/Table2[[#This Row],[Current Month Low]])-1</f>
        <v>7.0360598065083657E-2</v>
      </c>
      <c r="AH352" s="1">
        <f>(Table2[[#This Row],[Current Month High]]/Table2[[#This Row],[Close Price]])-1</f>
        <v>0.1076417419884963</v>
      </c>
      <c r="AI352">
        <v>19.2604765817584</v>
      </c>
      <c r="AJ352">
        <v>60.978835978835903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-0.01</v>
      </c>
      <c r="AM352" t="s">
        <v>3143</v>
      </c>
      <c r="AN352">
        <v>-4.9800000000000004</v>
      </c>
      <c r="AO352" t="s">
        <v>3143</v>
      </c>
      <c r="AP352">
        <v>-2.1544525978360002E-3</v>
      </c>
      <c r="AQ352">
        <f>(Table2[[#This Row],[Sharpe Ratio]]-AVERAGE(Table2[Sharpe Ratio]))/_xlfn.STDEV.P(Table2[Sharpe Ratio])</f>
        <v>-0.69511467599061005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246</v>
      </c>
      <c r="AT352">
        <f>_xlfn.RANK.AVG(Table2[[#This Row],[6M Return vs Nifty Z-Score]],Table2[6M Return vs Nifty Z-Score])</f>
        <v>285</v>
      </c>
      <c r="AU352">
        <f>_xlfn.RANK.AVG(Table2[[#This Row],[Sharpe Ratio Z-Score]],Table2[Sharpe Ratio Z-Score])</f>
        <v>554</v>
      </c>
      <c r="AV352">
        <f>(Table2[[#This Row],[Rank 1Y]]+Table2[[#This Row],[Rank 6M]]+Table2[[#This Row],[Rank Sharpe]])/3</f>
        <v>361.66666666666669</v>
      </c>
    </row>
    <row r="353" spans="1:48" x14ac:dyDescent="0.3">
      <c r="A353" t="s">
        <v>637</v>
      </c>
      <c r="B353" t="s">
        <v>638</v>
      </c>
      <c r="C353" t="s">
        <v>3106</v>
      </c>
      <c r="D353" t="s">
        <v>309</v>
      </c>
      <c r="E353">
        <v>27769.07179125</v>
      </c>
      <c r="F353">
        <v>2158.35</v>
      </c>
      <c r="G353">
        <v>5.4896017087484399</v>
      </c>
      <c r="H353">
        <f>(Table2[[#This Row],[1Y Return vs Nifty]]-AVERAGE(Table2[1Y Return vs Nifty]))/_xlfn.STDEV.P(Table2[1Y Return vs Nifty])</f>
        <v>-0.23207893305774982</v>
      </c>
      <c r="I353">
        <v>5.9319862129669101</v>
      </c>
      <c r="J353">
        <f>(Table2[[#This Row],[1M Return vs Nifty]]-AVERAGE(Table2[1M Return vs Nifty]))/_xlfn.STDEV.P(Table2[1M Return vs Nifty])</f>
        <v>0.95717851322039449</v>
      </c>
      <c r="K353">
        <v>37.600124368828901</v>
      </c>
      <c r="L353">
        <f>(Table2[[#This Row],[6M Return vs Nifty]]-AVERAGE(Table2[6M Return vs Nifty]))/_xlfn.STDEV.P(Table2[6M Return vs Nifty])</f>
        <v>1.3448176334896285</v>
      </c>
      <c r="M353">
        <v>-4.0099431408205204</v>
      </c>
      <c r="N353">
        <f>(Table2[[#This Row],[1W Return vs Nifty]]-AVERAGE(Table2[1W Return vs Nifty]))/_xlfn.STDEV.P(Table2[1W Return vs Nifty])</f>
        <v>0.34457382368625328</v>
      </c>
      <c r="O353">
        <v>2275.4499999999998</v>
      </c>
      <c r="P353">
        <v>2200.8725322104701</v>
      </c>
      <c r="Q353">
        <v>1865.2111448381399</v>
      </c>
      <c r="R353">
        <v>23.591632074187999</v>
      </c>
      <c r="S353" s="1">
        <f>(Table2[[#This Row],[Close Price]]-Table2[[#This Row],[20D EMA]])/Table2[[#This Row],[20D EMA]]</f>
        <v>-5.1462348106967815E-2</v>
      </c>
      <c r="T353" s="1">
        <f>(Table2[[#This Row],[Close Price]]-Table2[[#This Row],[50D EMA]])/Table2[[#This Row],[50D EMA]]</f>
        <v>-1.9320761010980611E-2</v>
      </c>
      <c r="U353" s="1">
        <f>(Table2[[#This Row],[Close Price]]-Table2[[#This Row],[200D EMA]])/Table2[[#This Row],[200D EMA]]</f>
        <v>0.15716121789916609</v>
      </c>
      <c r="V353">
        <v>1.3303129928556401</v>
      </c>
      <c r="W353">
        <v>2142.1999999999998</v>
      </c>
      <c r="X353">
        <v>2206.35</v>
      </c>
      <c r="Y353">
        <v>2142.1999999999998</v>
      </c>
      <c r="Z353">
        <v>2206.35</v>
      </c>
      <c r="AA353">
        <v>2142.1999999999998</v>
      </c>
      <c r="AB353">
        <v>2449.6999999999998</v>
      </c>
      <c r="AC353" s="1">
        <f>(Table2[[#This Row],[Close Price]]/Table2[[#This Row],[Day Low]])-1</f>
        <v>7.5389786201101039E-3</v>
      </c>
      <c r="AD353" s="1">
        <f>(Table2[[#This Row],[Day High]]/Table2[[#This Row],[Close Price]])-1</f>
        <v>2.2239210508026908E-2</v>
      </c>
      <c r="AE353" s="1">
        <f>(Table2[[#This Row],[Close Price]]/Table2[[#This Row],[Current Week Low]])-1</f>
        <v>7.5389786201101039E-3</v>
      </c>
      <c r="AF353" s="1">
        <f>(Table2[[#This Row],[Current Week High]]/Table2[[#This Row],[Close Price]])-1</f>
        <v>2.2239210508026908E-2</v>
      </c>
      <c r="AG353" s="1">
        <f>(Table2[[#This Row],[Close Price]]/Table2[[#This Row],[Current Month Low]])-1</f>
        <v>7.5389786201101039E-3</v>
      </c>
      <c r="AH353" s="1">
        <f>(Table2[[#This Row],[Current Month High]]/Table2[[#This Row],[Close Price]])-1</f>
        <v>0.13498737461486776</v>
      </c>
      <c r="AI353">
        <v>13.4987374614867</v>
      </c>
      <c r="AJ353">
        <v>81.970322907006107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0.03</v>
      </c>
      <c r="AM353" t="s">
        <v>3144</v>
      </c>
      <c r="AN353">
        <v>-8.9600000000000009</v>
      </c>
      <c r="AO353" t="s">
        <v>3143</v>
      </c>
      <c r="AP353">
        <v>-4.3231462814868997E-2</v>
      </c>
      <c r="AQ353">
        <f>(Table2[[#This Row],[Sharpe Ratio]]-AVERAGE(Table2[Sharpe Ratio]))/_xlfn.STDEV.P(Table2[Sharpe Ratio])</f>
        <v>-1.1800951144442091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1.2343959228943173</v>
      </c>
      <c r="AS353">
        <f>_xlfn.RANK.AVG(Table2[[#This Row],[1Y Return vs Nifty Z-Score]],Table2[1Y Return vs Nifty Z-Score])</f>
        <v>382</v>
      </c>
      <c r="AT353">
        <f>_xlfn.RANK.AVG(Table2[[#This Row],[6M Return vs Nifty Z-Score]],Table2[6M Return vs Nifty Z-Score])</f>
        <v>65</v>
      </c>
      <c r="AU353">
        <f>_xlfn.RANK.AVG(Table2[[#This Row],[Sharpe Ratio Z-Score]],Table2[Sharpe Ratio Z-Score])</f>
        <v>640</v>
      </c>
      <c r="AV353">
        <f>(Table2[[#This Row],[Rank 1Y]]+Table2[[#This Row],[Rank 6M]]+Table2[[#This Row],[Rank Sharpe]])/3</f>
        <v>362.33333333333331</v>
      </c>
    </row>
    <row r="354" spans="1:48" x14ac:dyDescent="0.3">
      <c r="A354" t="s">
        <v>1209</v>
      </c>
      <c r="B354" t="s">
        <v>1210</v>
      </c>
      <c r="C354" t="s">
        <v>3114</v>
      </c>
      <c r="D354" t="s">
        <v>1153</v>
      </c>
      <c r="E354">
        <v>9337.5137565500008</v>
      </c>
      <c r="F354">
        <v>481.5</v>
      </c>
      <c r="G354">
        <v>15.884001473623499</v>
      </c>
      <c r="H354">
        <f>(Table2[[#This Row],[1Y Return vs Nifty]]-AVERAGE(Table2[1Y Return vs Nifty]))/_xlfn.STDEV.P(Table2[1Y Return vs Nifty])</f>
        <v>-4.4732127979440081E-2</v>
      </c>
      <c r="I354">
        <v>-7.0518622448587198</v>
      </c>
      <c r="J354">
        <f>(Table2[[#This Row],[1M Return vs Nifty]]-AVERAGE(Table2[1M Return vs Nifty]))/_xlfn.STDEV.P(Table2[1M Return vs Nifty])</f>
        <v>-0.56763129426595016</v>
      </c>
      <c r="K354">
        <v>1.1958643757990099</v>
      </c>
      <c r="L354">
        <f>(Table2[[#This Row],[6M Return vs Nifty]]-AVERAGE(Table2[6M Return vs Nifty]))/_xlfn.STDEV.P(Table2[6M Return vs Nifty])</f>
        <v>1.7660847730033846E-2</v>
      </c>
      <c r="M354">
        <v>-7.4188662797630203</v>
      </c>
      <c r="N354">
        <f>(Table2[[#This Row],[1W Return vs Nifty]]-AVERAGE(Table2[1W Return vs Nifty]))/_xlfn.STDEV.P(Table2[1W Return vs Nifty])</f>
        <v>-0.34615222187323846</v>
      </c>
      <c r="O354">
        <v>536.64</v>
      </c>
      <c r="P354">
        <v>540.47217439266694</v>
      </c>
      <c r="Q354">
        <v>484.05026332794102</v>
      </c>
      <c r="R354">
        <v>24.8860060107069</v>
      </c>
      <c r="S354" s="1">
        <f>(Table2[[#This Row],[Close Price]]-Table2[[#This Row],[20D EMA]])/Table2[[#This Row],[20D EMA]]</f>
        <v>-0.10275044722719139</v>
      </c>
      <c r="T354" s="1">
        <f>(Table2[[#This Row],[Close Price]]-Table2[[#This Row],[50D EMA]])/Table2[[#This Row],[50D EMA]]</f>
        <v>-0.1091123228664537</v>
      </c>
      <c r="U354" s="1">
        <f>(Table2[[#This Row],[Close Price]]-Table2[[#This Row],[200D EMA]])/Table2[[#This Row],[200D EMA]]</f>
        <v>-5.2685919648250189E-3</v>
      </c>
      <c r="V354">
        <v>0.90267533377865805</v>
      </c>
      <c r="W354">
        <v>468</v>
      </c>
      <c r="X354">
        <v>485.05</v>
      </c>
      <c r="Y354">
        <v>468</v>
      </c>
      <c r="Z354">
        <v>485.05</v>
      </c>
      <c r="AA354">
        <v>466.4</v>
      </c>
      <c r="AB354">
        <v>688.9</v>
      </c>
      <c r="AC354" s="1">
        <f>(Table2[[#This Row],[Close Price]]/Table2[[#This Row],[Day Low]])-1</f>
        <v>2.8846153846153744E-2</v>
      </c>
      <c r="AD354" s="1">
        <f>(Table2[[#This Row],[Day High]]/Table2[[#This Row],[Close Price]])-1</f>
        <v>7.372793354101681E-3</v>
      </c>
      <c r="AE354" s="1">
        <f>(Table2[[#This Row],[Close Price]]/Table2[[#This Row],[Current Week Low]])-1</f>
        <v>2.8846153846153744E-2</v>
      </c>
      <c r="AF354" s="1">
        <f>(Table2[[#This Row],[Current Week High]]/Table2[[#This Row],[Close Price]])-1</f>
        <v>7.372793354101681E-3</v>
      </c>
      <c r="AG354" s="1">
        <f>(Table2[[#This Row],[Close Price]]/Table2[[#This Row],[Current Month Low]])-1</f>
        <v>3.2375643224699768E-2</v>
      </c>
      <c r="AH354" s="1">
        <f>(Table2[[#This Row],[Current Month High]]/Table2[[#This Row],[Close Price]])-1</f>
        <v>0.43073727933541006</v>
      </c>
      <c r="AI354">
        <v>43.073727933541001</v>
      </c>
      <c r="AJ354">
        <v>55.523255813953398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0.05</v>
      </c>
      <c r="AM354" t="s">
        <v>3144</v>
      </c>
      <c r="AN354">
        <v>-20.59</v>
      </c>
      <c r="AO354" t="s">
        <v>3143</v>
      </c>
      <c r="AP354">
        <v>1.7636516142070999E-2</v>
      </c>
      <c r="AQ354">
        <f>(Table2[[#This Row],[Sharpe Ratio]]-AVERAGE(Table2[Sharpe Ratio]))/_xlfn.STDEV.P(Table2[Sharpe Ratio])</f>
        <v>-0.46145033074764574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304</v>
      </c>
      <c r="AT354">
        <f>_xlfn.RANK.AVG(Table2[[#This Row],[6M Return vs Nifty Z-Score]],Table2[6M Return vs Nifty Z-Score])</f>
        <v>324</v>
      </c>
      <c r="AU354">
        <f>_xlfn.RANK.AVG(Table2[[#This Row],[Sharpe Ratio Z-Score]],Table2[Sharpe Ratio Z-Score])</f>
        <v>461</v>
      </c>
      <c r="AV354">
        <f>(Table2[[#This Row],[Rank 1Y]]+Table2[[#This Row],[Rank 6M]]+Table2[[#This Row],[Rank Sharpe]])/3</f>
        <v>363</v>
      </c>
    </row>
    <row r="355" spans="1:48" x14ac:dyDescent="0.3">
      <c r="A355" t="s">
        <v>364</v>
      </c>
      <c r="B355" t="s">
        <v>365</v>
      </c>
      <c r="C355" t="s">
        <v>3105</v>
      </c>
      <c r="D355" t="s">
        <v>366</v>
      </c>
      <c r="E355">
        <v>63837.387230549997</v>
      </c>
      <c r="F355">
        <v>227.96</v>
      </c>
      <c r="G355">
        <v>18.438923843309102</v>
      </c>
      <c r="H355">
        <f>(Table2[[#This Row],[1Y Return vs Nifty]]-AVERAGE(Table2[1Y Return vs Nifty]))/_xlfn.STDEV.P(Table2[1Y Return vs Nifty])</f>
        <v>1.3173365409823992E-3</v>
      </c>
      <c r="I355">
        <v>-2.8033280741668101</v>
      </c>
      <c r="J355">
        <f>(Table2[[#This Row],[1M Return vs Nifty]]-AVERAGE(Table2[1M Return vs Nifty]))/_xlfn.STDEV.P(Table2[1M Return vs Nifty])</f>
        <v>-6.8687811372221505E-2</v>
      </c>
      <c r="K355">
        <v>-19.129083714796</v>
      </c>
      <c r="L355">
        <f>(Table2[[#This Row],[6M Return vs Nifty]]-AVERAGE(Table2[6M Return vs Nifty]))/_xlfn.STDEV.P(Table2[6M Return vs Nifty])</f>
        <v>-0.7233071813909896</v>
      </c>
      <c r="M355">
        <v>-4.3000542760168701</v>
      </c>
      <c r="N355">
        <f>(Table2[[#This Row],[1W Return vs Nifty]]-AVERAGE(Table2[1W Return vs Nifty]))/_xlfn.STDEV.P(Table2[1W Return vs Nifty])</f>
        <v>0.28579065110668234</v>
      </c>
      <c r="O355">
        <v>224.9</v>
      </c>
      <c r="P355">
        <v>226.42634587958301</v>
      </c>
      <c r="Q355">
        <v>221.848437985435</v>
      </c>
      <c r="R355">
        <v>40.150678422054398</v>
      </c>
      <c r="S355" s="1">
        <f>(Table2[[#This Row],[Close Price]]-Table2[[#This Row],[20D EMA]])/Table2[[#This Row],[20D EMA]]</f>
        <v>1.3606047132058702E-2</v>
      </c>
      <c r="T355" s="1">
        <f>(Table2[[#This Row],[Close Price]]-Table2[[#This Row],[50D EMA]])/Table2[[#This Row],[50D EMA]]</f>
        <v>6.773302437308326E-3</v>
      </c>
      <c r="U355" s="1">
        <f>(Table2[[#This Row],[Close Price]]-Table2[[#This Row],[200D EMA]])/Table2[[#This Row],[200D EMA]]</f>
        <v>2.7548366218229817E-2</v>
      </c>
      <c r="V355">
        <v>0.91201786450174904</v>
      </c>
      <c r="W355">
        <v>215.05</v>
      </c>
      <c r="X355">
        <v>229.15</v>
      </c>
      <c r="Y355">
        <v>215.05</v>
      </c>
      <c r="Z355">
        <v>229.15</v>
      </c>
      <c r="AA355">
        <v>210</v>
      </c>
      <c r="AB355">
        <v>247.4</v>
      </c>
      <c r="AC355" s="1">
        <f>(Table2[[#This Row],[Close Price]]/Table2[[#This Row],[Day Low]])-1</f>
        <v>6.0032550569634857E-2</v>
      </c>
      <c r="AD355" s="1">
        <f>(Table2[[#This Row],[Day High]]/Table2[[#This Row],[Close Price]])-1</f>
        <v>5.2202140726442803E-3</v>
      </c>
      <c r="AE355" s="1">
        <f>(Table2[[#This Row],[Close Price]]/Table2[[#This Row],[Current Week Low]])-1</f>
        <v>6.0032550569634857E-2</v>
      </c>
      <c r="AF355" s="1">
        <f>(Table2[[#This Row],[Current Week High]]/Table2[[#This Row],[Close Price]])-1</f>
        <v>5.2202140726442803E-3</v>
      </c>
      <c r="AG355" s="1">
        <f>(Table2[[#This Row],[Close Price]]/Table2[[#This Row],[Current Month Low]])-1</f>
        <v>8.5523809523809557E-2</v>
      </c>
      <c r="AH355" s="1">
        <f>(Table2[[#This Row],[Current Month High]]/Table2[[#This Row],[Close Price]])-1</f>
        <v>8.5278118968240113E-2</v>
      </c>
      <c r="AI355">
        <v>25.6141428320758</v>
      </c>
      <c r="AJ355">
        <v>49.4819672131147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-0.01</v>
      </c>
      <c r="AM355" t="s">
        <v>3143</v>
      </c>
      <c r="AN355">
        <v>0.71</v>
      </c>
      <c r="AO355" t="s">
        <v>3144</v>
      </c>
      <c r="AP355">
        <v>9.0965356576601999E-2</v>
      </c>
      <c r="AQ355">
        <f>(Table2[[#This Row],[Sharpe Ratio]]-AVERAGE(Table2[Sharpe Ratio]))/_xlfn.STDEV.P(Table2[Sharpe Ratio])</f>
        <v>0.40431504500227361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291</v>
      </c>
      <c r="AT355">
        <f>_xlfn.RANK.AVG(Table2[[#This Row],[6M Return vs Nifty Z-Score]],Table2[6M Return vs Nifty Z-Score])</f>
        <v>564</v>
      </c>
      <c r="AU355">
        <f>_xlfn.RANK.AVG(Table2[[#This Row],[Sharpe Ratio Z-Score]],Table2[Sharpe Ratio Z-Score])</f>
        <v>237</v>
      </c>
      <c r="AV355">
        <f>(Table2[[#This Row],[Rank 1Y]]+Table2[[#This Row],[Rank 6M]]+Table2[[#This Row],[Rank Sharpe]])/3</f>
        <v>364</v>
      </c>
    </row>
    <row r="356" spans="1:48" x14ac:dyDescent="0.3">
      <c r="A356" t="s">
        <v>367</v>
      </c>
      <c r="B356" t="s">
        <v>368</v>
      </c>
      <c r="C356" t="s">
        <v>3108</v>
      </c>
      <c r="D356" t="s">
        <v>200</v>
      </c>
      <c r="E356">
        <v>62839.5437064</v>
      </c>
      <c r="F356">
        <v>211.89</v>
      </c>
      <c r="G356">
        <v>-1.6204649183893101</v>
      </c>
      <c r="H356">
        <f>(Table2[[#This Row],[1Y Return vs Nifty]]-AVERAGE(Table2[1Y Return vs Nifty]))/_xlfn.STDEV.P(Table2[1Y Return vs Nifty])</f>
        <v>-0.36022950419408928</v>
      </c>
      <c r="I356">
        <v>-3.6007399273057699</v>
      </c>
      <c r="J356">
        <f>(Table2[[#This Row],[1M Return vs Nifty]]-AVERAGE(Table2[1M Return vs Nifty]))/_xlfn.STDEV.P(Table2[1M Return vs Nifty])</f>
        <v>-0.16233503917387518</v>
      </c>
      <c r="K356">
        <v>5.7586230327893997</v>
      </c>
      <c r="L356">
        <f>(Table2[[#This Row],[6M Return vs Nifty]]-AVERAGE(Table2[6M Return vs Nifty]))/_xlfn.STDEV.P(Table2[6M Return vs Nifty])</f>
        <v>0.18400116379654749</v>
      </c>
      <c r="M356">
        <v>-2.37280082301023</v>
      </c>
      <c r="N356">
        <f>(Table2[[#This Row],[1W Return vs Nifty]]-AVERAGE(Table2[1W Return vs Nifty]))/_xlfn.STDEV.P(Table2[1W Return vs Nifty])</f>
        <v>0.67629642144185986</v>
      </c>
      <c r="O356">
        <v>222.81</v>
      </c>
      <c r="P356">
        <v>231.09644896891501</v>
      </c>
      <c r="Q356">
        <v>215.92651141907999</v>
      </c>
      <c r="R356">
        <v>33.136647727802298</v>
      </c>
      <c r="S356" s="1">
        <f>(Table2[[#This Row],[Close Price]]-Table2[[#This Row],[20D EMA]])/Table2[[#This Row],[20D EMA]]</f>
        <v>-4.9010367577756904E-2</v>
      </c>
      <c r="T356" s="1">
        <f>(Table2[[#This Row],[Close Price]]-Table2[[#This Row],[50D EMA]])/Table2[[#This Row],[50D EMA]]</f>
        <v>-8.3110099937098142E-2</v>
      </c>
      <c r="U356" s="1">
        <f>(Table2[[#This Row],[Close Price]]-Table2[[#This Row],[200D EMA]])/Table2[[#This Row],[200D EMA]]</f>
        <v>-1.8693913001010587E-2</v>
      </c>
      <c r="V356">
        <v>0.79605933091584602</v>
      </c>
      <c r="W356">
        <v>211.5</v>
      </c>
      <c r="X356">
        <v>216.4</v>
      </c>
      <c r="Y356">
        <v>211.5</v>
      </c>
      <c r="Z356">
        <v>216.4</v>
      </c>
      <c r="AA356">
        <v>210.87</v>
      </c>
      <c r="AB356">
        <v>242.19</v>
      </c>
      <c r="AC356" s="1">
        <f>(Table2[[#This Row],[Close Price]]/Table2[[#This Row],[Day Low]])-1</f>
        <v>1.8439716312055321E-3</v>
      </c>
      <c r="AD356" s="1">
        <f>(Table2[[#This Row],[Day High]]/Table2[[#This Row],[Close Price]])-1</f>
        <v>2.1284628816839124E-2</v>
      </c>
      <c r="AE356" s="1">
        <f>(Table2[[#This Row],[Close Price]]/Table2[[#This Row],[Current Week Low]])-1</f>
        <v>1.8439716312055321E-3</v>
      </c>
      <c r="AF356" s="1">
        <f>(Table2[[#This Row],[Current Week High]]/Table2[[#This Row],[Close Price]])-1</f>
        <v>2.1284628816839124E-2</v>
      </c>
      <c r="AG356" s="1">
        <f>(Table2[[#This Row],[Close Price]]/Table2[[#This Row],[Current Month Low]])-1</f>
        <v>4.8371034286527337E-3</v>
      </c>
      <c r="AH356" s="1">
        <f>(Table2[[#This Row],[Current Month High]]/Table2[[#This Row],[Close Price]])-1</f>
        <v>0.14299872575392891</v>
      </c>
      <c r="AI356">
        <v>24.899712114776499</v>
      </c>
      <c r="AJ356">
        <v>34.490637892732401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-0.11</v>
      </c>
      <c r="AM356" t="s">
        <v>3143</v>
      </c>
      <c r="AN356">
        <v>-6.12</v>
      </c>
      <c r="AO356" t="s">
        <v>3143</v>
      </c>
      <c r="AP356">
        <v>3.7478026573316003E-2</v>
      </c>
      <c r="AQ356">
        <f>(Table2[[#This Row],[Sharpe Ratio]]-AVERAGE(Table2[Sharpe Ratio]))/_xlfn.STDEV.P(Table2[Sharpe Ratio])</f>
        <v>-0.22718925922163938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429</v>
      </c>
      <c r="AT356">
        <f>_xlfn.RANK.AVG(Table2[[#This Row],[6M Return vs Nifty Z-Score]],Table2[6M Return vs Nifty Z-Score])</f>
        <v>261</v>
      </c>
      <c r="AU356">
        <f>_xlfn.RANK.AVG(Table2[[#This Row],[Sharpe Ratio Z-Score]],Table2[Sharpe Ratio Z-Score])</f>
        <v>404</v>
      </c>
      <c r="AV356">
        <f>(Table2[[#This Row],[Rank 1Y]]+Table2[[#This Row],[Rank 6M]]+Table2[[#This Row],[Rank Sharpe]])/3</f>
        <v>364.66666666666669</v>
      </c>
    </row>
    <row r="357" spans="1:48" x14ac:dyDescent="0.3">
      <c r="A357" t="s">
        <v>814</v>
      </c>
      <c r="B357" t="s">
        <v>815</v>
      </c>
      <c r="C357" t="s">
        <v>3111</v>
      </c>
      <c r="D357" t="s">
        <v>432</v>
      </c>
      <c r="E357">
        <v>18377.9208633899</v>
      </c>
      <c r="F357">
        <v>444.8</v>
      </c>
      <c r="G357">
        <v>30.115460257542999</v>
      </c>
      <c r="H357">
        <f>(Table2[[#This Row],[1Y Return vs Nifty]]-AVERAGE(Table2[1Y Return vs Nifty]))/_xlfn.STDEV.P(Table2[1Y Return vs Nifty])</f>
        <v>0.21177314361697264</v>
      </c>
      <c r="I357">
        <v>-5.8331584763997197</v>
      </c>
      <c r="J357">
        <f>(Table2[[#This Row],[1M Return vs Nifty]]-AVERAGE(Table2[1M Return vs Nifty]))/_xlfn.STDEV.P(Table2[1M Return vs Nifty])</f>
        <v>-0.42450797727692446</v>
      </c>
      <c r="K357">
        <v>-4.3183770801847903</v>
      </c>
      <c r="L357">
        <f>(Table2[[#This Row],[6M Return vs Nifty]]-AVERAGE(Table2[6M Return vs Nifty]))/_xlfn.STDEV.P(Table2[6M Return vs Nifty])</f>
        <v>-0.18336680584751316</v>
      </c>
      <c r="M357">
        <v>-5.3623334009755501</v>
      </c>
      <c r="N357">
        <f>(Table2[[#This Row],[1W Return vs Nifty]]-AVERAGE(Table2[1W Return vs Nifty]))/_xlfn.STDEV.P(Table2[1W Return vs Nifty])</f>
        <v>7.0548526436565867E-2</v>
      </c>
      <c r="O357">
        <v>486.83</v>
      </c>
      <c r="P357">
        <v>495.47903672040502</v>
      </c>
      <c r="Q357">
        <v>445.13391541410999</v>
      </c>
      <c r="R357">
        <v>21.199720104629701</v>
      </c>
      <c r="S357" s="1">
        <f>(Table2[[#This Row],[Close Price]]-Table2[[#This Row],[20D EMA]])/Table2[[#This Row],[20D EMA]]</f>
        <v>-8.6334038576094271E-2</v>
      </c>
      <c r="T357" s="1">
        <f>(Table2[[#This Row],[Close Price]]-Table2[[#This Row],[50D EMA]])/Table2[[#This Row],[50D EMA]]</f>
        <v>-0.10228290798305317</v>
      </c>
      <c r="U357" s="1">
        <f>(Table2[[#This Row],[Close Price]]-Table2[[#This Row],[200D EMA]])/Table2[[#This Row],[200D EMA]]</f>
        <v>-7.5014597303676175E-4</v>
      </c>
      <c r="V357">
        <v>0.49432580169694401</v>
      </c>
      <c r="W357">
        <v>443.2</v>
      </c>
      <c r="X357">
        <v>460.95</v>
      </c>
      <c r="Y357">
        <v>443.2</v>
      </c>
      <c r="Z357">
        <v>460.95</v>
      </c>
      <c r="AA357">
        <v>443.2</v>
      </c>
      <c r="AB357">
        <v>551.95000000000005</v>
      </c>
      <c r="AC357" s="1">
        <f>(Table2[[#This Row],[Close Price]]/Table2[[#This Row],[Day Low]])-1</f>
        <v>3.6101083032491488E-3</v>
      </c>
      <c r="AD357" s="1">
        <f>(Table2[[#This Row],[Day High]]/Table2[[#This Row],[Close Price]])-1</f>
        <v>3.6308453237410054E-2</v>
      </c>
      <c r="AE357" s="1">
        <f>(Table2[[#This Row],[Close Price]]/Table2[[#This Row],[Current Week Low]])-1</f>
        <v>3.6101083032491488E-3</v>
      </c>
      <c r="AF357" s="1">
        <f>(Table2[[#This Row],[Current Week High]]/Table2[[#This Row],[Close Price]])-1</f>
        <v>3.6308453237410054E-2</v>
      </c>
      <c r="AG357" s="1">
        <f>(Table2[[#This Row],[Close Price]]/Table2[[#This Row],[Current Month Low]])-1</f>
        <v>3.6101083032491488E-3</v>
      </c>
      <c r="AH357" s="1">
        <f>(Table2[[#This Row],[Current Month High]]/Table2[[#This Row],[Close Price]])-1</f>
        <v>0.24089478417266186</v>
      </c>
      <c r="AI357">
        <v>29.125449640287702</v>
      </c>
      <c r="AJ357">
        <v>60.346070656092301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-0.1</v>
      </c>
      <c r="AM357" t="s">
        <v>3143</v>
      </c>
      <c r="AN357">
        <v>-10.64</v>
      </c>
      <c r="AO357" t="s">
        <v>3143</v>
      </c>
      <c r="AP357">
        <v>9.9559186323479997E-3</v>
      </c>
      <c r="AQ357">
        <f>(Table2[[#This Row],[Sharpe Ratio]]-AVERAGE(Table2[Sharpe Ratio]))/_xlfn.STDEV.P(Table2[Sharpe Ratio])</f>
        <v>-0.5521321872939261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229</v>
      </c>
      <c r="AT357">
        <f>_xlfn.RANK.AVG(Table2[[#This Row],[6M Return vs Nifty Z-Score]],Table2[6M Return vs Nifty Z-Score])</f>
        <v>388</v>
      </c>
      <c r="AU357">
        <f>_xlfn.RANK.AVG(Table2[[#This Row],[Sharpe Ratio Z-Score]],Table2[Sharpe Ratio Z-Score])</f>
        <v>479</v>
      </c>
      <c r="AV357">
        <f>(Table2[[#This Row],[Rank 1Y]]+Table2[[#This Row],[Rank 6M]]+Table2[[#This Row],[Rank Sharpe]])/3</f>
        <v>365.33333333333331</v>
      </c>
    </row>
    <row r="358" spans="1:48" x14ac:dyDescent="0.3">
      <c r="A358" t="s">
        <v>755</v>
      </c>
      <c r="B358" t="s">
        <v>756</v>
      </c>
      <c r="C358" t="s">
        <v>3101</v>
      </c>
      <c r="D358" t="s">
        <v>51</v>
      </c>
      <c r="E358">
        <v>20990.97601196</v>
      </c>
      <c r="F358">
        <v>1074.0999999999999</v>
      </c>
      <c r="G358">
        <v>18.422662876444299</v>
      </c>
      <c r="H358">
        <f>(Table2[[#This Row],[1Y Return vs Nifty]]-AVERAGE(Table2[1Y Return vs Nifty]))/_xlfn.STDEV.P(Table2[1Y Return vs Nifty])</f>
        <v>1.0242517781758377E-3</v>
      </c>
      <c r="I358">
        <v>-4.3350980332684896</v>
      </c>
      <c r="J358">
        <f>(Table2[[#This Row],[1M Return vs Nifty]]-AVERAGE(Table2[1M Return vs Nifty]))/_xlfn.STDEV.P(Table2[1M Return vs Nifty])</f>
        <v>-0.24857729976527568</v>
      </c>
      <c r="K358">
        <v>-0.81082254164949796</v>
      </c>
      <c r="L358">
        <f>(Table2[[#This Row],[6M Return vs Nifty]]-AVERAGE(Table2[6M Return vs Nifty]))/_xlfn.STDEV.P(Table2[6M Return vs Nifty])</f>
        <v>-5.5495100499560593E-2</v>
      </c>
      <c r="M358">
        <v>-6.9586797814343999</v>
      </c>
      <c r="N358">
        <f>(Table2[[#This Row],[1W Return vs Nifty]]-AVERAGE(Table2[1W Return vs Nifty]))/_xlfn.STDEV.P(Table2[1W Return vs Nifty])</f>
        <v>-0.25290787835043221</v>
      </c>
      <c r="O358">
        <v>1137.8399999999999</v>
      </c>
      <c r="P358">
        <v>1140.1444810268799</v>
      </c>
      <c r="Q358">
        <v>1022.87614114166</v>
      </c>
      <c r="R358">
        <v>26.3365203815966</v>
      </c>
      <c r="S358" s="1">
        <f>(Table2[[#This Row],[Close Price]]-Table2[[#This Row],[20D EMA]])/Table2[[#This Row],[20D EMA]]</f>
        <v>-5.6018420867608817E-2</v>
      </c>
      <c r="T358" s="1">
        <f>(Table2[[#This Row],[Close Price]]-Table2[[#This Row],[50D EMA]])/Table2[[#This Row],[50D EMA]]</f>
        <v>-5.7926413823795868E-2</v>
      </c>
      <c r="U358" s="1">
        <f>(Table2[[#This Row],[Close Price]]-Table2[[#This Row],[200D EMA]])/Table2[[#This Row],[200D EMA]]</f>
        <v>5.0078261480581164E-2</v>
      </c>
      <c r="V358">
        <v>0.51203673932207106</v>
      </c>
      <c r="W358">
        <v>1027.9000000000001</v>
      </c>
      <c r="X358">
        <v>1087.8499999999999</v>
      </c>
      <c r="Y358">
        <v>1027.9000000000001</v>
      </c>
      <c r="Z358">
        <v>1087.8499999999999</v>
      </c>
      <c r="AA358">
        <v>1027.9000000000001</v>
      </c>
      <c r="AB358">
        <v>1303.9000000000001</v>
      </c>
      <c r="AC358" s="1">
        <f>(Table2[[#This Row],[Close Price]]/Table2[[#This Row],[Day Low]])-1</f>
        <v>4.4946006420857776E-2</v>
      </c>
      <c r="AD358" s="1">
        <f>(Table2[[#This Row],[Day High]]/Table2[[#This Row],[Close Price]])-1</f>
        <v>1.280141513825539E-2</v>
      </c>
      <c r="AE358" s="1">
        <f>(Table2[[#This Row],[Close Price]]/Table2[[#This Row],[Current Week Low]])-1</f>
        <v>4.4946006420857776E-2</v>
      </c>
      <c r="AF358" s="1">
        <f>(Table2[[#This Row],[Current Week High]]/Table2[[#This Row],[Close Price]])-1</f>
        <v>1.280141513825539E-2</v>
      </c>
      <c r="AG358" s="1">
        <f>(Table2[[#This Row],[Close Price]]/Table2[[#This Row],[Current Month Low]])-1</f>
        <v>4.4946006420857776E-2</v>
      </c>
      <c r="AH358" s="1">
        <f>(Table2[[#This Row],[Current Month High]]/Table2[[#This Row],[Close Price]])-1</f>
        <v>0.21394655991062295</v>
      </c>
      <c r="AI358">
        <v>21.394655991062201</v>
      </c>
      <c r="AJ358">
        <v>51.891395036413698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-0.14000000000000001</v>
      </c>
      <c r="AM358" t="s">
        <v>3143</v>
      </c>
      <c r="AN358">
        <v>-9.8000000000000007</v>
      </c>
      <c r="AO358" t="s">
        <v>3143</v>
      </c>
      <c r="AP358">
        <v>1.8976455639176E-2</v>
      </c>
      <c r="AQ358">
        <f>(Table2[[#This Row],[Sharpe Ratio]]-AVERAGE(Table2[Sharpe Ratio]))/_xlfn.STDEV.P(Table2[Sharpe Ratio])</f>
        <v>-0.44563018119504239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292</v>
      </c>
      <c r="AT358">
        <f>_xlfn.RANK.AVG(Table2[[#This Row],[6M Return vs Nifty Z-Score]],Table2[6M Return vs Nifty Z-Score])</f>
        <v>349</v>
      </c>
      <c r="AU358">
        <f>_xlfn.RANK.AVG(Table2[[#This Row],[Sharpe Ratio Z-Score]],Table2[Sharpe Ratio Z-Score])</f>
        <v>457</v>
      </c>
      <c r="AV358">
        <f>(Table2[[#This Row],[Rank 1Y]]+Table2[[#This Row],[Rank 6M]]+Table2[[#This Row],[Rank Sharpe]])/3</f>
        <v>366</v>
      </c>
    </row>
    <row r="359" spans="1:48" x14ac:dyDescent="0.3">
      <c r="A359" t="s">
        <v>386</v>
      </c>
      <c r="B359" t="s">
        <v>387</v>
      </c>
      <c r="C359" t="s">
        <v>3096</v>
      </c>
      <c r="D359" t="s">
        <v>21</v>
      </c>
      <c r="E359">
        <v>57527.143864240003</v>
      </c>
      <c r="F359">
        <v>3012.85</v>
      </c>
      <c r="G359">
        <v>12.6794683470461</v>
      </c>
      <c r="H359">
        <f>(Table2[[#This Row],[1Y Return vs Nifty]]-AVERAGE(Table2[1Y Return vs Nifty]))/_xlfn.STDEV.P(Table2[1Y Return vs Nifty])</f>
        <v>-0.10249006077134851</v>
      </c>
      <c r="I359">
        <v>6.8751095107660003</v>
      </c>
      <c r="J359">
        <f>(Table2[[#This Row],[1M Return vs Nifty]]-AVERAGE(Table2[1M Return vs Nifty]))/_xlfn.STDEV.P(Table2[1M Return vs Nifty])</f>
        <v>1.0679379432017384</v>
      </c>
      <c r="K359">
        <v>20.147287587192402</v>
      </c>
      <c r="L359">
        <f>(Table2[[#This Row],[6M Return vs Nifty]]-AVERAGE(Table2[6M Return vs Nifty]))/_xlfn.STDEV.P(Table2[6M Return vs Nifty])</f>
        <v>0.70855553751684008</v>
      </c>
      <c r="M359">
        <v>-0.18302595984040601</v>
      </c>
      <c r="N359">
        <f>(Table2[[#This Row],[1W Return vs Nifty]]-AVERAGE(Table2[1W Return vs Nifty]))/_xlfn.STDEV.P(Table2[1W Return vs Nifty])</f>
        <v>1.1199950530197138</v>
      </c>
      <c r="O359">
        <v>3006.36</v>
      </c>
      <c r="P359">
        <v>2964.3463088313802</v>
      </c>
      <c r="Q359">
        <v>2698.34201007405</v>
      </c>
      <c r="R359">
        <v>53.588126754955702</v>
      </c>
      <c r="S359" s="1">
        <f>(Table2[[#This Row],[Close Price]]-Table2[[#This Row],[20D EMA]])/Table2[[#This Row],[20D EMA]]</f>
        <v>2.1587567689830165E-3</v>
      </c>
      <c r="T359" s="1">
        <f>(Table2[[#This Row],[Close Price]]-Table2[[#This Row],[50D EMA]])/Table2[[#This Row],[50D EMA]]</f>
        <v>1.6362356524984131E-2</v>
      </c>
      <c r="U359" s="1">
        <f>(Table2[[#This Row],[Close Price]]-Table2[[#This Row],[200D EMA]])/Table2[[#This Row],[200D EMA]]</f>
        <v>0.11655601430499128</v>
      </c>
      <c r="V359">
        <v>1.3980124230697799</v>
      </c>
      <c r="W359">
        <v>2988.9</v>
      </c>
      <c r="X359">
        <v>3084.85</v>
      </c>
      <c r="Y359">
        <v>2988.9</v>
      </c>
      <c r="Z359">
        <v>3084.85</v>
      </c>
      <c r="AA359">
        <v>2836.6</v>
      </c>
      <c r="AB359">
        <v>3144.75</v>
      </c>
      <c r="AC359" s="1">
        <f>(Table2[[#This Row],[Close Price]]/Table2[[#This Row],[Day Low]])-1</f>
        <v>8.012981364381444E-3</v>
      </c>
      <c r="AD359" s="1">
        <f>(Table2[[#This Row],[Day High]]/Table2[[#This Row],[Close Price]])-1</f>
        <v>2.3897638448644898E-2</v>
      </c>
      <c r="AE359" s="1">
        <f>(Table2[[#This Row],[Close Price]]/Table2[[#This Row],[Current Week Low]])-1</f>
        <v>8.012981364381444E-3</v>
      </c>
      <c r="AF359" s="1">
        <f>(Table2[[#This Row],[Current Week High]]/Table2[[#This Row],[Close Price]])-1</f>
        <v>2.3897638448644898E-2</v>
      </c>
      <c r="AG359" s="1">
        <f>(Table2[[#This Row],[Close Price]]/Table2[[#This Row],[Current Month Low]])-1</f>
        <v>6.2134245223154583E-2</v>
      </c>
      <c r="AH359" s="1">
        <f>(Table2[[#This Row],[Current Month High]]/Table2[[#This Row],[Close Price]])-1</f>
        <v>4.3779145991337032E-2</v>
      </c>
      <c r="AI359">
        <v>5.80679423137562</v>
      </c>
      <c r="AJ359">
        <v>43.196292775665299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0.04</v>
      </c>
      <c r="AM359" t="s">
        <v>3144</v>
      </c>
      <c r="AN359">
        <v>5.56</v>
      </c>
      <c r="AO359" t="s">
        <v>3144</v>
      </c>
      <c r="AP359">
        <v>-4.1194412618410003E-2</v>
      </c>
      <c r="AQ359">
        <f>(Table2[[#This Row],[Sharpe Ratio]]-AVERAGE(Table2[Sharpe Ratio]))/_xlfn.STDEV.P(Table2[Sharpe Ratio])</f>
        <v>-1.1560444473627716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1.6379540256041722</v>
      </c>
      <c r="AS359">
        <f>_xlfn.RANK.AVG(Table2[[#This Row],[1Y Return vs Nifty Z-Score]],Table2[1Y Return vs Nifty Z-Score])</f>
        <v>327</v>
      </c>
      <c r="AT359">
        <f>_xlfn.RANK.AVG(Table2[[#This Row],[6M Return vs Nifty Z-Score]],Table2[6M Return vs Nifty Z-Score])</f>
        <v>136</v>
      </c>
      <c r="AU359">
        <f>_xlfn.RANK.AVG(Table2[[#This Row],[Sharpe Ratio Z-Score]],Table2[Sharpe Ratio Z-Score])</f>
        <v>637</v>
      </c>
      <c r="AV359">
        <f>(Table2[[#This Row],[Rank 1Y]]+Table2[[#This Row],[Rank 6M]]+Table2[[#This Row],[Rank Sharpe]])/3</f>
        <v>366.66666666666669</v>
      </c>
    </row>
    <row r="360" spans="1:48" x14ac:dyDescent="0.3">
      <c r="A360" t="s">
        <v>72</v>
      </c>
      <c r="B360" t="s">
        <v>73</v>
      </c>
      <c r="C360" t="s">
        <v>3104</v>
      </c>
      <c r="D360" t="s">
        <v>74</v>
      </c>
      <c r="E360">
        <v>316885.80369279999</v>
      </c>
      <c r="F360">
        <v>11092.6</v>
      </c>
      <c r="G360">
        <v>4.2466001110874796</v>
      </c>
      <c r="H360">
        <f>(Table2[[#This Row],[1Y Return vs Nifty]]-AVERAGE(Table2[1Y Return vs Nifty]))/_xlfn.STDEV.P(Table2[1Y Return vs Nifty])</f>
        <v>-0.25448257187256068</v>
      </c>
      <c r="I360">
        <v>-0.71319082387458699</v>
      </c>
      <c r="J360">
        <f>(Table2[[#This Row],[1M Return vs Nifty]]-AVERAGE(Table2[1M Return vs Nifty]))/_xlfn.STDEV.P(Table2[1M Return vs Nifty])</f>
        <v>0.17677575735244389</v>
      </c>
      <c r="K360">
        <v>2.7615156318679901</v>
      </c>
      <c r="L360">
        <f>(Table2[[#This Row],[6M Return vs Nifty]]-AVERAGE(Table2[6M Return vs Nifty]))/_xlfn.STDEV.P(Table2[6M Return vs Nifty])</f>
        <v>7.4738362532499714E-2</v>
      </c>
      <c r="M360">
        <v>1.1171373942768701</v>
      </c>
      <c r="N360">
        <f>(Table2[[#This Row],[1W Return vs Nifty]]-AVERAGE(Table2[1W Return vs Nifty]))/_xlfn.STDEV.P(Table2[1W Return vs Nifty])</f>
        <v>1.3834379807618107</v>
      </c>
      <c r="O360">
        <v>11209.45</v>
      </c>
      <c r="P360">
        <v>11336.472569380199</v>
      </c>
      <c r="Q360">
        <v>10628.110517765799</v>
      </c>
      <c r="R360">
        <v>41.478975537123397</v>
      </c>
      <c r="S360" s="1">
        <f>(Table2[[#This Row],[Close Price]]-Table2[[#This Row],[20D EMA]])/Table2[[#This Row],[20D EMA]]</f>
        <v>-1.042424026156505E-2</v>
      </c>
      <c r="T360" s="1">
        <f>(Table2[[#This Row],[Close Price]]-Table2[[#This Row],[50D EMA]])/Table2[[#This Row],[50D EMA]]</f>
        <v>-2.1512209189205687E-2</v>
      </c>
      <c r="U360" s="1">
        <f>(Table2[[#This Row],[Close Price]]-Table2[[#This Row],[200D EMA]])/Table2[[#This Row],[200D EMA]]</f>
        <v>4.3703862644048269E-2</v>
      </c>
      <c r="V360">
        <v>1.18926733807953</v>
      </c>
      <c r="W360">
        <v>10899.6</v>
      </c>
      <c r="X360">
        <v>11199.35</v>
      </c>
      <c r="Y360">
        <v>10899.6</v>
      </c>
      <c r="Z360">
        <v>11199.35</v>
      </c>
      <c r="AA360">
        <v>10672</v>
      </c>
      <c r="AB360">
        <v>11930</v>
      </c>
      <c r="AC360" s="1">
        <f>(Table2[[#This Row],[Close Price]]/Table2[[#This Row],[Day Low]])-1</f>
        <v>1.7707071819149434E-2</v>
      </c>
      <c r="AD360" s="1">
        <f>(Table2[[#This Row],[Day High]]/Table2[[#This Row],[Close Price]])-1</f>
        <v>9.6235328056542002E-3</v>
      </c>
      <c r="AE360" s="1">
        <f>(Table2[[#This Row],[Close Price]]/Table2[[#This Row],[Current Week Low]])-1</f>
        <v>1.7707071819149434E-2</v>
      </c>
      <c r="AF360" s="1">
        <f>(Table2[[#This Row],[Current Week High]]/Table2[[#This Row],[Close Price]])-1</f>
        <v>9.6235328056542002E-3</v>
      </c>
      <c r="AG360" s="1">
        <f>(Table2[[#This Row],[Close Price]]/Table2[[#This Row],[Current Month Low]])-1</f>
        <v>3.9411544227886175E-2</v>
      </c>
      <c r="AH360" s="1">
        <f>(Table2[[#This Row],[Current Month High]]/Table2[[#This Row],[Close Price]])-1</f>
        <v>7.5491769287633126E-2</v>
      </c>
      <c r="AI360">
        <v>9.4243008852748602</v>
      </c>
      <c r="AJ360">
        <v>35.317690257336103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0.02</v>
      </c>
      <c r="AM360" t="s">
        <v>3144</v>
      </c>
      <c r="AN360">
        <v>-2.95</v>
      </c>
      <c r="AO360" t="s">
        <v>3143</v>
      </c>
      <c r="AP360">
        <v>3.1836446785211997E-2</v>
      </c>
      <c r="AQ360">
        <f>(Table2[[#This Row],[Sharpe Ratio]]-AVERAGE(Table2[Sharpe Ratio]))/_xlfn.STDEV.P(Table2[Sharpe Ratio])</f>
        <v>-0.29379721887472798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390</v>
      </c>
      <c r="AT360">
        <f>_xlfn.RANK.AVG(Table2[[#This Row],[6M Return vs Nifty Z-Score]],Table2[6M Return vs Nifty Z-Score])</f>
        <v>298</v>
      </c>
      <c r="AU360">
        <f>_xlfn.RANK.AVG(Table2[[#This Row],[Sharpe Ratio Z-Score]],Table2[Sharpe Ratio Z-Score])</f>
        <v>415</v>
      </c>
      <c r="AV360">
        <f>(Table2[[#This Row],[Rank 1Y]]+Table2[[#This Row],[Rank 6M]]+Table2[[#This Row],[Rank Sharpe]])/3</f>
        <v>367.66666666666669</v>
      </c>
    </row>
    <row r="361" spans="1:48" x14ac:dyDescent="0.3">
      <c r="A361" t="s">
        <v>109</v>
      </c>
      <c r="B361" t="s">
        <v>110</v>
      </c>
      <c r="C361" t="s">
        <v>3102</v>
      </c>
      <c r="D361" t="s">
        <v>111</v>
      </c>
      <c r="E361">
        <v>260414.93938319999</v>
      </c>
      <c r="F361">
        <v>1613.15</v>
      </c>
      <c r="G361">
        <v>48.469376761478699</v>
      </c>
      <c r="H361">
        <f>(Table2[[#This Row],[1Y Return vs Nifty]]-AVERAGE(Table2[1Y Return vs Nifty]))/_xlfn.STDEV.P(Table2[1Y Return vs Nifty])</f>
        <v>0.54258085694987868</v>
      </c>
      <c r="I361">
        <v>-10.1906759064063</v>
      </c>
      <c r="J361">
        <f>(Table2[[#This Row],[1M Return vs Nifty]]-AVERAGE(Table2[1M Return vs Nifty]))/_xlfn.STDEV.P(Table2[1M Return vs Nifty])</f>
        <v>-0.93625034204258972</v>
      </c>
      <c r="K361">
        <v>-19.2805475444205</v>
      </c>
      <c r="L361">
        <f>(Table2[[#This Row],[6M Return vs Nifty]]-AVERAGE(Table2[6M Return vs Nifty]))/_xlfn.STDEV.P(Table2[6M Return vs Nifty])</f>
        <v>-0.72882895959282035</v>
      </c>
      <c r="M361">
        <v>-4.0746843959421204</v>
      </c>
      <c r="N361">
        <f>(Table2[[#This Row],[1W Return vs Nifty]]-AVERAGE(Table2[1W Return vs Nifty]))/_xlfn.STDEV.P(Table2[1W Return vs Nifty])</f>
        <v>0.33145575991301918</v>
      </c>
      <c r="O361">
        <v>1751.65</v>
      </c>
      <c r="P361">
        <v>1809.1474026987701</v>
      </c>
      <c r="Q361">
        <v>1738.71729341739</v>
      </c>
      <c r="R361">
        <v>19.514387440559101</v>
      </c>
      <c r="S361" s="1">
        <f>(Table2[[#This Row],[Close Price]]-Table2[[#This Row],[20D EMA]])/Table2[[#This Row],[20D EMA]]</f>
        <v>-7.9068307024805176E-2</v>
      </c>
      <c r="T361" s="1">
        <f>(Table2[[#This Row],[Close Price]]-Table2[[#This Row],[50D EMA]])/Table2[[#This Row],[50D EMA]]</f>
        <v>-0.10833688974507751</v>
      </c>
      <c r="U361" s="1">
        <f>(Table2[[#This Row],[Close Price]]-Table2[[#This Row],[200D EMA]])/Table2[[#This Row],[200D EMA]]</f>
        <v>-7.2218349637848053E-2</v>
      </c>
      <c r="V361">
        <v>0.31860615469166598</v>
      </c>
      <c r="W361">
        <v>1588.55</v>
      </c>
      <c r="X361">
        <v>1661.7</v>
      </c>
      <c r="Y361">
        <v>1588.55</v>
      </c>
      <c r="Z361">
        <v>1661.7</v>
      </c>
      <c r="AA361">
        <v>1588.55</v>
      </c>
      <c r="AB361">
        <v>1929.55</v>
      </c>
      <c r="AC361" s="1">
        <f>(Table2[[#This Row],[Close Price]]/Table2[[#This Row],[Day Low]])-1</f>
        <v>1.5485820402253658E-2</v>
      </c>
      <c r="AD361" s="1">
        <f>(Table2[[#This Row],[Day High]]/Table2[[#This Row],[Close Price]])-1</f>
        <v>3.009639525152652E-2</v>
      </c>
      <c r="AE361" s="1">
        <f>(Table2[[#This Row],[Close Price]]/Table2[[#This Row],[Current Week Low]])-1</f>
        <v>1.5485820402253658E-2</v>
      </c>
      <c r="AF361" s="1">
        <f>(Table2[[#This Row],[Current Week High]]/Table2[[#This Row],[Close Price]])-1</f>
        <v>3.009639525152652E-2</v>
      </c>
      <c r="AG361" s="1">
        <f>(Table2[[#This Row],[Close Price]]/Table2[[#This Row],[Current Month Low]])-1</f>
        <v>1.5485820402253658E-2</v>
      </c>
      <c r="AH361" s="1">
        <f>(Table2[[#This Row],[Current Month High]]/Table2[[#This Row],[Close Price]])-1</f>
        <v>0.19613799088739414</v>
      </c>
      <c r="AI361">
        <v>34.773579642314701</v>
      </c>
      <c r="AJ361">
        <v>85.750474984167198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-0.01</v>
      </c>
      <c r="AM361" t="s">
        <v>3143</v>
      </c>
      <c r="AN361">
        <v>-9.4</v>
      </c>
      <c r="AO361" t="s">
        <v>3143</v>
      </c>
      <c r="AP361">
        <v>4.7234818844269999E-2</v>
      </c>
      <c r="AQ361">
        <f>(Table2[[#This Row],[Sharpe Ratio]]-AVERAGE(Table2[Sharpe Ratio]))/_xlfn.STDEV.P(Table2[Sharpe Ratio])</f>
        <v>-0.11199457079453849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169</v>
      </c>
      <c r="AT361">
        <f>_xlfn.RANK.AVG(Table2[[#This Row],[6M Return vs Nifty Z-Score]],Table2[6M Return vs Nifty Z-Score])</f>
        <v>566</v>
      </c>
      <c r="AU361">
        <f>_xlfn.RANK.AVG(Table2[[#This Row],[Sharpe Ratio Z-Score]],Table2[Sharpe Ratio Z-Score])</f>
        <v>368</v>
      </c>
      <c r="AV361">
        <f>(Table2[[#This Row],[Rank 1Y]]+Table2[[#This Row],[Rank 6M]]+Table2[[#This Row],[Rank Sharpe]])/3</f>
        <v>367.66666666666669</v>
      </c>
    </row>
    <row r="362" spans="1:48" x14ac:dyDescent="0.3">
      <c r="A362" t="s">
        <v>531</v>
      </c>
      <c r="B362" t="s">
        <v>532</v>
      </c>
      <c r="C362" t="s">
        <v>3096</v>
      </c>
      <c r="D362" t="s">
        <v>21</v>
      </c>
      <c r="E362">
        <v>37292.175322640003</v>
      </c>
      <c r="F362">
        <v>1386.25</v>
      </c>
      <c r="G362">
        <v>-10.8393655820307</v>
      </c>
      <c r="H362">
        <f>(Table2[[#This Row],[1Y Return vs Nifty]]-AVERAGE(Table2[1Y Return vs Nifty]))/_xlfn.STDEV.P(Table2[1Y Return vs Nifty])</f>
        <v>-0.52638932339826083</v>
      </c>
      <c r="I362">
        <v>-9.08568534072033</v>
      </c>
      <c r="J362">
        <f>(Table2[[#This Row],[1M Return vs Nifty]]-AVERAGE(Table2[1M Return vs Nifty]))/_xlfn.STDEV.P(Table2[1M Return vs Nifty])</f>
        <v>-0.80648138661995261</v>
      </c>
      <c r="K362">
        <v>-16.664310082756899</v>
      </c>
      <c r="L362">
        <f>(Table2[[#This Row],[6M Return vs Nifty]]-AVERAGE(Table2[6M Return vs Nifty]))/_xlfn.STDEV.P(Table2[6M Return vs Nifty])</f>
        <v>-0.63345118509417375</v>
      </c>
      <c r="M362">
        <v>-21.6225007150144</v>
      </c>
      <c r="N362">
        <f>(Table2[[#This Row],[1W Return vs Nifty]]-AVERAGE(Table2[1W Return vs Nifty]))/_xlfn.STDEV.P(Table2[1W Return vs Nifty])</f>
        <v>-3.2241344602986191</v>
      </c>
      <c r="O362">
        <v>1640.38</v>
      </c>
      <c r="P362">
        <v>1692.8347113092</v>
      </c>
      <c r="Q362">
        <v>1591.29408131423</v>
      </c>
      <c r="R362">
        <v>11.4375495265834</v>
      </c>
      <c r="S362" s="1">
        <f>(Table2[[#This Row],[Close Price]]-Table2[[#This Row],[20D EMA]])/Table2[[#This Row],[20D EMA]]</f>
        <v>-0.15492142064643563</v>
      </c>
      <c r="T362" s="1">
        <f>(Table2[[#This Row],[Close Price]]-Table2[[#This Row],[50D EMA]])/Table2[[#This Row],[50D EMA]]</f>
        <v>-0.18110729255551142</v>
      </c>
      <c r="U362" s="1">
        <f>(Table2[[#This Row],[Close Price]]-Table2[[#This Row],[200D EMA]])/Table2[[#This Row],[200D EMA]]</f>
        <v>-0.12885366930095449</v>
      </c>
      <c r="V362">
        <v>1.97504159235662</v>
      </c>
      <c r="W362">
        <v>1372.05</v>
      </c>
      <c r="X362">
        <v>1423</v>
      </c>
      <c r="Y362">
        <v>1372.05</v>
      </c>
      <c r="Z362">
        <v>1423</v>
      </c>
      <c r="AA362">
        <v>1338.45</v>
      </c>
      <c r="AB362">
        <v>1822.9</v>
      </c>
      <c r="AC362" s="1">
        <f>(Table2[[#This Row],[Close Price]]/Table2[[#This Row],[Day Low]])-1</f>
        <v>1.034947705987399E-2</v>
      </c>
      <c r="AD362" s="1">
        <f>(Table2[[#This Row],[Day High]]/Table2[[#This Row],[Close Price]])-1</f>
        <v>2.65103697024347E-2</v>
      </c>
      <c r="AE362" s="1">
        <f>(Table2[[#This Row],[Close Price]]/Table2[[#This Row],[Current Week Low]])-1</f>
        <v>1.034947705987399E-2</v>
      </c>
      <c r="AF362" s="1">
        <f>(Table2[[#This Row],[Current Week High]]/Table2[[#This Row],[Close Price]])-1</f>
        <v>2.65103697024347E-2</v>
      </c>
      <c r="AG362" s="1">
        <f>(Table2[[#This Row],[Close Price]]/Table2[[#This Row],[Current Month Low]])-1</f>
        <v>3.5712951548432903E-2</v>
      </c>
      <c r="AH362" s="1">
        <f>(Table2[[#This Row],[Current Month High]]/Table2[[#This Row],[Close Price]])-1</f>
        <v>0.31498647430117233</v>
      </c>
      <c r="AI362">
        <v>39.130748422001801</v>
      </c>
      <c r="AJ362">
        <v>22.894503546099202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-0.26</v>
      </c>
      <c r="AM362" t="s">
        <v>3143</v>
      </c>
      <c r="AN362">
        <v>-19.95</v>
      </c>
      <c r="AO362" t="s">
        <v>3143</v>
      </c>
      <c r="AP362">
        <v>0.164941516602927</v>
      </c>
      <c r="AQ362">
        <f>(Table2[[#This Row],[Sharpe Ratio]]-AVERAGE(Table2[Sharpe Ratio]))/_xlfn.STDEV.P(Table2[Sharpe Ratio])</f>
        <v>1.2777230738515579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490</v>
      </c>
      <c r="AT362">
        <f>_xlfn.RANK.AVG(Table2[[#This Row],[6M Return vs Nifty Z-Score]],Table2[6M Return vs Nifty Z-Score])</f>
        <v>536</v>
      </c>
      <c r="AU362">
        <f>_xlfn.RANK.AVG(Table2[[#This Row],[Sharpe Ratio Z-Score]],Table2[Sharpe Ratio Z-Score])</f>
        <v>78</v>
      </c>
      <c r="AV362">
        <f>(Table2[[#This Row],[Rank 1Y]]+Table2[[#This Row],[Rank 6M]]+Table2[[#This Row],[Rank Sharpe]])/3</f>
        <v>368</v>
      </c>
    </row>
    <row r="363" spans="1:48" x14ac:dyDescent="0.3">
      <c r="A363" t="s">
        <v>1988</v>
      </c>
      <c r="B363" t="s">
        <v>1989</v>
      </c>
      <c r="C363" t="s">
        <v>3108</v>
      </c>
      <c r="D363" t="s">
        <v>117</v>
      </c>
      <c r="E363">
        <v>3208.49991</v>
      </c>
      <c r="F363">
        <v>758.1</v>
      </c>
      <c r="G363">
        <v>33.807096477111102</v>
      </c>
      <c r="H363">
        <f>(Table2[[#This Row],[1Y Return vs Nifty]]-AVERAGE(Table2[1Y Return vs Nifty]))/_xlfn.STDEV.P(Table2[1Y Return vs Nifty])</f>
        <v>0.27831053556764357</v>
      </c>
      <c r="I363">
        <v>-7.5170365968840596</v>
      </c>
      <c r="J363">
        <f>(Table2[[#This Row],[1M Return vs Nifty]]-AVERAGE(Table2[1M Return vs Nifty]))/_xlfn.STDEV.P(Table2[1M Return vs Nifty])</f>
        <v>-0.62226089168179433</v>
      </c>
      <c r="K363">
        <v>-22.7246353590896</v>
      </c>
      <c r="L363">
        <f>(Table2[[#This Row],[6M Return vs Nifty]]-AVERAGE(Table2[6M Return vs Nifty]))/_xlfn.STDEV.P(Table2[6M Return vs Nifty])</f>
        <v>-0.854386916679853</v>
      </c>
      <c r="M363">
        <v>-9.2873648123953494</v>
      </c>
      <c r="N363">
        <f>(Table2[[#This Row],[1W Return vs Nifty]]-AVERAGE(Table2[1W Return vs Nifty]))/_xlfn.STDEV.P(Table2[1W Return vs Nifty])</f>
        <v>-0.72475289721120217</v>
      </c>
      <c r="O363">
        <v>801.29</v>
      </c>
      <c r="P363">
        <v>818.05500822941701</v>
      </c>
      <c r="Q363">
        <v>782.09399442251402</v>
      </c>
      <c r="R363">
        <v>20.3677292793455</v>
      </c>
      <c r="S363" s="1">
        <f>(Table2[[#This Row],[Close Price]]-Table2[[#This Row],[20D EMA]])/Table2[[#This Row],[20D EMA]]</f>
        <v>-5.3900585306193689E-2</v>
      </c>
      <c r="T363" s="1">
        <f>(Table2[[#This Row],[Close Price]]-Table2[[#This Row],[50D EMA]])/Table2[[#This Row],[50D EMA]]</f>
        <v>-7.3289702558245434E-2</v>
      </c>
      <c r="U363" s="1">
        <f>(Table2[[#This Row],[Close Price]]-Table2[[#This Row],[200D EMA]])/Table2[[#This Row],[200D EMA]]</f>
        <v>-3.0679169759167863E-2</v>
      </c>
      <c r="V363">
        <v>0.46606316628377797</v>
      </c>
      <c r="W363">
        <v>715.25</v>
      </c>
      <c r="X363">
        <v>783.45</v>
      </c>
      <c r="Y363">
        <v>715.25</v>
      </c>
      <c r="Z363">
        <v>783.45</v>
      </c>
      <c r="AA363">
        <v>715.25</v>
      </c>
      <c r="AB363">
        <v>902</v>
      </c>
      <c r="AC363" s="1">
        <f>(Table2[[#This Row],[Close Price]]/Table2[[#This Row],[Day Low]])-1</f>
        <v>5.9909122684376204E-2</v>
      </c>
      <c r="AD363" s="1">
        <f>(Table2[[#This Row],[Day High]]/Table2[[#This Row],[Close Price]])-1</f>
        <v>3.3438860308666385E-2</v>
      </c>
      <c r="AE363" s="1">
        <f>(Table2[[#This Row],[Close Price]]/Table2[[#This Row],[Current Week Low]])-1</f>
        <v>5.9909122684376204E-2</v>
      </c>
      <c r="AF363" s="1">
        <f>(Table2[[#This Row],[Current Week High]]/Table2[[#This Row],[Close Price]])-1</f>
        <v>3.3438860308666385E-2</v>
      </c>
      <c r="AG363" s="1">
        <f>(Table2[[#This Row],[Close Price]]/Table2[[#This Row],[Current Month Low]])-1</f>
        <v>5.9909122684376204E-2</v>
      </c>
      <c r="AH363" s="1">
        <f>(Table2[[#This Row],[Current Month High]]/Table2[[#This Row],[Close Price]])-1</f>
        <v>0.18981664688035882</v>
      </c>
      <c r="AI363">
        <v>42.857142857142797</v>
      </c>
      <c r="AJ363">
        <v>77.416335127544997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-0.09</v>
      </c>
      <c r="AM363" t="s">
        <v>3143</v>
      </c>
      <c r="AN363">
        <v>-7.86</v>
      </c>
      <c r="AO363" t="s">
        <v>3143</v>
      </c>
      <c r="AP363">
        <v>7.4907092728021998E-2</v>
      </c>
      <c r="AQ363">
        <f>(Table2[[#This Row],[Sharpe Ratio]]-AVERAGE(Table2[Sharpe Ratio]))/_xlfn.STDEV.P(Table2[Sharpe Ratio])</f>
        <v>0.21472130872643921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217</v>
      </c>
      <c r="AT363">
        <f>_xlfn.RANK.AVG(Table2[[#This Row],[6M Return vs Nifty Z-Score]],Table2[6M Return vs Nifty Z-Score])</f>
        <v>604</v>
      </c>
      <c r="AU363">
        <f>_xlfn.RANK.AVG(Table2[[#This Row],[Sharpe Ratio Z-Score]],Table2[Sharpe Ratio Z-Score])</f>
        <v>283</v>
      </c>
      <c r="AV363">
        <f>(Table2[[#This Row],[Rank 1Y]]+Table2[[#This Row],[Rank 6M]]+Table2[[#This Row],[Rank Sharpe]])/3</f>
        <v>368</v>
      </c>
    </row>
    <row r="364" spans="1:48" x14ac:dyDescent="0.3">
      <c r="A364" t="s">
        <v>1356</v>
      </c>
      <c r="B364" t="s">
        <v>1357</v>
      </c>
      <c r="C364" t="s">
        <v>3110</v>
      </c>
      <c r="D364" t="s">
        <v>141</v>
      </c>
      <c r="E364">
        <v>7789.4153303249996</v>
      </c>
      <c r="F364">
        <v>538.29999999999995</v>
      </c>
      <c r="G364">
        <v>-1.87961018513534</v>
      </c>
      <c r="H364">
        <f>(Table2[[#This Row],[1Y Return vs Nifty]]-AVERAGE(Table2[1Y Return vs Nifty]))/_xlfn.STDEV.P(Table2[1Y Return vs Nifty])</f>
        <v>-0.36490029220246434</v>
      </c>
      <c r="I364">
        <v>-0.46982429883048299</v>
      </c>
      <c r="J364">
        <f>(Table2[[#This Row],[1M Return vs Nifty]]-AVERAGE(Table2[1M Return vs Nifty]))/_xlfn.STDEV.P(Table2[1M Return vs Nifty])</f>
        <v>0.20535647172280139</v>
      </c>
      <c r="K364">
        <v>13.669557913824301</v>
      </c>
      <c r="L364">
        <f>(Table2[[#This Row],[6M Return vs Nifty]]-AVERAGE(Table2[6M Return vs Nifty]))/_xlfn.STDEV.P(Table2[6M Return vs Nifty])</f>
        <v>0.47240287587853819</v>
      </c>
      <c r="M364">
        <v>-8.0741873966778304</v>
      </c>
      <c r="N364">
        <f>(Table2[[#This Row],[1W Return vs Nifty]]-AVERAGE(Table2[1W Return vs Nifty]))/_xlfn.STDEV.P(Table2[1W Return vs Nifty])</f>
        <v>-0.4789353164778925</v>
      </c>
      <c r="O364">
        <v>565.35</v>
      </c>
      <c r="P364">
        <v>569.85493124233699</v>
      </c>
      <c r="Q364">
        <v>521.94373657099197</v>
      </c>
      <c r="R364">
        <v>31.016174557126401</v>
      </c>
      <c r="S364" s="1">
        <f>(Table2[[#This Row],[Close Price]]-Table2[[#This Row],[20D EMA]])/Table2[[#This Row],[20D EMA]]</f>
        <v>-4.7846466790483891E-2</v>
      </c>
      <c r="T364" s="1">
        <f>(Table2[[#This Row],[Close Price]]-Table2[[#This Row],[50D EMA]])/Table2[[#This Row],[50D EMA]]</f>
        <v>-5.537362144703098E-2</v>
      </c>
      <c r="U364" s="1">
        <f>(Table2[[#This Row],[Close Price]]-Table2[[#This Row],[200D EMA]])/Table2[[#This Row],[200D EMA]]</f>
        <v>3.1337215647923175E-2</v>
      </c>
      <c r="V364">
        <v>0.80645055282723799</v>
      </c>
      <c r="W364">
        <v>521.45000000000005</v>
      </c>
      <c r="X364">
        <v>547.29999999999995</v>
      </c>
      <c r="Y364">
        <v>521.45000000000005</v>
      </c>
      <c r="Z364">
        <v>547.29999999999995</v>
      </c>
      <c r="AA364">
        <v>521.45000000000005</v>
      </c>
      <c r="AB364">
        <v>602.75</v>
      </c>
      <c r="AC364" s="1">
        <f>(Table2[[#This Row],[Close Price]]/Table2[[#This Row],[Day Low]])-1</f>
        <v>3.2313740531210833E-2</v>
      </c>
      <c r="AD364" s="1">
        <f>(Table2[[#This Row],[Day High]]/Table2[[#This Row],[Close Price]])-1</f>
        <v>1.6719301504737105E-2</v>
      </c>
      <c r="AE364" s="1">
        <f>(Table2[[#This Row],[Close Price]]/Table2[[#This Row],[Current Week Low]])-1</f>
        <v>3.2313740531210833E-2</v>
      </c>
      <c r="AF364" s="1">
        <f>(Table2[[#This Row],[Current Week High]]/Table2[[#This Row],[Close Price]])-1</f>
        <v>1.6719301504737105E-2</v>
      </c>
      <c r="AG364" s="1">
        <f>(Table2[[#This Row],[Close Price]]/Table2[[#This Row],[Current Month Low]])-1</f>
        <v>3.2313740531210833E-2</v>
      </c>
      <c r="AH364" s="1">
        <f>(Table2[[#This Row],[Current Month High]]/Table2[[#This Row],[Close Price]])-1</f>
        <v>0.11972877577558982</v>
      </c>
      <c r="AI364">
        <v>29.853241686791701</v>
      </c>
      <c r="AJ364">
        <v>41.639257992369402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-0.04</v>
      </c>
      <c r="AM364" t="s">
        <v>3143</v>
      </c>
      <c r="AN364">
        <v>-4.46</v>
      </c>
      <c r="AO364" t="s">
        <v>3143</v>
      </c>
      <c r="AP364">
        <v>5.5648076611300003E-3</v>
      </c>
      <c r="AQ364">
        <f>(Table2[[#This Row],[Sharpe Ratio]]-AVERAGE(Table2[Sharpe Ratio]))/_xlfn.STDEV.P(Table2[Sharpe Ratio])</f>
        <v>-0.60397634325532212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433</v>
      </c>
      <c r="AT364">
        <f>_xlfn.RANK.AVG(Table2[[#This Row],[6M Return vs Nifty Z-Score]],Table2[6M Return vs Nifty Z-Score])</f>
        <v>187</v>
      </c>
      <c r="AU364">
        <f>_xlfn.RANK.AVG(Table2[[#This Row],[Sharpe Ratio Z-Score]],Table2[Sharpe Ratio Z-Score])</f>
        <v>485</v>
      </c>
      <c r="AV364">
        <f>(Table2[[#This Row],[Rank 1Y]]+Table2[[#This Row],[Rank 6M]]+Table2[[#This Row],[Rank Sharpe]])/3</f>
        <v>368.33333333333331</v>
      </c>
    </row>
    <row r="365" spans="1:48" x14ac:dyDescent="0.3">
      <c r="A365" t="s">
        <v>689</v>
      </c>
      <c r="B365" t="s">
        <v>690</v>
      </c>
      <c r="C365" t="s">
        <v>3101</v>
      </c>
      <c r="D365" t="s">
        <v>243</v>
      </c>
      <c r="E365">
        <v>25117.356594450001</v>
      </c>
      <c r="F365">
        <v>1242.05</v>
      </c>
      <c r="G365">
        <v>-5.0932320937292097</v>
      </c>
      <c r="H365">
        <f>(Table2[[#This Row],[1Y Return vs Nifty]]-AVERAGE(Table2[1Y Return vs Nifty]))/_xlfn.STDEV.P(Table2[1Y Return vs Nifty])</f>
        <v>-0.4228220395783176</v>
      </c>
      <c r="I365">
        <v>8.0983950837263095</v>
      </c>
      <c r="J365">
        <f>(Table2[[#This Row],[1M Return vs Nifty]]-AVERAGE(Table2[1M Return vs Nifty]))/_xlfn.STDEV.P(Table2[1M Return vs Nifty])</f>
        <v>1.2115993425984779</v>
      </c>
      <c r="K365">
        <v>-10.4830064005903</v>
      </c>
      <c r="L365">
        <f>(Table2[[#This Row],[6M Return vs Nifty]]-AVERAGE(Table2[6M Return vs Nifty]))/_xlfn.STDEV.P(Table2[6M Return vs Nifty])</f>
        <v>-0.40810505449850021</v>
      </c>
      <c r="M365">
        <v>-0.88078495619319197</v>
      </c>
      <c r="N365">
        <f>(Table2[[#This Row],[1W Return vs Nifty]]-AVERAGE(Table2[1W Return vs Nifty]))/_xlfn.STDEV.P(Table2[1W Return vs Nifty])</f>
        <v>0.97861307030542155</v>
      </c>
      <c r="O365">
        <v>1251.3499999999999</v>
      </c>
      <c r="P365">
        <v>1253.66133707476</v>
      </c>
      <c r="Q365">
        <v>1223.94778086522</v>
      </c>
      <c r="R365">
        <v>39.036474396444</v>
      </c>
      <c r="S365" s="1">
        <f>(Table2[[#This Row],[Close Price]]-Table2[[#This Row],[20D EMA]])/Table2[[#This Row],[20D EMA]]</f>
        <v>-7.4319734686538177E-3</v>
      </c>
      <c r="T365" s="1">
        <f>(Table2[[#This Row],[Close Price]]-Table2[[#This Row],[50D EMA]])/Table2[[#This Row],[50D EMA]]</f>
        <v>-9.2619407900489756E-3</v>
      </c>
      <c r="U365" s="1">
        <f>(Table2[[#This Row],[Close Price]]-Table2[[#This Row],[200D EMA]])/Table2[[#This Row],[200D EMA]]</f>
        <v>1.4790025700265838E-2</v>
      </c>
      <c r="V365">
        <v>0.732151939132895</v>
      </c>
      <c r="W365">
        <v>1228</v>
      </c>
      <c r="X365">
        <v>1260</v>
      </c>
      <c r="Y365">
        <v>1228</v>
      </c>
      <c r="Z365">
        <v>1260</v>
      </c>
      <c r="AA365">
        <v>1189.3</v>
      </c>
      <c r="AB365">
        <v>1297.5</v>
      </c>
      <c r="AC365" s="1">
        <f>(Table2[[#This Row],[Close Price]]/Table2[[#This Row],[Day Low]])-1</f>
        <v>1.1441368078175751E-2</v>
      </c>
      <c r="AD365" s="1">
        <f>(Table2[[#This Row],[Day High]]/Table2[[#This Row],[Close Price]])-1</f>
        <v>1.4451914174147706E-2</v>
      </c>
      <c r="AE365" s="1">
        <f>(Table2[[#This Row],[Close Price]]/Table2[[#This Row],[Current Week Low]])-1</f>
        <v>1.1441368078175751E-2</v>
      </c>
      <c r="AF365" s="1">
        <f>(Table2[[#This Row],[Current Week High]]/Table2[[#This Row],[Close Price]])-1</f>
        <v>1.4451914174147706E-2</v>
      </c>
      <c r="AG365" s="1">
        <f>(Table2[[#This Row],[Close Price]]/Table2[[#This Row],[Current Month Low]])-1</f>
        <v>4.4353821575716879E-2</v>
      </c>
      <c r="AH365" s="1">
        <f>(Table2[[#This Row],[Current Month High]]/Table2[[#This Row],[Close Price]])-1</f>
        <v>4.464393542933065E-2</v>
      </c>
      <c r="AI365">
        <v>16.331870697636901</v>
      </c>
      <c r="AJ365">
        <v>25.5864509605662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-0.02</v>
      </c>
      <c r="AM365" t="s">
        <v>3143</v>
      </c>
      <c r="AN365">
        <v>1.5</v>
      </c>
      <c r="AO365" t="s">
        <v>3144</v>
      </c>
      <c r="AP365">
        <v>0.10794251845958699</v>
      </c>
      <c r="AQ365">
        <f>(Table2[[#This Row],[Sharpe Ratio]]-AVERAGE(Table2[Sharpe Ratio]))/_xlfn.STDEV.P(Table2[Sharpe Ratio])</f>
        <v>0.6047578564485081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451</v>
      </c>
      <c r="AT365">
        <f>_xlfn.RANK.AVG(Table2[[#This Row],[6M Return vs Nifty Z-Score]],Table2[6M Return vs Nifty Z-Score])</f>
        <v>466</v>
      </c>
      <c r="AU365">
        <f>_xlfn.RANK.AVG(Table2[[#This Row],[Sharpe Ratio Z-Score]],Table2[Sharpe Ratio Z-Score])</f>
        <v>189</v>
      </c>
      <c r="AV365">
        <f>(Table2[[#This Row],[Rank 1Y]]+Table2[[#This Row],[Rank 6M]]+Table2[[#This Row],[Rank Sharpe]])/3</f>
        <v>368.66666666666669</v>
      </c>
    </row>
    <row r="366" spans="1:48" x14ac:dyDescent="0.3">
      <c r="A366" t="s">
        <v>30</v>
      </c>
      <c r="B366" t="s">
        <v>31</v>
      </c>
      <c r="C366" t="s">
        <v>3096</v>
      </c>
      <c r="D366" t="s">
        <v>21</v>
      </c>
      <c r="E366">
        <v>771244.268874979</v>
      </c>
      <c r="F366">
        <v>1865.35</v>
      </c>
      <c r="G366">
        <v>7.6768465494389</v>
      </c>
      <c r="H366">
        <f>(Table2[[#This Row],[1Y Return vs Nifty]]-AVERAGE(Table2[1Y Return vs Nifty]))/_xlfn.STDEV.P(Table2[1Y Return vs Nifty])</f>
        <v>-0.19265642265824726</v>
      </c>
      <c r="I366">
        <v>6.0888041484322297</v>
      </c>
      <c r="J366">
        <f>(Table2[[#This Row],[1M Return vs Nifty]]-AVERAGE(Table2[1M Return vs Nifty]))/_xlfn.STDEV.P(Table2[1M Return vs Nifty])</f>
        <v>0.97559505025592652</v>
      </c>
      <c r="K366">
        <v>21.4519640617305</v>
      </c>
      <c r="L366">
        <f>(Table2[[#This Row],[6M Return vs Nifty]]-AVERAGE(Table2[6M Return vs Nifty]))/_xlfn.STDEV.P(Table2[6M Return vs Nifty])</f>
        <v>0.75611893357915982</v>
      </c>
      <c r="M366">
        <v>0.38805443458044903</v>
      </c>
      <c r="N366">
        <f>(Table2[[#This Row],[1W Return vs Nifty]]-AVERAGE(Table2[1W Return vs Nifty]))/_xlfn.STDEV.P(Table2[1W Return vs Nifty])</f>
        <v>1.2357090443469689</v>
      </c>
      <c r="O366">
        <v>1895.73</v>
      </c>
      <c r="P366">
        <v>1878.23000912156</v>
      </c>
      <c r="Q366">
        <v>1704.70555774287</v>
      </c>
      <c r="R366">
        <v>38.462471802545998</v>
      </c>
      <c r="S366" s="1">
        <f>(Table2[[#This Row],[Close Price]]-Table2[[#This Row],[20D EMA]])/Table2[[#This Row],[20D EMA]]</f>
        <v>-1.6025488861810547E-2</v>
      </c>
      <c r="T366" s="1">
        <f>(Table2[[#This Row],[Close Price]]-Table2[[#This Row],[50D EMA]])/Table2[[#This Row],[50D EMA]]</f>
        <v>-6.8575249351829938E-3</v>
      </c>
      <c r="U366" s="1">
        <f>(Table2[[#This Row],[Close Price]]-Table2[[#This Row],[200D EMA]])/Table2[[#This Row],[200D EMA]]</f>
        <v>9.4235888143541058E-2</v>
      </c>
      <c r="V366">
        <v>0.890307066858814</v>
      </c>
      <c r="W366">
        <v>1857</v>
      </c>
      <c r="X366">
        <v>1881.9</v>
      </c>
      <c r="Y366">
        <v>1857</v>
      </c>
      <c r="Z366">
        <v>1881.9</v>
      </c>
      <c r="AA366">
        <v>1838</v>
      </c>
      <c r="AB366">
        <v>1991.45</v>
      </c>
      <c r="AC366" s="1">
        <f>(Table2[[#This Row],[Close Price]]/Table2[[#This Row],[Day Low]])-1</f>
        <v>4.4964997307483934E-3</v>
      </c>
      <c r="AD366" s="1">
        <f>(Table2[[#This Row],[Day High]]/Table2[[#This Row],[Close Price]])-1</f>
        <v>8.8723295896213639E-3</v>
      </c>
      <c r="AE366" s="1">
        <f>(Table2[[#This Row],[Close Price]]/Table2[[#This Row],[Current Week Low]])-1</f>
        <v>4.4964997307483934E-3</v>
      </c>
      <c r="AF366" s="1">
        <f>(Table2[[#This Row],[Current Week High]]/Table2[[#This Row],[Close Price]])-1</f>
        <v>8.8723295896213639E-3</v>
      </c>
      <c r="AG366" s="1">
        <f>(Table2[[#This Row],[Close Price]]/Table2[[#This Row],[Current Month Low]])-1</f>
        <v>1.4880304678998924E-2</v>
      </c>
      <c r="AH366" s="1">
        <f>(Table2[[#This Row],[Current Month High]]/Table2[[#This Row],[Close Price]])-1</f>
        <v>6.76012544562683E-2</v>
      </c>
      <c r="AI366">
        <v>6.76012544562683</v>
      </c>
      <c r="AJ366">
        <v>38.005400806421697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-0.03</v>
      </c>
      <c r="AM366" t="s">
        <v>3143</v>
      </c>
      <c r="AN366">
        <v>-2.8</v>
      </c>
      <c r="AO366" t="s">
        <v>3143</v>
      </c>
      <c r="AP366">
        <v>-2.6208609817764999E-2</v>
      </c>
      <c r="AQ366">
        <f>(Table2[[#This Row],[Sharpe Ratio]]-AVERAGE(Table2[Sharpe Ratio]))/_xlfn.STDEV.P(Table2[Sharpe Ratio])</f>
        <v>-0.97911284561191392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1.795653759911894</v>
      </c>
      <c r="AS366">
        <f>_xlfn.RANK.AVG(Table2[[#This Row],[1Y Return vs Nifty Z-Score]],Table2[1Y Return vs Nifty Z-Score])</f>
        <v>367</v>
      </c>
      <c r="AT366">
        <f>_xlfn.RANK.AVG(Table2[[#This Row],[6M Return vs Nifty Z-Score]],Table2[6M Return vs Nifty Z-Score])</f>
        <v>125</v>
      </c>
      <c r="AU366">
        <f>_xlfn.RANK.AVG(Table2[[#This Row],[Sharpe Ratio Z-Score]],Table2[Sharpe Ratio Z-Score])</f>
        <v>616</v>
      </c>
      <c r="AV366">
        <f>(Table2[[#This Row],[Rank 1Y]]+Table2[[#This Row],[Rank 6M]]+Table2[[#This Row],[Rank Sharpe]])/3</f>
        <v>369.33333333333331</v>
      </c>
    </row>
    <row r="367" spans="1:48" x14ac:dyDescent="0.3">
      <c r="A367" t="s">
        <v>360</v>
      </c>
      <c r="B367" t="s">
        <v>361</v>
      </c>
      <c r="C367" t="s">
        <v>3111</v>
      </c>
      <c r="D367" t="s">
        <v>270</v>
      </c>
      <c r="E367">
        <v>65170.791847679997</v>
      </c>
      <c r="F367">
        <v>7516.6</v>
      </c>
      <c r="G367">
        <v>-2.6314981443674501</v>
      </c>
      <c r="H367">
        <f>(Table2[[#This Row],[1Y Return vs Nifty]]-AVERAGE(Table2[1Y Return vs Nifty]))/_xlfn.STDEV.P(Table2[1Y Return vs Nifty])</f>
        <v>-0.37845218650375878</v>
      </c>
      <c r="I367">
        <v>-2.1132796724178502</v>
      </c>
      <c r="J367">
        <f>(Table2[[#This Row],[1M Return vs Nifty]]-AVERAGE(Table2[1M Return vs Nifty]))/_xlfn.STDEV.P(Table2[1M Return vs Nifty])</f>
        <v>1.2350763134007686E-2</v>
      </c>
      <c r="K367">
        <v>-17.752073667450698</v>
      </c>
      <c r="L367">
        <f>(Table2[[#This Row],[6M Return vs Nifty]]-AVERAGE(Table2[6M Return vs Nifty]))/_xlfn.STDEV.P(Table2[6M Return vs Nifty])</f>
        <v>-0.67310678647173128</v>
      </c>
      <c r="M367">
        <v>-6.8213649131780896</v>
      </c>
      <c r="N367">
        <f>(Table2[[#This Row],[1W Return vs Nifty]]-AVERAGE(Table2[1W Return vs Nifty]))/_xlfn.STDEV.P(Table2[1W Return vs Nifty])</f>
        <v>-0.22508473535735585</v>
      </c>
      <c r="O367">
        <v>8051.82</v>
      </c>
      <c r="P367">
        <v>8034.8775800077801</v>
      </c>
      <c r="Q367">
        <v>7459.5448465521104</v>
      </c>
      <c r="R367">
        <v>25.125368777064299</v>
      </c>
      <c r="S367" s="1">
        <f>(Table2[[#This Row],[Close Price]]-Table2[[#This Row],[20D EMA]])/Table2[[#This Row],[20D EMA]]</f>
        <v>-6.6471928085824E-2</v>
      </c>
      <c r="T367" s="1">
        <f>(Table2[[#This Row],[Close Price]]-Table2[[#This Row],[50D EMA]])/Table2[[#This Row],[50D EMA]]</f>
        <v>-6.4503481832423631E-2</v>
      </c>
      <c r="U367" s="1">
        <f>(Table2[[#This Row],[Close Price]]-Table2[[#This Row],[200D EMA]])/Table2[[#This Row],[200D EMA]]</f>
        <v>7.6486105548734078E-3</v>
      </c>
      <c r="V367">
        <v>0.53298472850031897</v>
      </c>
      <c r="W367">
        <v>7419.95</v>
      </c>
      <c r="X367">
        <v>7695.05</v>
      </c>
      <c r="Y367">
        <v>7419.95</v>
      </c>
      <c r="Z367">
        <v>7695.05</v>
      </c>
      <c r="AA367">
        <v>7419.95</v>
      </c>
      <c r="AB367">
        <v>8560</v>
      </c>
      <c r="AC367" s="1">
        <f>(Table2[[#This Row],[Close Price]]/Table2[[#This Row],[Day Low]])-1</f>
        <v>1.3025694243222752E-2</v>
      </c>
      <c r="AD367" s="1">
        <f>(Table2[[#This Row],[Day High]]/Table2[[#This Row],[Close Price]])-1</f>
        <v>2.3740787057978219E-2</v>
      </c>
      <c r="AE367" s="1">
        <f>(Table2[[#This Row],[Close Price]]/Table2[[#This Row],[Current Week Low]])-1</f>
        <v>1.3025694243222752E-2</v>
      </c>
      <c r="AF367" s="1">
        <f>(Table2[[#This Row],[Current Week High]]/Table2[[#This Row],[Close Price]])-1</f>
        <v>2.3740787057978219E-2</v>
      </c>
      <c r="AG367" s="1">
        <f>(Table2[[#This Row],[Close Price]]/Table2[[#This Row],[Current Month Low]])-1</f>
        <v>1.3025694243222752E-2</v>
      </c>
      <c r="AH367" s="1">
        <f>(Table2[[#This Row],[Current Month High]]/Table2[[#This Row],[Close Price]])-1</f>
        <v>0.13881276108879015</v>
      </c>
      <c r="AI367">
        <v>32.174786472607202</v>
      </c>
      <c r="AJ367">
        <v>41.156807511737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7.0000000000000007E-2</v>
      </c>
      <c r="AM367" t="s">
        <v>3144</v>
      </c>
      <c r="AN367">
        <v>-9.6999999999999993</v>
      </c>
      <c r="AO367" t="s">
        <v>3143</v>
      </c>
      <c r="AP367">
        <v>0.13723427576277999</v>
      </c>
      <c r="AQ367">
        <f>(Table2[[#This Row],[Sharpe Ratio]]-AVERAGE(Table2[Sharpe Ratio]))/_xlfn.STDEV.P(Table2[Sharpe Ratio])</f>
        <v>0.95059435294426131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-0.31369859225457686</v>
      </c>
      <c r="AS367">
        <f>_xlfn.RANK.AVG(Table2[[#This Row],[1Y Return vs Nifty Z-Score]],Table2[1Y Return vs Nifty Z-Score])</f>
        <v>438</v>
      </c>
      <c r="AT367">
        <f>_xlfn.RANK.AVG(Table2[[#This Row],[6M Return vs Nifty Z-Score]],Table2[6M Return vs Nifty Z-Score])</f>
        <v>548</v>
      </c>
      <c r="AU367">
        <f>_xlfn.RANK.AVG(Table2[[#This Row],[Sharpe Ratio Z-Score]],Table2[Sharpe Ratio Z-Score])</f>
        <v>122</v>
      </c>
      <c r="AV367">
        <f>(Table2[[#This Row],[Rank 1Y]]+Table2[[#This Row],[Rank 6M]]+Table2[[#This Row],[Rank Sharpe]])/3</f>
        <v>369.33333333333331</v>
      </c>
    </row>
    <row r="368" spans="1:48" x14ac:dyDescent="0.3">
      <c r="A368" t="s">
        <v>1266</v>
      </c>
      <c r="B368" t="s">
        <v>1267</v>
      </c>
      <c r="C368" t="s">
        <v>3109</v>
      </c>
      <c r="D368" t="s">
        <v>868</v>
      </c>
      <c r="E368">
        <v>8541.2100543559991</v>
      </c>
      <c r="F368">
        <v>182.51</v>
      </c>
      <c r="G368">
        <v>11.910825203926001</v>
      </c>
      <c r="H368">
        <f>(Table2[[#This Row],[1Y Return vs Nifty]]-AVERAGE(Table2[1Y Return vs Nifty]))/_xlfn.STDEV.P(Table2[1Y Return vs Nifty])</f>
        <v>-0.11634394751481567</v>
      </c>
      <c r="I368">
        <v>-2.8371142866044599</v>
      </c>
      <c r="J368">
        <f>(Table2[[#This Row],[1M Return vs Nifty]]-AVERAGE(Table2[1M Return vs Nifty]))/_xlfn.STDEV.P(Table2[1M Return vs Nifty])</f>
        <v>-7.2655629407843661E-2</v>
      </c>
      <c r="K368">
        <v>-20.1134195190753</v>
      </c>
      <c r="L368">
        <f>(Table2[[#This Row],[6M Return vs Nifty]]-AVERAGE(Table2[6M Return vs Nifty]))/_xlfn.STDEV.P(Table2[6M Return vs Nifty])</f>
        <v>-0.75919221084538657</v>
      </c>
      <c r="M368">
        <v>-4.84287582744264</v>
      </c>
      <c r="N368">
        <f>(Table2[[#This Row],[1W Return vs Nifty]]-AVERAGE(Table2[1W Return vs Nifty]))/_xlfn.STDEV.P(Table2[1W Return vs Nifty])</f>
        <v>0.17580254976829227</v>
      </c>
      <c r="O368">
        <v>191.98</v>
      </c>
      <c r="P368">
        <v>202.41916273226201</v>
      </c>
      <c r="Q368">
        <v>194.15387403201299</v>
      </c>
      <c r="R368">
        <v>37.153228080628701</v>
      </c>
      <c r="S368" s="1">
        <f>(Table2[[#This Row],[Close Price]]-Table2[[#This Row],[20D EMA]])/Table2[[#This Row],[20D EMA]]</f>
        <v>-4.932805500572976E-2</v>
      </c>
      <c r="T368" s="1">
        <f>(Table2[[#This Row],[Close Price]]-Table2[[#This Row],[50D EMA]])/Table2[[#This Row],[50D EMA]]</f>
        <v>-9.8356116404827179E-2</v>
      </c>
      <c r="U368" s="1">
        <f>(Table2[[#This Row],[Close Price]]-Table2[[#This Row],[200D EMA]])/Table2[[#This Row],[200D EMA]]</f>
        <v>-5.9972401220761147E-2</v>
      </c>
      <c r="V368">
        <v>0.725376553752342</v>
      </c>
      <c r="W368">
        <v>179.26</v>
      </c>
      <c r="X368">
        <v>186.2</v>
      </c>
      <c r="Y368">
        <v>179.26</v>
      </c>
      <c r="Z368">
        <v>186.2</v>
      </c>
      <c r="AA368">
        <v>177.75</v>
      </c>
      <c r="AB368">
        <v>208.99</v>
      </c>
      <c r="AC368" s="1">
        <f>(Table2[[#This Row],[Close Price]]/Table2[[#This Row],[Day Low]])-1</f>
        <v>1.8130090371527352E-2</v>
      </c>
      <c r="AD368" s="1">
        <f>(Table2[[#This Row],[Day High]]/Table2[[#This Row],[Close Price]])-1</f>
        <v>2.0218070242726371E-2</v>
      </c>
      <c r="AE368" s="1">
        <f>(Table2[[#This Row],[Close Price]]/Table2[[#This Row],[Current Week Low]])-1</f>
        <v>1.8130090371527352E-2</v>
      </c>
      <c r="AF368" s="1">
        <f>(Table2[[#This Row],[Current Week High]]/Table2[[#This Row],[Close Price]])-1</f>
        <v>2.0218070242726371E-2</v>
      </c>
      <c r="AG368" s="1">
        <f>(Table2[[#This Row],[Close Price]]/Table2[[#This Row],[Current Month Low]])-1</f>
        <v>2.6779184247538668E-2</v>
      </c>
      <c r="AH368" s="1">
        <f>(Table2[[#This Row],[Current Month High]]/Table2[[#This Row],[Close Price]])-1</f>
        <v>0.14508794038682815</v>
      </c>
      <c r="AI368">
        <v>44.649608240644298</v>
      </c>
      <c r="AJ368">
        <v>46.007999999999903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-0.15</v>
      </c>
      <c r="AM368" t="s">
        <v>3143</v>
      </c>
      <c r="AN368">
        <v>-5.96</v>
      </c>
      <c r="AO368" t="s">
        <v>3143</v>
      </c>
      <c r="AP368">
        <v>0.106848229474572</v>
      </c>
      <c r="AQ368">
        <f>(Table2[[#This Row],[Sharpe Ratio]]-AVERAGE(Table2[Sharpe Ratio]))/_xlfn.STDEV.P(Table2[Sharpe Ratio])</f>
        <v>0.59183800787765339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338</v>
      </c>
      <c r="AT368">
        <f>_xlfn.RANK.AVG(Table2[[#This Row],[6M Return vs Nifty Z-Score]],Table2[6M Return vs Nifty Z-Score])</f>
        <v>579</v>
      </c>
      <c r="AU368">
        <f>_xlfn.RANK.AVG(Table2[[#This Row],[Sharpe Ratio Z-Score]],Table2[Sharpe Ratio Z-Score])</f>
        <v>191</v>
      </c>
      <c r="AV368">
        <f>(Table2[[#This Row],[Rank 1Y]]+Table2[[#This Row],[Rank 6M]]+Table2[[#This Row],[Rank Sharpe]])/3</f>
        <v>369.33333333333331</v>
      </c>
    </row>
    <row r="369" spans="1:48" x14ac:dyDescent="0.3">
      <c r="A369" t="s">
        <v>310</v>
      </c>
      <c r="B369" t="s">
        <v>311</v>
      </c>
      <c r="C369" t="s">
        <v>3107</v>
      </c>
      <c r="D369" t="s">
        <v>48</v>
      </c>
      <c r="E369">
        <v>83225.848453664003</v>
      </c>
      <c r="F369">
        <v>77.94</v>
      </c>
      <c r="G369">
        <v>14.8336381222326</v>
      </c>
      <c r="H369">
        <f>(Table2[[#This Row],[1Y Return vs Nifty]]-AVERAGE(Table2[1Y Return vs Nifty]))/_xlfn.STDEV.P(Table2[1Y Return vs Nifty])</f>
        <v>-6.3663689445779006E-2</v>
      </c>
      <c r="I369">
        <v>-9.7409596273708097</v>
      </c>
      <c r="J369">
        <f>(Table2[[#This Row],[1M Return vs Nifty]]-AVERAGE(Table2[1M Return vs Nifty]))/_xlfn.STDEV.P(Table2[1M Return vs Nifty])</f>
        <v>-0.88343612481824463</v>
      </c>
      <c r="K369">
        <v>-19.384031812178801</v>
      </c>
      <c r="L369">
        <f>(Table2[[#This Row],[6M Return vs Nifty]]-AVERAGE(Table2[6M Return vs Nifty]))/_xlfn.STDEV.P(Table2[6M Return vs Nifty])</f>
        <v>-0.73260159082337106</v>
      </c>
      <c r="M369">
        <v>-5.5416872937797397</v>
      </c>
      <c r="N369">
        <f>(Table2[[#This Row],[1W Return vs Nifty]]-AVERAGE(Table2[1W Return vs Nifty]))/_xlfn.STDEV.P(Table2[1W Return vs Nifty])</f>
        <v>3.4207312486294848E-2</v>
      </c>
      <c r="O369">
        <v>85.68</v>
      </c>
      <c r="P369">
        <v>89.568370573999999</v>
      </c>
      <c r="Q369">
        <v>85.622950271386301</v>
      </c>
      <c r="R369">
        <v>22.8880166860156</v>
      </c>
      <c r="S369" s="1">
        <f>(Table2[[#This Row],[Close Price]]-Table2[[#This Row],[20D EMA]])/Table2[[#This Row],[20D EMA]]</f>
        <v>-9.0336134453781608E-2</v>
      </c>
      <c r="T369" s="1">
        <f>(Table2[[#This Row],[Close Price]]-Table2[[#This Row],[50D EMA]])/Table2[[#This Row],[50D EMA]]</f>
        <v>-0.12982675133509125</v>
      </c>
      <c r="U369" s="1">
        <f>(Table2[[#This Row],[Close Price]]-Table2[[#This Row],[200D EMA]])/Table2[[#This Row],[200D EMA]]</f>
        <v>-8.9730034377871831E-2</v>
      </c>
      <c r="V369">
        <v>0.68140447778239999</v>
      </c>
      <c r="W369">
        <v>76.099999999999994</v>
      </c>
      <c r="X369">
        <v>80.400000000000006</v>
      </c>
      <c r="Y369">
        <v>76.099999999999994</v>
      </c>
      <c r="Z369">
        <v>80.400000000000006</v>
      </c>
      <c r="AA369">
        <v>76.099999999999994</v>
      </c>
      <c r="AB369">
        <v>94.93</v>
      </c>
      <c r="AC369" s="1">
        <f>(Table2[[#This Row],[Close Price]]/Table2[[#This Row],[Day Low]])-1</f>
        <v>2.4178712220762177E-2</v>
      </c>
      <c r="AD369" s="1">
        <f>(Table2[[#This Row],[Day High]]/Table2[[#This Row],[Close Price]])-1</f>
        <v>3.1562740569669012E-2</v>
      </c>
      <c r="AE369" s="1">
        <f>(Table2[[#This Row],[Close Price]]/Table2[[#This Row],[Current Week Low]])-1</f>
        <v>2.4178712220762177E-2</v>
      </c>
      <c r="AF369" s="1">
        <f>(Table2[[#This Row],[Current Week High]]/Table2[[#This Row],[Close Price]])-1</f>
        <v>3.1562740569669012E-2</v>
      </c>
      <c r="AG369" s="1">
        <f>(Table2[[#This Row],[Close Price]]/Table2[[#This Row],[Current Month Low]])-1</f>
        <v>2.4178712220762177E-2</v>
      </c>
      <c r="AH369" s="1">
        <f>(Table2[[#This Row],[Current Month High]]/Table2[[#This Row],[Close Price]])-1</f>
        <v>0.21798819604824238</v>
      </c>
      <c r="AI369">
        <v>33.115216833461602</v>
      </c>
      <c r="AJ369">
        <v>44.199814986123897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-0.18</v>
      </c>
      <c r="AM369" t="s">
        <v>3143</v>
      </c>
      <c r="AN369">
        <v>-12.28</v>
      </c>
      <c r="AO369" t="s">
        <v>3143</v>
      </c>
      <c r="AP369">
        <v>9.2857292760485002E-2</v>
      </c>
      <c r="AQ369">
        <f>(Table2[[#This Row],[Sharpe Ratio]]-AVERAGE(Table2[Sharpe Ratio]))/_xlfn.STDEV.P(Table2[Sharpe Ratio])</f>
        <v>0.42665240682918998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312</v>
      </c>
      <c r="AT369">
        <f>_xlfn.RANK.AVG(Table2[[#This Row],[6M Return vs Nifty Z-Score]],Table2[6M Return vs Nifty Z-Score])</f>
        <v>569</v>
      </c>
      <c r="AU369">
        <f>_xlfn.RANK.AVG(Table2[[#This Row],[Sharpe Ratio Z-Score]],Table2[Sharpe Ratio Z-Score])</f>
        <v>230</v>
      </c>
      <c r="AV369">
        <f>(Table2[[#This Row],[Rank 1Y]]+Table2[[#This Row],[Rank 6M]]+Table2[[#This Row],[Rank Sharpe]])/3</f>
        <v>370.33333333333331</v>
      </c>
    </row>
    <row r="370" spans="1:48" x14ac:dyDescent="0.3">
      <c r="A370" t="s">
        <v>1517</v>
      </c>
      <c r="B370" t="s">
        <v>1518</v>
      </c>
      <c r="C370" t="s">
        <v>3107</v>
      </c>
      <c r="D370" t="s">
        <v>141</v>
      </c>
      <c r="E370">
        <v>6267.0611422000002</v>
      </c>
      <c r="F370">
        <v>909.8</v>
      </c>
      <c r="G370">
        <v>13.7099882593273</v>
      </c>
      <c r="H370">
        <f>(Table2[[#This Row],[1Y Return vs Nifty]]-AVERAGE(Table2[1Y Return vs Nifty]))/_xlfn.STDEV.P(Table2[1Y Return vs Nifty])</f>
        <v>-8.3916153907782398E-2</v>
      </c>
      <c r="I370">
        <v>0.383858293963459</v>
      </c>
      <c r="J370">
        <f>(Table2[[#This Row],[1M Return vs Nifty]]-AVERAGE(Table2[1M Return vs Nifty]))/_xlfn.STDEV.P(Table2[1M Return vs Nifty])</f>
        <v>0.30561207730852513</v>
      </c>
      <c r="K370">
        <v>-2.9721173608859899</v>
      </c>
      <c r="L370">
        <f>(Table2[[#This Row],[6M Return vs Nifty]]-AVERAGE(Table2[6M Return vs Nifty]))/_xlfn.STDEV.P(Table2[6M Return vs Nifty])</f>
        <v>-0.13428744749208174</v>
      </c>
      <c r="M370">
        <v>-5.46409471084276</v>
      </c>
      <c r="N370">
        <f>(Table2[[#This Row],[1W Return vs Nifty]]-AVERAGE(Table2[1W Return vs Nifty]))/_xlfn.STDEV.P(Table2[1W Return vs Nifty])</f>
        <v>4.9929350148145132E-2</v>
      </c>
      <c r="O370">
        <v>931.92</v>
      </c>
      <c r="P370">
        <v>935.97508005095904</v>
      </c>
      <c r="Q370">
        <v>883.98542243760005</v>
      </c>
      <c r="R370">
        <v>31.621491485761201</v>
      </c>
      <c r="S370" s="1">
        <f>(Table2[[#This Row],[Close Price]]-Table2[[#This Row],[20D EMA]])/Table2[[#This Row],[20D EMA]]</f>
        <v>-2.3735942999399098E-2</v>
      </c>
      <c r="T370" s="1">
        <f>(Table2[[#This Row],[Close Price]]-Table2[[#This Row],[50D EMA]])/Table2[[#This Row],[50D EMA]]</f>
        <v>-2.7965573666271098E-2</v>
      </c>
      <c r="U370" s="1">
        <f>(Table2[[#This Row],[Close Price]]-Table2[[#This Row],[200D EMA]])/Table2[[#This Row],[200D EMA]]</f>
        <v>2.9202492379586879E-2</v>
      </c>
      <c r="V370">
        <v>0.93944775668629799</v>
      </c>
      <c r="W370">
        <v>877.55</v>
      </c>
      <c r="X370">
        <v>913.75</v>
      </c>
      <c r="Y370">
        <v>877.55</v>
      </c>
      <c r="Z370">
        <v>913.75</v>
      </c>
      <c r="AA370">
        <v>871</v>
      </c>
      <c r="AB370">
        <v>1058.75</v>
      </c>
      <c r="AC370" s="1">
        <f>(Table2[[#This Row],[Close Price]]/Table2[[#This Row],[Day Low]])-1</f>
        <v>3.6750042732607735E-2</v>
      </c>
      <c r="AD370" s="1">
        <f>(Table2[[#This Row],[Day High]]/Table2[[#This Row],[Close Price]])-1</f>
        <v>4.3416135414378054E-3</v>
      </c>
      <c r="AE370" s="1">
        <f>(Table2[[#This Row],[Close Price]]/Table2[[#This Row],[Current Week Low]])-1</f>
        <v>3.6750042732607735E-2</v>
      </c>
      <c r="AF370" s="1">
        <f>(Table2[[#This Row],[Current Week High]]/Table2[[#This Row],[Close Price]])-1</f>
        <v>4.3416135414378054E-3</v>
      </c>
      <c r="AG370" s="1">
        <f>(Table2[[#This Row],[Close Price]]/Table2[[#This Row],[Current Month Low]])-1</f>
        <v>4.4546498277841406E-2</v>
      </c>
      <c r="AH370" s="1">
        <f>(Table2[[#This Row],[Current Month High]]/Table2[[#This Row],[Close Price]])-1</f>
        <v>0.16371730050560562</v>
      </c>
      <c r="AI370">
        <v>16.371730050560501</v>
      </c>
      <c r="AJ370">
        <v>41.9344773790951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0.08</v>
      </c>
      <c r="AM370" t="s">
        <v>3144</v>
      </c>
      <c r="AN370">
        <v>-4.24</v>
      </c>
      <c r="AO370" t="s">
        <v>3143</v>
      </c>
      <c r="AP370">
        <v>2.9700055808834998E-2</v>
      </c>
      <c r="AQ370">
        <f>(Table2[[#This Row],[Sharpe Ratio]]-AVERAGE(Table2[Sharpe Ratio]))/_xlfn.STDEV.P(Table2[Sharpe Ratio])</f>
        <v>-0.31902076428266513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318</v>
      </c>
      <c r="AT370">
        <f>_xlfn.RANK.AVG(Table2[[#This Row],[6M Return vs Nifty Z-Score]],Table2[6M Return vs Nifty Z-Score])</f>
        <v>374</v>
      </c>
      <c r="AU370">
        <f>_xlfn.RANK.AVG(Table2[[#This Row],[Sharpe Ratio Z-Score]],Table2[Sharpe Ratio Z-Score])</f>
        <v>419</v>
      </c>
      <c r="AV370">
        <f>(Table2[[#This Row],[Rank 1Y]]+Table2[[#This Row],[Rank 6M]]+Table2[[#This Row],[Rank Sharpe]])/3</f>
        <v>370.33333333333331</v>
      </c>
    </row>
    <row r="371" spans="1:48" x14ac:dyDescent="0.3">
      <c r="A371" t="s">
        <v>727</v>
      </c>
      <c r="B371" t="s">
        <v>728</v>
      </c>
      <c r="C371" t="s">
        <v>3109</v>
      </c>
      <c r="D371" t="s">
        <v>250</v>
      </c>
      <c r="E371">
        <v>22694.466164779999</v>
      </c>
      <c r="F371">
        <v>352.4</v>
      </c>
      <c r="G371">
        <v>26.846210047689102</v>
      </c>
      <c r="H371">
        <f>(Table2[[#This Row],[1Y Return vs Nifty]]-AVERAGE(Table2[1Y Return vs Nifty]))/_xlfn.STDEV.P(Table2[1Y Return vs Nifty])</f>
        <v>0.15284876167358841</v>
      </c>
      <c r="I371">
        <v>2.5780733989593898</v>
      </c>
      <c r="J371">
        <f>(Table2[[#This Row],[1M Return vs Nifty]]-AVERAGE(Table2[1M Return vs Nifty]))/_xlfn.STDEV.P(Table2[1M Return vs Nifty])</f>
        <v>0.56329844223339587</v>
      </c>
      <c r="K371">
        <v>-34.300408087715802</v>
      </c>
      <c r="L371">
        <f>(Table2[[#This Row],[6M Return vs Nifty]]-AVERAGE(Table2[6M Return vs Nifty]))/_xlfn.STDEV.P(Table2[6M Return vs Nifty])</f>
        <v>-1.2763942677466942</v>
      </c>
      <c r="M371">
        <v>-7.4915844131213003</v>
      </c>
      <c r="N371">
        <f>(Table2[[#This Row],[1W Return vs Nifty]]-AVERAGE(Table2[1W Return vs Nifty]))/_xlfn.STDEV.P(Table2[1W Return vs Nifty])</f>
        <v>-0.36088658420638692</v>
      </c>
      <c r="O371">
        <v>386.96</v>
      </c>
      <c r="P371">
        <v>391.39784765892603</v>
      </c>
      <c r="Q371">
        <v>381.09776370698501</v>
      </c>
      <c r="R371">
        <v>21.550839235065101</v>
      </c>
      <c r="S371" s="1">
        <f>(Table2[[#This Row],[Close Price]]-Table2[[#This Row],[20D EMA]])/Table2[[#This Row],[20D EMA]]</f>
        <v>-8.9311556750051702E-2</v>
      </c>
      <c r="T371" s="1">
        <f>(Table2[[#This Row],[Close Price]]-Table2[[#This Row],[50D EMA]])/Table2[[#This Row],[50D EMA]]</f>
        <v>-9.9637358488771657E-2</v>
      </c>
      <c r="U371" s="1">
        <f>(Table2[[#This Row],[Close Price]]-Table2[[#This Row],[200D EMA]])/Table2[[#This Row],[200D EMA]]</f>
        <v>-7.5302891908465522E-2</v>
      </c>
      <c r="V371">
        <v>0.66830786319459601</v>
      </c>
      <c r="W371">
        <v>341.05</v>
      </c>
      <c r="X371">
        <v>368.35</v>
      </c>
      <c r="Y371">
        <v>341.05</v>
      </c>
      <c r="Z371">
        <v>368.35</v>
      </c>
      <c r="AA371">
        <v>341.05</v>
      </c>
      <c r="AB371">
        <v>441.6</v>
      </c>
      <c r="AC371" s="1">
        <f>(Table2[[#This Row],[Close Price]]/Table2[[#This Row],[Day Low]])-1</f>
        <v>3.3279577774519842E-2</v>
      </c>
      <c r="AD371" s="1">
        <f>(Table2[[#This Row],[Day High]]/Table2[[#This Row],[Close Price]])-1</f>
        <v>4.526106696935317E-2</v>
      </c>
      <c r="AE371" s="1">
        <f>(Table2[[#This Row],[Close Price]]/Table2[[#This Row],[Current Week Low]])-1</f>
        <v>3.3279577774519842E-2</v>
      </c>
      <c r="AF371" s="1">
        <f>(Table2[[#This Row],[Current Week High]]/Table2[[#This Row],[Close Price]])-1</f>
        <v>4.526106696935317E-2</v>
      </c>
      <c r="AG371" s="1">
        <f>(Table2[[#This Row],[Close Price]]/Table2[[#This Row],[Current Month Low]])-1</f>
        <v>3.3279577774519842E-2</v>
      </c>
      <c r="AH371" s="1">
        <f>(Table2[[#This Row],[Current Month High]]/Table2[[#This Row],[Close Price]])-1</f>
        <v>0.25312145289443833</v>
      </c>
      <c r="AI371">
        <v>42.508513053348402</v>
      </c>
      <c r="AJ371">
        <v>67.609988109393498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-0.09</v>
      </c>
      <c r="AM371" t="s">
        <v>3143</v>
      </c>
      <c r="AN371">
        <v>-18.309999999999999</v>
      </c>
      <c r="AO371" t="s">
        <v>3143</v>
      </c>
      <c r="AP371">
        <v>0.11020740544191999</v>
      </c>
      <c r="AQ371">
        <f>(Table2[[#This Row],[Sharpe Ratio]]-AVERAGE(Table2[Sharpe Ratio]))/_xlfn.STDEV.P(Table2[Sharpe Ratio])</f>
        <v>0.63149850470737856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241</v>
      </c>
      <c r="AT371">
        <f>_xlfn.RANK.AVG(Table2[[#This Row],[6M Return vs Nifty Z-Score]],Table2[6M Return vs Nifty Z-Score])</f>
        <v>692</v>
      </c>
      <c r="AU371">
        <f>_xlfn.RANK.AVG(Table2[[#This Row],[Sharpe Ratio Z-Score]],Table2[Sharpe Ratio Z-Score])</f>
        <v>181</v>
      </c>
      <c r="AV371">
        <f>(Table2[[#This Row],[Rank 1Y]]+Table2[[#This Row],[Rank 6M]]+Table2[[#This Row],[Rank Sharpe]])/3</f>
        <v>371.33333333333331</v>
      </c>
    </row>
    <row r="372" spans="1:48" x14ac:dyDescent="0.3">
      <c r="A372" t="s">
        <v>881</v>
      </c>
      <c r="B372" t="s">
        <v>882</v>
      </c>
      <c r="C372" t="s">
        <v>3103</v>
      </c>
      <c r="D372" t="s">
        <v>192</v>
      </c>
      <c r="E372">
        <v>16401.27764457</v>
      </c>
      <c r="F372">
        <v>681.85</v>
      </c>
      <c r="G372">
        <v>-5.84989455482396</v>
      </c>
      <c r="H372">
        <f>(Table2[[#This Row],[1Y Return vs Nifty]]-AVERAGE(Table2[1Y Return vs Nifty]))/_xlfn.STDEV.P(Table2[1Y Return vs Nifty])</f>
        <v>-0.43645998864852981</v>
      </c>
      <c r="I372">
        <v>-4.5159723726856598</v>
      </c>
      <c r="J372">
        <f>(Table2[[#This Row],[1M Return vs Nifty]]-AVERAGE(Table2[1M Return vs Nifty]))/_xlfn.STDEV.P(Table2[1M Return vs Nifty])</f>
        <v>-0.269818996136099</v>
      </c>
      <c r="K372">
        <v>4.24479618036231</v>
      </c>
      <c r="L372">
        <f>(Table2[[#This Row],[6M Return vs Nifty]]-AVERAGE(Table2[6M Return vs Nifty]))/_xlfn.STDEV.P(Table2[6M Return vs Nifty])</f>
        <v>0.1288129638427957</v>
      </c>
      <c r="M372">
        <v>-4.9293393388039703</v>
      </c>
      <c r="N372">
        <f>(Table2[[#This Row],[1W Return vs Nifty]]-AVERAGE(Table2[1W Return vs Nifty]))/_xlfn.STDEV.P(Table2[1W Return vs Nifty])</f>
        <v>0.15828305846455851</v>
      </c>
      <c r="O372">
        <v>714.26</v>
      </c>
      <c r="P372">
        <v>706.49942761203397</v>
      </c>
      <c r="Q372">
        <v>642.03930362072799</v>
      </c>
      <c r="R372">
        <v>32.87978388866</v>
      </c>
      <c r="S372" s="1">
        <f>(Table2[[#This Row],[Close Price]]-Table2[[#This Row],[20D EMA]])/Table2[[#This Row],[20D EMA]]</f>
        <v>-4.5375633522806776E-2</v>
      </c>
      <c r="T372" s="1">
        <f>(Table2[[#This Row],[Close Price]]-Table2[[#This Row],[50D EMA]])/Table2[[#This Row],[50D EMA]]</f>
        <v>-3.488952240959195E-2</v>
      </c>
      <c r="U372" s="1">
        <f>(Table2[[#This Row],[Close Price]]-Table2[[#This Row],[200D EMA]])/Table2[[#This Row],[200D EMA]]</f>
        <v>6.2006634414377551E-2</v>
      </c>
      <c r="V372">
        <v>0.462899028668457</v>
      </c>
      <c r="W372">
        <v>657.65</v>
      </c>
      <c r="X372">
        <v>685.55</v>
      </c>
      <c r="Y372">
        <v>657.65</v>
      </c>
      <c r="Z372">
        <v>685.55</v>
      </c>
      <c r="AA372">
        <v>657.65</v>
      </c>
      <c r="AB372">
        <v>808.8</v>
      </c>
      <c r="AC372" s="1">
        <f>(Table2[[#This Row],[Close Price]]/Table2[[#This Row],[Day Low]])-1</f>
        <v>3.6797688740211498E-2</v>
      </c>
      <c r="AD372" s="1">
        <f>(Table2[[#This Row],[Day High]]/Table2[[#This Row],[Close Price]])-1</f>
        <v>5.4264134340396009E-3</v>
      </c>
      <c r="AE372" s="1">
        <f>(Table2[[#This Row],[Close Price]]/Table2[[#This Row],[Current Week Low]])-1</f>
        <v>3.6797688740211498E-2</v>
      </c>
      <c r="AF372" s="1">
        <f>(Table2[[#This Row],[Current Week High]]/Table2[[#This Row],[Close Price]])-1</f>
        <v>5.4264134340396009E-3</v>
      </c>
      <c r="AG372" s="1">
        <f>(Table2[[#This Row],[Close Price]]/Table2[[#This Row],[Current Month Low]])-1</f>
        <v>3.6797688740211498E-2</v>
      </c>
      <c r="AH372" s="1">
        <f>(Table2[[#This Row],[Current Month High]]/Table2[[#This Row],[Close Price]])-1</f>
        <v>0.18618464471657981</v>
      </c>
      <c r="AI372">
        <v>22.306959008579501</v>
      </c>
      <c r="AJ372">
        <v>35.948559465656402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0.1</v>
      </c>
      <c r="AM372" t="s">
        <v>3144</v>
      </c>
      <c r="AN372">
        <v>-8.4</v>
      </c>
      <c r="AO372" t="s">
        <v>3143</v>
      </c>
      <c r="AP372">
        <v>4.3961292792648002E-2</v>
      </c>
      <c r="AQ372">
        <f>(Table2[[#This Row],[Sharpe Ratio]]-AVERAGE(Table2[Sharpe Ratio]))/_xlfn.STDEV.P(Table2[Sharpe Ratio])</f>
        <v>-0.15064383205812001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-0.56982679453539453</v>
      </c>
      <c r="AS372">
        <f>_xlfn.RANK.AVG(Table2[[#This Row],[1Y Return vs Nifty Z-Score]],Table2[1Y Return vs Nifty Z-Score])</f>
        <v>457</v>
      </c>
      <c r="AT372">
        <f>_xlfn.RANK.AVG(Table2[[#This Row],[6M Return vs Nifty Z-Score]],Table2[6M Return vs Nifty Z-Score])</f>
        <v>279</v>
      </c>
      <c r="AU372">
        <f>_xlfn.RANK.AVG(Table2[[#This Row],[Sharpe Ratio Z-Score]],Table2[Sharpe Ratio Z-Score])</f>
        <v>381</v>
      </c>
      <c r="AV372">
        <f>(Table2[[#This Row],[Rank 1Y]]+Table2[[#This Row],[Rank 6M]]+Table2[[#This Row],[Rank Sharpe]])/3</f>
        <v>372.33333333333331</v>
      </c>
    </row>
    <row r="373" spans="1:48" x14ac:dyDescent="0.3">
      <c r="A373" t="s">
        <v>508</v>
      </c>
      <c r="B373" t="s">
        <v>509</v>
      </c>
      <c r="C373" t="s">
        <v>3108</v>
      </c>
      <c r="D373" t="s">
        <v>510</v>
      </c>
      <c r="E373">
        <v>38497.633726799999</v>
      </c>
      <c r="F373">
        <v>3506.15</v>
      </c>
      <c r="G373">
        <v>-16.977925202337499</v>
      </c>
      <c r="H373">
        <f>(Table2[[#This Row],[1Y Return vs Nifty]]-AVERAGE(Table2[1Y Return vs Nifty]))/_xlfn.STDEV.P(Table2[1Y Return vs Nifty])</f>
        <v>-0.63702962574005029</v>
      </c>
      <c r="I373">
        <v>-12.1315695758893</v>
      </c>
      <c r="J373">
        <f>(Table2[[#This Row],[1M Return vs Nifty]]-AVERAGE(Table2[1M Return vs Nifty]))/_xlfn.STDEV.P(Table2[1M Return vs Nifty])</f>
        <v>-1.164186898151429</v>
      </c>
      <c r="K373">
        <v>-1.9044161897243199</v>
      </c>
      <c r="L373">
        <f>(Table2[[#This Row],[6M Return vs Nifty]]-AVERAGE(Table2[6M Return vs Nifty]))/_xlfn.STDEV.P(Table2[6M Return vs Nifty])</f>
        <v>-9.5363243161545083E-2</v>
      </c>
      <c r="M373">
        <v>-6.5710810749880304</v>
      </c>
      <c r="N373">
        <f>(Table2[[#This Row],[1W Return vs Nifty]]-AVERAGE(Table2[1W Return vs Nifty]))/_xlfn.STDEV.P(Table2[1W Return vs Nifty])</f>
        <v>-0.17437148698705068</v>
      </c>
      <c r="O373">
        <v>3790.7</v>
      </c>
      <c r="P373">
        <v>3869.9052949294601</v>
      </c>
      <c r="Q373">
        <v>3606.1241290932599</v>
      </c>
      <c r="R373">
        <v>20.5313723533501</v>
      </c>
      <c r="S373" s="1">
        <f>(Table2[[#This Row],[Close Price]]-Table2[[#This Row],[20D EMA]])/Table2[[#This Row],[20D EMA]]</f>
        <v>-7.5065291370986817E-2</v>
      </c>
      <c r="T373" s="1">
        <f>(Table2[[#This Row],[Close Price]]-Table2[[#This Row],[50D EMA]])/Table2[[#This Row],[50D EMA]]</f>
        <v>-9.3995916490791143E-2</v>
      </c>
      <c r="U373" s="1">
        <f>(Table2[[#This Row],[Close Price]]-Table2[[#This Row],[200D EMA]])/Table2[[#This Row],[200D EMA]]</f>
        <v>-2.7723429786205865E-2</v>
      </c>
      <c r="V373">
        <v>1.13939292984701</v>
      </c>
      <c r="W373">
        <v>3454.5</v>
      </c>
      <c r="X373">
        <v>3539.45</v>
      </c>
      <c r="Y373">
        <v>3454.5</v>
      </c>
      <c r="Z373">
        <v>3539.45</v>
      </c>
      <c r="AA373">
        <v>3346</v>
      </c>
      <c r="AB373">
        <v>4340.95</v>
      </c>
      <c r="AC373" s="1">
        <f>(Table2[[#This Row],[Close Price]]/Table2[[#This Row],[Day Low]])-1</f>
        <v>1.4951512519901566E-2</v>
      </c>
      <c r="AD373" s="1">
        <f>(Table2[[#This Row],[Day High]]/Table2[[#This Row],[Close Price]])-1</f>
        <v>9.4975970794175524E-3</v>
      </c>
      <c r="AE373" s="1">
        <f>(Table2[[#This Row],[Close Price]]/Table2[[#This Row],[Current Week Low]])-1</f>
        <v>1.4951512519901566E-2</v>
      </c>
      <c r="AF373" s="1">
        <f>(Table2[[#This Row],[Current Week High]]/Table2[[#This Row],[Close Price]])-1</f>
        <v>9.4975970794175524E-3</v>
      </c>
      <c r="AG373" s="1">
        <f>(Table2[[#This Row],[Close Price]]/Table2[[#This Row],[Current Month Low]])-1</f>
        <v>4.7863120143454951E-2</v>
      </c>
      <c r="AH373" s="1">
        <f>(Table2[[#This Row],[Current Month High]]/Table2[[#This Row],[Close Price]])-1</f>
        <v>0.23809591717410816</v>
      </c>
      <c r="AI373">
        <v>26.064201474551801</v>
      </c>
      <c r="AJ373">
        <v>32.387479232744298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-0.01</v>
      </c>
      <c r="AM373" t="s">
        <v>3143</v>
      </c>
      <c r="AN373">
        <v>-11.77</v>
      </c>
      <c r="AO373" t="s">
        <v>3143</v>
      </c>
      <c r="AP373">
        <v>9.5839263544593004E-2</v>
      </c>
      <c r="AQ373">
        <f>(Table2[[#This Row],[Sharpe Ratio]]-AVERAGE(Table2[Sharpe Ratio]))/_xlfn.STDEV.P(Table2[Sharpe Ratio])</f>
        <v>0.46185938734436005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537</v>
      </c>
      <c r="AT373">
        <f>_xlfn.RANK.AVG(Table2[[#This Row],[6M Return vs Nifty Z-Score]],Table2[6M Return vs Nifty Z-Score])</f>
        <v>360</v>
      </c>
      <c r="AU373">
        <f>_xlfn.RANK.AVG(Table2[[#This Row],[Sharpe Ratio Z-Score]],Table2[Sharpe Ratio Z-Score])</f>
        <v>224</v>
      </c>
      <c r="AV373">
        <f>(Table2[[#This Row],[Rank 1Y]]+Table2[[#This Row],[Rank 6M]]+Table2[[#This Row],[Rank Sharpe]])/3</f>
        <v>373.66666666666669</v>
      </c>
    </row>
    <row r="374" spans="1:48" x14ac:dyDescent="0.3">
      <c r="A374" t="s">
        <v>1006</v>
      </c>
      <c r="B374" t="s">
        <v>1007</v>
      </c>
      <c r="C374" t="s">
        <v>3100</v>
      </c>
      <c r="D374" t="s">
        <v>283</v>
      </c>
      <c r="E374">
        <v>13043.63019525</v>
      </c>
      <c r="F374">
        <v>570.1</v>
      </c>
      <c r="G374">
        <v>83.3260405830287</v>
      </c>
      <c r="H374">
        <f>(Table2[[#This Row],[1Y Return vs Nifty]]-AVERAGE(Table2[1Y Return vs Nifty]))/_xlfn.STDEV.P(Table2[1Y Return vs Nifty])</f>
        <v>1.1708311407924679</v>
      </c>
      <c r="I374">
        <v>-6.5453020740273598</v>
      </c>
      <c r="J374">
        <f>(Table2[[#This Row],[1M Return vs Nifty]]-AVERAGE(Table2[1M Return vs Nifty]))/_xlfn.STDEV.P(Table2[1M Return vs Nifty])</f>
        <v>-0.50814138885966287</v>
      </c>
      <c r="K374">
        <v>-22.882445388362601</v>
      </c>
      <c r="L374">
        <f>(Table2[[#This Row],[6M Return vs Nifty]]-AVERAGE(Table2[6M Return vs Nifty]))/_xlfn.STDEV.P(Table2[6M Return vs Nifty])</f>
        <v>-0.86014005247359493</v>
      </c>
      <c r="M374">
        <v>-10.085669586622799</v>
      </c>
      <c r="N374">
        <f>(Table2[[#This Row],[1W Return vs Nifty]]-AVERAGE(Table2[1W Return vs Nifty]))/_xlfn.STDEV.P(Table2[1W Return vs Nifty])</f>
        <v>-0.88650776154189093</v>
      </c>
      <c r="O374">
        <v>595.88</v>
      </c>
      <c r="P374">
        <v>628.226385352541</v>
      </c>
      <c r="Q374">
        <v>606.54480091029302</v>
      </c>
      <c r="R374">
        <v>36.275189779298103</v>
      </c>
      <c r="S374" s="1">
        <f>(Table2[[#This Row],[Close Price]]-Table2[[#This Row],[20D EMA]])/Table2[[#This Row],[20D EMA]]</f>
        <v>-4.326374437806265E-2</v>
      </c>
      <c r="T374" s="1">
        <f>(Table2[[#This Row],[Close Price]]-Table2[[#This Row],[50D EMA]])/Table2[[#This Row],[50D EMA]]</f>
        <v>-9.2524584620753025E-2</v>
      </c>
      <c r="U374" s="1">
        <f>(Table2[[#This Row],[Close Price]]-Table2[[#This Row],[200D EMA]])/Table2[[#This Row],[200D EMA]]</f>
        <v>-6.0085917570469993E-2</v>
      </c>
      <c r="V374">
        <v>1.28936751443844</v>
      </c>
      <c r="W374">
        <v>555.15</v>
      </c>
      <c r="X374">
        <v>577.45000000000005</v>
      </c>
      <c r="Y374">
        <v>555.15</v>
      </c>
      <c r="Z374">
        <v>577.45000000000005</v>
      </c>
      <c r="AA374">
        <v>504.05</v>
      </c>
      <c r="AB374">
        <v>641.70000000000005</v>
      </c>
      <c r="AC374" s="1">
        <f>(Table2[[#This Row],[Close Price]]/Table2[[#This Row],[Day Low]])-1</f>
        <v>2.6929658650815202E-2</v>
      </c>
      <c r="AD374" s="1">
        <f>(Table2[[#This Row],[Day High]]/Table2[[#This Row],[Close Price]])-1</f>
        <v>1.2892475004385284E-2</v>
      </c>
      <c r="AE374" s="1">
        <f>(Table2[[#This Row],[Close Price]]/Table2[[#This Row],[Current Week Low]])-1</f>
        <v>2.6929658650815202E-2</v>
      </c>
      <c r="AF374" s="1">
        <f>(Table2[[#This Row],[Current Week High]]/Table2[[#This Row],[Close Price]])-1</f>
        <v>1.2892475004385284E-2</v>
      </c>
      <c r="AG374" s="1">
        <f>(Table2[[#This Row],[Close Price]]/Table2[[#This Row],[Current Month Low]])-1</f>
        <v>0.13103858744172214</v>
      </c>
      <c r="AH374" s="1">
        <f>(Table2[[#This Row],[Current Month High]]/Table2[[#This Row],[Close Price]])-1</f>
        <v>0.12559200140326254</v>
      </c>
      <c r="AI374">
        <v>45.237677600420902</v>
      </c>
      <c r="AJ374">
        <v>120.200849748937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-0.11</v>
      </c>
      <c r="AM374" t="s">
        <v>3143</v>
      </c>
      <c r="AN374">
        <v>0.43</v>
      </c>
      <c r="AO374" t="s">
        <v>3144</v>
      </c>
      <c r="AP374">
        <v>2.3544153251296999E-2</v>
      </c>
      <c r="AQ374">
        <f>(Table2[[#This Row],[Sharpe Ratio]]-AVERAGE(Table2[Sharpe Ratio]))/_xlfn.STDEV.P(Table2[Sharpe Ratio])</f>
        <v>-0.39170113477843321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82</v>
      </c>
      <c r="AT374">
        <f>_xlfn.RANK.AVG(Table2[[#This Row],[6M Return vs Nifty Z-Score]],Table2[6M Return vs Nifty Z-Score])</f>
        <v>605</v>
      </c>
      <c r="AU374">
        <f>_xlfn.RANK.AVG(Table2[[#This Row],[Sharpe Ratio Z-Score]],Table2[Sharpe Ratio Z-Score])</f>
        <v>434</v>
      </c>
      <c r="AV374">
        <f>(Table2[[#This Row],[Rank 1Y]]+Table2[[#This Row],[Rank 6M]]+Table2[[#This Row],[Rank Sharpe]])/3</f>
        <v>373.66666666666669</v>
      </c>
    </row>
    <row r="375" spans="1:48" x14ac:dyDescent="0.3">
      <c r="A375" t="s">
        <v>390</v>
      </c>
      <c r="B375" t="s">
        <v>391</v>
      </c>
      <c r="C375" t="s">
        <v>3103</v>
      </c>
      <c r="D375" t="s">
        <v>192</v>
      </c>
      <c r="E375">
        <v>56336.531778099998</v>
      </c>
      <c r="F375">
        <v>3444.25</v>
      </c>
      <c r="G375">
        <v>-7.3525861905136303</v>
      </c>
      <c r="H375">
        <f>(Table2[[#This Row],[1Y Return vs Nifty]]-AVERAGE(Table2[1Y Return vs Nifty]))/_xlfn.STDEV.P(Table2[1Y Return vs Nifty])</f>
        <v>-0.46354423433202679</v>
      </c>
      <c r="I375">
        <v>-0.38452340570488402</v>
      </c>
      <c r="J375">
        <f>(Table2[[#This Row],[1M Return vs Nifty]]-AVERAGE(Table2[1M Return vs Nifty]))/_xlfn.STDEV.P(Table2[1M Return vs Nifty])</f>
        <v>0.21537412086956598</v>
      </c>
      <c r="K375">
        <v>-9.5277710672318605</v>
      </c>
      <c r="L375">
        <f>(Table2[[#This Row],[6M Return vs Nifty]]-AVERAGE(Table2[6M Return vs Nifty]))/_xlfn.STDEV.P(Table2[6M Return vs Nifty])</f>
        <v>-0.37328091427681431</v>
      </c>
      <c r="M375">
        <v>-7.9432070822758698</v>
      </c>
      <c r="N375">
        <f>(Table2[[#This Row],[1W Return vs Nifty]]-AVERAGE(Table2[1W Return vs Nifty]))/_xlfn.STDEV.P(Table2[1W Return vs Nifty])</f>
        <v>-0.45239569944180091</v>
      </c>
      <c r="O375">
        <v>3833.09</v>
      </c>
      <c r="P375">
        <v>3901.78741487555</v>
      </c>
      <c r="Q375">
        <v>3751.2603484394199</v>
      </c>
      <c r="R375">
        <v>19.162524953064501</v>
      </c>
      <c r="S375" s="1">
        <f>(Table2[[#This Row],[Close Price]]-Table2[[#This Row],[20D EMA]])/Table2[[#This Row],[20D EMA]]</f>
        <v>-0.10144296116188248</v>
      </c>
      <c r="T375" s="1">
        <f>(Table2[[#This Row],[Close Price]]-Table2[[#This Row],[50D EMA]])/Table2[[#This Row],[50D EMA]]</f>
        <v>-0.11726354263463722</v>
      </c>
      <c r="U375" s="1">
        <f>(Table2[[#This Row],[Close Price]]-Table2[[#This Row],[200D EMA]])/Table2[[#This Row],[200D EMA]]</f>
        <v>-8.1841919760952009E-2</v>
      </c>
      <c r="V375">
        <v>1.14287735113263</v>
      </c>
      <c r="W375">
        <v>3430.6</v>
      </c>
      <c r="X375">
        <v>3625</v>
      </c>
      <c r="Y375">
        <v>3430.6</v>
      </c>
      <c r="Z375">
        <v>3625</v>
      </c>
      <c r="AA375">
        <v>3430.6</v>
      </c>
      <c r="AB375">
        <v>4083.05</v>
      </c>
      <c r="AC375" s="1">
        <f>(Table2[[#This Row],[Close Price]]/Table2[[#This Row],[Day Low]])-1</f>
        <v>3.9788958199731272E-3</v>
      </c>
      <c r="AD375" s="1">
        <f>(Table2[[#This Row],[Day High]]/Table2[[#This Row],[Close Price]])-1</f>
        <v>5.2478768962763933E-2</v>
      </c>
      <c r="AE375" s="1">
        <f>(Table2[[#This Row],[Close Price]]/Table2[[#This Row],[Current Week Low]])-1</f>
        <v>3.9788958199731272E-3</v>
      </c>
      <c r="AF375" s="1">
        <f>(Table2[[#This Row],[Current Week High]]/Table2[[#This Row],[Close Price]])-1</f>
        <v>5.2478768962763933E-2</v>
      </c>
      <c r="AG375" s="1">
        <f>(Table2[[#This Row],[Close Price]]/Table2[[#This Row],[Current Month Low]])-1</f>
        <v>3.9788958199731272E-3</v>
      </c>
      <c r="AH375" s="1">
        <f>(Table2[[#This Row],[Current Month High]]/Table2[[#This Row],[Close Price]])-1</f>
        <v>0.18546853451404521</v>
      </c>
      <c r="AI375">
        <v>43.746824417507398</v>
      </c>
      <c r="AJ375">
        <v>31.8524615266825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-0.08</v>
      </c>
      <c r="AM375" t="s">
        <v>3143</v>
      </c>
      <c r="AN375">
        <v>-10.83</v>
      </c>
      <c r="AO375" t="s">
        <v>3143</v>
      </c>
      <c r="AP375">
        <v>9.9776945079804003E-2</v>
      </c>
      <c r="AQ375">
        <f>(Table2[[#This Row],[Sharpe Ratio]]-AVERAGE(Table2[Sharpe Ratio]))/_xlfn.STDEV.P(Table2[Sharpe Ratio])</f>
        <v>0.50835007659723552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466</v>
      </c>
      <c r="AT375">
        <f>_xlfn.RANK.AVG(Table2[[#This Row],[6M Return vs Nifty Z-Score]],Table2[6M Return vs Nifty Z-Score])</f>
        <v>449</v>
      </c>
      <c r="AU375">
        <f>_xlfn.RANK.AVG(Table2[[#This Row],[Sharpe Ratio Z-Score]],Table2[Sharpe Ratio Z-Score])</f>
        <v>210</v>
      </c>
      <c r="AV375">
        <f>(Table2[[#This Row],[Rank 1Y]]+Table2[[#This Row],[Rank 6M]]+Table2[[#This Row],[Rank Sharpe]])/3</f>
        <v>375</v>
      </c>
    </row>
    <row r="376" spans="1:48" x14ac:dyDescent="0.3">
      <c r="A376" t="s">
        <v>264</v>
      </c>
      <c r="B376" t="s">
        <v>265</v>
      </c>
      <c r="C376" t="s">
        <v>3097</v>
      </c>
      <c r="D376" t="s">
        <v>43</v>
      </c>
      <c r="E376">
        <v>95452.924267665003</v>
      </c>
      <c r="F376">
        <v>1896</v>
      </c>
      <c r="G376">
        <v>12.1948383098759</v>
      </c>
      <c r="H376">
        <f>(Table2[[#This Row],[1Y Return vs Nifty]]-AVERAGE(Table2[1Y Return vs Nifty]))/_xlfn.STDEV.P(Table2[1Y Return vs Nifty])</f>
        <v>-0.11122494601365292</v>
      </c>
      <c r="I376">
        <v>-6.22400928874199</v>
      </c>
      <c r="J376">
        <f>(Table2[[#This Row],[1M Return vs Nifty]]-AVERAGE(Table2[1M Return vs Nifty]))/_xlfn.STDEV.P(Table2[1M Return vs Nifty])</f>
        <v>-0.47040909464280783</v>
      </c>
      <c r="K376">
        <v>2.59973515533874</v>
      </c>
      <c r="L376">
        <f>(Table2[[#This Row],[6M Return vs Nifty]]-AVERAGE(Table2[6M Return vs Nifty]))/_xlfn.STDEV.P(Table2[6M Return vs Nifty])</f>
        <v>6.8840479777285787E-2</v>
      </c>
      <c r="M376">
        <v>-3.3714516697584598</v>
      </c>
      <c r="N376">
        <f>(Table2[[#This Row],[1W Return vs Nifty]]-AVERAGE(Table2[1W Return vs Nifty]))/_xlfn.STDEV.P(Table2[1W Return vs Nifty])</f>
        <v>0.47394684588556629</v>
      </c>
      <c r="O376">
        <v>2037.52</v>
      </c>
      <c r="P376">
        <v>2060.0049251876499</v>
      </c>
      <c r="Q376">
        <v>1837.6291864070699</v>
      </c>
      <c r="R376">
        <v>13.3722411113528</v>
      </c>
      <c r="S376" s="1">
        <f>(Table2[[#This Row],[Close Price]]-Table2[[#This Row],[20D EMA]])/Table2[[#This Row],[20D EMA]]</f>
        <v>-6.9456986925281711E-2</v>
      </c>
      <c r="T376" s="1">
        <f>(Table2[[#This Row],[Close Price]]-Table2[[#This Row],[50D EMA]])/Table2[[#This Row],[50D EMA]]</f>
        <v>-7.9613851007035982E-2</v>
      </c>
      <c r="U376" s="1">
        <f>(Table2[[#This Row],[Close Price]]-Table2[[#This Row],[200D EMA]])/Table2[[#This Row],[200D EMA]]</f>
        <v>3.1764195967662334E-2</v>
      </c>
      <c r="V376">
        <v>0.89228763338277495</v>
      </c>
      <c r="W376">
        <v>1878</v>
      </c>
      <c r="X376">
        <v>1928.7</v>
      </c>
      <c r="Y376">
        <v>1878</v>
      </c>
      <c r="Z376">
        <v>1928.7</v>
      </c>
      <c r="AA376">
        <v>1878</v>
      </c>
      <c r="AB376">
        <v>2214.25</v>
      </c>
      <c r="AC376" s="1">
        <f>(Table2[[#This Row],[Close Price]]/Table2[[#This Row],[Day Low]])-1</f>
        <v>9.5846645367412275E-3</v>
      </c>
      <c r="AD376" s="1">
        <f>(Table2[[#This Row],[Day High]]/Table2[[#This Row],[Close Price]])-1</f>
        <v>1.7246835443037956E-2</v>
      </c>
      <c r="AE376" s="1">
        <f>(Table2[[#This Row],[Close Price]]/Table2[[#This Row],[Current Week Low]])-1</f>
        <v>9.5846645367412275E-3</v>
      </c>
      <c r="AF376" s="1">
        <f>(Table2[[#This Row],[Current Week High]]/Table2[[#This Row],[Close Price]])-1</f>
        <v>1.7246835443037956E-2</v>
      </c>
      <c r="AG376" s="1">
        <f>(Table2[[#This Row],[Close Price]]/Table2[[#This Row],[Current Month Low]])-1</f>
        <v>9.5846645367412275E-3</v>
      </c>
      <c r="AH376" s="1">
        <f>(Table2[[#This Row],[Current Month High]]/Table2[[#This Row],[Close Price]])-1</f>
        <v>0.16785337552742607</v>
      </c>
      <c r="AI376">
        <v>21.408227848101198</v>
      </c>
      <c r="AJ376">
        <v>42.315631450553497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-0.08</v>
      </c>
      <c r="AM376" t="s">
        <v>3143</v>
      </c>
      <c r="AN376">
        <v>-8.85</v>
      </c>
      <c r="AO376" t="s">
        <v>3143</v>
      </c>
      <c r="AP376">
        <v>2.6613245024010002E-3</v>
      </c>
      <c r="AQ376">
        <f>(Table2[[#This Row],[Sharpe Ratio]]-AVERAGE(Table2[Sharpe Ratio]))/_xlfn.STDEV.P(Table2[Sharpe Ratio])</f>
        <v>-0.63825665060785519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335</v>
      </c>
      <c r="AT376">
        <f>_xlfn.RANK.AVG(Table2[[#This Row],[6M Return vs Nifty Z-Score]],Table2[6M Return vs Nifty Z-Score])</f>
        <v>302</v>
      </c>
      <c r="AU376">
        <f>_xlfn.RANK.AVG(Table2[[#This Row],[Sharpe Ratio Z-Score]],Table2[Sharpe Ratio Z-Score])</f>
        <v>490</v>
      </c>
      <c r="AV376">
        <f>(Table2[[#This Row],[Rank 1Y]]+Table2[[#This Row],[Rank 6M]]+Table2[[#This Row],[Rank Sharpe]])/3</f>
        <v>375.66666666666669</v>
      </c>
    </row>
    <row r="377" spans="1:48" x14ac:dyDescent="0.3">
      <c r="A377" t="s">
        <v>201</v>
      </c>
      <c r="B377" t="s">
        <v>202</v>
      </c>
      <c r="C377" t="s">
        <v>3097</v>
      </c>
      <c r="D377" t="s">
        <v>34</v>
      </c>
      <c r="E377">
        <v>123864.466911408</v>
      </c>
      <c r="F377">
        <v>249.92</v>
      </c>
      <c r="G377">
        <v>-1.7199615934866499</v>
      </c>
      <c r="H377">
        <f>(Table2[[#This Row],[1Y Return vs Nifty]]-AVERAGE(Table2[1Y Return vs Nifty]))/_xlfn.STDEV.P(Table2[1Y Return vs Nifty])</f>
        <v>-0.36202281449743084</v>
      </c>
      <c r="I377">
        <v>3.47231769673812</v>
      </c>
      <c r="J377">
        <f>(Table2[[#This Row],[1M Return vs Nifty]]-AVERAGE(Table2[1M Return vs Nifty]))/_xlfn.STDEV.P(Table2[1M Return vs Nifty])</f>
        <v>0.66831757273009429</v>
      </c>
      <c r="K377">
        <v>-16.8801157970621</v>
      </c>
      <c r="L377">
        <f>(Table2[[#This Row],[6M Return vs Nifty]]-AVERAGE(Table2[6M Return vs Nifty]))/_xlfn.STDEV.P(Table2[6M Return vs Nifty])</f>
        <v>-0.64131861649370447</v>
      </c>
      <c r="M377">
        <v>-1.8263876245181301</v>
      </c>
      <c r="N377">
        <f>(Table2[[#This Row],[1W Return vs Nifty]]-AVERAGE(Table2[1W Return vs Nifty]))/_xlfn.STDEV.P(Table2[1W Return vs Nifty])</f>
        <v>0.78701227288609155</v>
      </c>
      <c r="O377">
        <v>243.6</v>
      </c>
      <c r="P377">
        <v>245.46546174976899</v>
      </c>
      <c r="Q377">
        <v>245.499575179923</v>
      </c>
      <c r="R377">
        <v>44.889208094574698</v>
      </c>
      <c r="S377" s="1">
        <f>(Table2[[#This Row],[Close Price]]-Table2[[#This Row],[20D EMA]])/Table2[[#This Row],[20D EMA]]</f>
        <v>2.5944170771756953E-2</v>
      </c>
      <c r="T377" s="1">
        <f>(Table2[[#This Row],[Close Price]]-Table2[[#This Row],[50D EMA]])/Table2[[#This Row],[50D EMA]]</f>
        <v>1.8147311717409825E-2</v>
      </c>
      <c r="U377" s="1">
        <f>(Table2[[#This Row],[Close Price]]-Table2[[#This Row],[200D EMA]])/Table2[[#This Row],[200D EMA]]</f>
        <v>1.8005834905568875E-2</v>
      </c>
      <c r="V377">
        <v>0.84292214516974595</v>
      </c>
      <c r="W377">
        <v>239.9</v>
      </c>
      <c r="X377">
        <v>253.58</v>
      </c>
      <c r="Y377">
        <v>239.9</v>
      </c>
      <c r="Z377">
        <v>253.58</v>
      </c>
      <c r="AA377">
        <v>229.26</v>
      </c>
      <c r="AB377">
        <v>255.7</v>
      </c>
      <c r="AC377" s="1">
        <f>(Table2[[#This Row],[Close Price]]/Table2[[#This Row],[Day Low]])-1</f>
        <v>4.176740308461846E-2</v>
      </c>
      <c r="AD377" s="1">
        <f>(Table2[[#This Row],[Day High]]/Table2[[#This Row],[Close Price]])-1</f>
        <v>1.4644686299615906E-2</v>
      </c>
      <c r="AE377" s="1">
        <f>(Table2[[#This Row],[Close Price]]/Table2[[#This Row],[Current Week Low]])-1</f>
        <v>4.176740308461846E-2</v>
      </c>
      <c r="AF377" s="1">
        <f>(Table2[[#This Row],[Current Week High]]/Table2[[#This Row],[Close Price]])-1</f>
        <v>1.4644686299615906E-2</v>
      </c>
      <c r="AG377" s="1">
        <f>(Table2[[#This Row],[Close Price]]/Table2[[#This Row],[Current Month Low]])-1</f>
        <v>9.0116025473261807E-2</v>
      </c>
      <c r="AH377" s="1">
        <f>(Table2[[#This Row],[Current Month High]]/Table2[[#This Row],[Close Price]])-1</f>
        <v>2.312740076824582E-2</v>
      </c>
      <c r="AI377">
        <v>19.9183738796414</v>
      </c>
      <c r="AJ377">
        <v>31.088381851560399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0.01</v>
      </c>
      <c r="AM377" t="s">
        <v>3144</v>
      </c>
      <c r="AN377">
        <v>1.57</v>
      </c>
      <c r="AO377" t="s">
        <v>3144</v>
      </c>
      <c r="AP377">
        <v>0.118383262709432</v>
      </c>
      <c r="AQ377">
        <f>(Table2[[#This Row],[Sharpe Ratio]]-AVERAGE(Table2[Sharpe Ratio]))/_xlfn.STDEV.P(Table2[Sharpe Ratio])</f>
        <v>0.72802770246013604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431</v>
      </c>
      <c r="AT377">
        <f>_xlfn.RANK.AVG(Table2[[#This Row],[6M Return vs Nifty Z-Score]],Table2[6M Return vs Nifty Z-Score])</f>
        <v>537</v>
      </c>
      <c r="AU377">
        <f>_xlfn.RANK.AVG(Table2[[#This Row],[Sharpe Ratio Z-Score]],Table2[Sharpe Ratio Z-Score])</f>
        <v>163</v>
      </c>
      <c r="AV377">
        <f>(Table2[[#This Row],[Rank 1Y]]+Table2[[#This Row],[Rank 6M]]+Table2[[#This Row],[Rank Sharpe]])/3</f>
        <v>377</v>
      </c>
    </row>
    <row r="378" spans="1:48" x14ac:dyDescent="0.3">
      <c r="A378" t="s">
        <v>1033</v>
      </c>
      <c r="B378" t="s">
        <v>1034</v>
      </c>
      <c r="C378" t="s">
        <v>3103</v>
      </c>
      <c r="D378" t="s">
        <v>276</v>
      </c>
      <c r="E378">
        <v>12478.8554673</v>
      </c>
      <c r="F378">
        <v>4959.3999999999996</v>
      </c>
      <c r="G378">
        <v>-24.279971482690598</v>
      </c>
      <c r="H378">
        <f>(Table2[[#This Row],[1Y Return vs Nifty]]-AVERAGE(Table2[1Y Return vs Nifty]))/_xlfn.STDEV.P(Table2[1Y Return vs Nifty])</f>
        <v>-0.76864040386125843</v>
      </c>
      <c r="I378">
        <v>-11.2046231424689</v>
      </c>
      <c r="J378">
        <f>(Table2[[#This Row],[1M Return vs Nifty]]-AVERAGE(Table2[1M Return vs Nifty]))/_xlfn.STDEV.P(Table2[1M Return vs Nifty])</f>
        <v>-1.0553272624829293</v>
      </c>
      <c r="K378">
        <v>3.55460800392704</v>
      </c>
      <c r="L378">
        <f>(Table2[[#This Row],[6M Return vs Nifty]]-AVERAGE(Table2[6M Return vs Nifty]))/_xlfn.STDEV.P(Table2[6M Return vs Nifty])</f>
        <v>0.10365140522348885</v>
      </c>
      <c r="M378">
        <v>-11.8051928444679</v>
      </c>
      <c r="N378">
        <f>(Table2[[#This Row],[1W Return vs Nifty]]-AVERAGE(Table2[1W Return vs Nifty]))/_xlfn.STDEV.P(Table2[1W Return vs Nifty])</f>
        <v>-1.2349226279760368</v>
      </c>
      <c r="O378">
        <v>5830.44</v>
      </c>
      <c r="P378">
        <v>5897.1166969851702</v>
      </c>
      <c r="Q378">
        <v>5240.6173361849897</v>
      </c>
      <c r="R378">
        <v>16.485429439096499</v>
      </c>
      <c r="S378" s="1">
        <f>(Table2[[#This Row],[Close Price]]-Table2[[#This Row],[20D EMA]])/Table2[[#This Row],[20D EMA]]</f>
        <v>-0.14939524289762007</v>
      </c>
      <c r="T378" s="1">
        <f>(Table2[[#This Row],[Close Price]]-Table2[[#This Row],[50D EMA]])/Table2[[#This Row],[50D EMA]]</f>
        <v>-0.15901274218713815</v>
      </c>
      <c r="U378" s="1">
        <f>(Table2[[#This Row],[Close Price]]-Table2[[#This Row],[200D EMA]])/Table2[[#This Row],[200D EMA]]</f>
        <v>-5.3661108633760252E-2</v>
      </c>
      <c r="V378">
        <v>0.63605114497842596</v>
      </c>
      <c r="W378">
        <v>4940.5</v>
      </c>
      <c r="X378">
        <v>5176.95</v>
      </c>
      <c r="Y378">
        <v>4940.5</v>
      </c>
      <c r="Z378">
        <v>5176.95</v>
      </c>
      <c r="AA378">
        <v>4940.5</v>
      </c>
      <c r="AB378">
        <v>6618.95</v>
      </c>
      <c r="AC378" s="1">
        <f>(Table2[[#This Row],[Close Price]]/Table2[[#This Row],[Day Low]])-1</f>
        <v>3.8255237324156255E-3</v>
      </c>
      <c r="AD378" s="1">
        <f>(Table2[[#This Row],[Day High]]/Table2[[#This Row],[Close Price]])-1</f>
        <v>4.3866193491148175E-2</v>
      </c>
      <c r="AE378" s="1">
        <f>(Table2[[#This Row],[Close Price]]/Table2[[#This Row],[Current Week Low]])-1</f>
        <v>3.8255237324156255E-3</v>
      </c>
      <c r="AF378" s="1">
        <f>(Table2[[#This Row],[Current Week High]]/Table2[[#This Row],[Close Price]])-1</f>
        <v>4.3866193491148175E-2</v>
      </c>
      <c r="AG378" s="1">
        <f>(Table2[[#This Row],[Close Price]]/Table2[[#This Row],[Current Month Low]])-1</f>
        <v>3.8255237324156255E-3</v>
      </c>
      <c r="AH378" s="1">
        <f>(Table2[[#This Row],[Current Month High]]/Table2[[#This Row],[Close Price]])-1</f>
        <v>0.33462717264185193</v>
      </c>
      <c r="AI378">
        <v>43.590958583699603</v>
      </c>
      <c r="AJ378">
        <v>31.129942755912701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-0.02</v>
      </c>
      <c r="AM378" t="s">
        <v>3143</v>
      </c>
      <c r="AN378">
        <v>-20.29</v>
      </c>
      <c r="AO378" t="s">
        <v>3143</v>
      </c>
      <c r="AP378">
        <v>8.2057814076371999E-2</v>
      </c>
      <c r="AQ378">
        <f>(Table2[[#This Row],[Sharpe Ratio]]-AVERAGE(Table2[Sharpe Ratio]))/_xlfn.STDEV.P(Table2[Sharpe Ratio])</f>
        <v>0.29914712152194473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579</v>
      </c>
      <c r="AT378">
        <f>_xlfn.RANK.AVG(Table2[[#This Row],[6M Return vs Nifty Z-Score]],Table2[6M Return vs Nifty Z-Score])</f>
        <v>287</v>
      </c>
      <c r="AU378">
        <f>_xlfn.RANK.AVG(Table2[[#This Row],[Sharpe Ratio Z-Score]],Table2[Sharpe Ratio Z-Score])</f>
        <v>265</v>
      </c>
      <c r="AV378">
        <f>(Table2[[#This Row],[Rank 1Y]]+Table2[[#This Row],[Rank 6M]]+Table2[[#This Row],[Rank Sharpe]])/3</f>
        <v>377</v>
      </c>
    </row>
    <row r="379" spans="1:48" x14ac:dyDescent="0.3">
      <c r="A379" t="s">
        <v>1111</v>
      </c>
      <c r="B379" t="s">
        <v>1112</v>
      </c>
      <c r="C379" t="s">
        <v>3101</v>
      </c>
      <c r="D379" t="s">
        <v>243</v>
      </c>
      <c r="E379">
        <v>10794.59393148</v>
      </c>
      <c r="F379">
        <v>2145.4499999999998</v>
      </c>
      <c r="G379">
        <v>25.9630901116203</v>
      </c>
      <c r="H379">
        <f>(Table2[[#This Row],[1Y Return vs Nifty]]-AVERAGE(Table2[1Y Return vs Nifty]))/_xlfn.STDEV.P(Table2[1Y Return vs Nifty])</f>
        <v>0.136931565657851</v>
      </c>
      <c r="I379">
        <v>4.0577376898910797</v>
      </c>
      <c r="J379">
        <f>(Table2[[#This Row],[1M Return vs Nifty]]-AVERAGE(Table2[1M Return vs Nifty]))/_xlfn.STDEV.P(Table2[1M Return vs Nifty])</f>
        <v>0.73706869455331625</v>
      </c>
      <c r="K379">
        <v>11.026734848044301</v>
      </c>
      <c r="L379">
        <f>(Table2[[#This Row],[6M Return vs Nifty]]-AVERAGE(Table2[6M Return vs Nifty]))/_xlfn.STDEV.P(Table2[6M Return vs Nifty])</f>
        <v>0.37605589434441417</v>
      </c>
      <c r="M379">
        <v>-3.0268197258543901</v>
      </c>
      <c r="N379">
        <f>(Table2[[#This Row],[1W Return vs Nifty]]-AVERAGE(Table2[1W Return vs Nifty]))/_xlfn.STDEV.P(Table2[1W Return vs Nifty])</f>
        <v>0.54377718528717101</v>
      </c>
      <c r="O379">
        <v>2180.4499999999998</v>
      </c>
      <c r="P379">
        <v>2157.7493899477199</v>
      </c>
      <c r="Q379">
        <v>1950.0506409086299</v>
      </c>
      <c r="R379">
        <v>28.277029229078799</v>
      </c>
      <c r="S379" s="1">
        <f>(Table2[[#This Row],[Close Price]]-Table2[[#This Row],[20D EMA]])/Table2[[#This Row],[20D EMA]]</f>
        <v>-1.6051732440551265E-2</v>
      </c>
      <c r="T379" s="1">
        <f>(Table2[[#This Row],[Close Price]]-Table2[[#This Row],[50D EMA]])/Table2[[#This Row],[50D EMA]]</f>
        <v>-5.7001012281681623E-3</v>
      </c>
      <c r="U379" s="1">
        <f>(Table2[[#This Row],[Close Price]]-Table2[[#This Row],[200D EMA]])/Table2[[#This Row],[200D EMA]]</f>
        <v>0.10020219731335961</v>
      </c>
      <c r="V379">
        <v>0.72957427345201498</v>
      </c>
      <c r="W379">
        <v>2085.85</v>
      </c>
      <c r="X379">
        <v>2162.5</v>
      </c>
      <c r="Y379">
        <v>2085.85</v>
      </c>
      <c r="Z379">
        <v>2162.5</v>
      </c>
      <c r="AA379">
        <v>2085.1</v>
      </c>
      <c r="AB379">
        <v>2318.3000000000002</v>
      </c>
      <c r="AC379" s="1">
        <f>(Table2[[#This Row],[Close Price]]/Table2[[#This Row],[Day Low]])-1</f>
        <v>2.8573483232255503E-2</v>
      </c>
      <c r="AD379" s="1">
        <f>(Table2[[#This Row],[Day High]]/Table2[[#This Row],[Close Price]])-1</f>
        <v>7.947050735277017E-3</v>
      </c>
      <c r="AE379" s="1">
        <f>(Table2[[#This Row],[Close Price]]/Table2[[#This Row],[Current Week Low]])-1</f>
        <v>2.8573483232255503E-2</v>
      </c>
      <c r="AF379" s="1">
        <f>(Table2[[#This Row],[Current Week High]]/Table2[[#This Row],[Close Price]])-1</f>
        <v>7.947050735277017E-3</v>
      </c>
      <c r="AG379" s="1">
        <f>(Table2[[#This Row],[Close Price]]/Table2[[#This Row],[Current Month Low]])-1</f>
        <v>2.8943455949354879E-2</v>
      </c>
      <c r="AH379" s="1">
        <f>(Table2[[#This Row],[Current Month High]]/Table2[[#This Row],[Close Price]])-1</f>
        <v>8.0565848656459105E-2</v>
      </c>
      <c r="AI379">
        <v>8.0565848656459096</v>
      </c>
      <c r="AJ379">
        <v>57.747876916289798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</v>
      </c>
      <c r="AM379" t="s">
        <v>3142</v>
      </c>
      <c r="AN379">
        <v>-5.05</v>
      </c>
      <c r="AO379" t="s">
        <v>3143</v>
      </c>
      <c r="AP379">
        <v>-6.4663794660876003E-2</v>
      </c>
      <c r="AQ379">
        <f>(Table2[[#This Row],[Sharpe Ratio]]-AVERAGE(Table2[Sharpe Ratio]))/_xlfn.STDEV.P(Table2[Sharpe Ratio])</f>
        <v>-1.4331384016951743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0.36069493814757808</v>
      </c>
      <c r="AS379">
        <f>_xlfn.RANK.AVG(Table2[[#This Row],[1Y Return vs Nifty Z-Score]],Table2[1Y Return vs Nifty Z-Score])</f>
        <v>248</v>
      </c>
      <c r="AT379">
        <f>_xlfn.RANK.AVG(Table2[[#This Row],[6M Return vs Nifty Z-Score]],Table2[6M Return vs Nifty Z-Score])</f>
        <v>202</v>
      </c>
      <c r="AU379">
        <f>_xlfn.RANK.AVG(Table2[[#This Row],[Sharpe Ratio Z-Score]],Table2[Sharpe Ratio Z-Score])</f>
        <v>682</v>
      </c>
      <c r="AV379">
        <f>(Table2[[#This Row],[Rank 1Y]]+Table2[[#This Row],[Rank 6M]]+Table2[[#This Row],[Rank Sharpe]])/3</f>
        <v>377.33333333333331</v>
      </c>
    </row>
    <row r="380" spans="1:48" x14ac:dyDescent="0.3">
      <c r="A380" t="s">
        <v>1610</v>
      </c>
      <c r="B380" t="s">
        <v>1611</v>
      </c>
      <c r="C380" t="s">
        <v>3108</v>
      </c>
      <c r="D380" t="s">
        <v>1329</v>
      </c>
      <c r="E380">
        <v>5477.9272492699902</v>
      </c>
      <c r="F380">
        <v>881.25</v>
      </c>
      <c r="G380">
        <v>-30.083456754862599</v>
      </c>
      <c r="H380">
        <f>(Table2[[#This Row],[1Y Return vs Nifty]]-AVERAGE(Table2[1Y Return vs Nifty]))/_xlfn.STDEV.P(Table2[1Y Return vs Nifty])</f>
        <v>-0.87324138599151591</v>
      </c>
      <c r="I380">
        <v>-4.5855572157289499</v>
      </c>
      <c r="J380">
        <f>(Table2[[#This Row],[1M Return vs Nifty]]-AVERAGE(Table2[1M Return vs Nifty]))/_xlfn.STDEV.P(Table2[1M Return vs Nifty])</f>
        <v>-0.27799096852698563</v>
      </c>
      <c r="K380">
        <v>-0.78184389880712102</v>
      </c>
      <c r="L380">
        <f>(Table2[[#This Row],[6M Return vs Nifty]]-AVERAGE(Table2[6M Return vs Nifty]))/_xlfn.STDEV.P(Table2[6M Return vs Nifty])</f>
        <v>-5.4438652641597599E-2</v>
      </c>
      <c r="M380">
        <v>-9.8714258154585206</v>
      </c>
      <c r="N380">
        <f>(Table2[[#This Row],[1W Return vs Nifty]]-AVERAGE(Table2[1W Return vs Nifty]))/_xlfn.STDEV.P(Table2[1W Return vs Nifty])</f>
        <v>-0.8430970576889546</v>
      </c>
      <c r="O380">
        <v>927.06</v>
      </c>
      <c r="P380">
        <v>910.392608576111</v>
      </c>
      <c r="Q380">
        <v>828.079547523516</v>
      </c>
      <c r="R380">
        <v>25.8302083270415</v>
      </c>
      <c r="S380" s="1">
        <f>(Table2[[#This Row],[Close Price]]-Table2[[#This Row],[20D EMA]])/Table2[[#This Row],[20D EMA]]</f>
        <v>-4.941427739304894E-2</v>
      </c>
      <c r="T380" s="1">
        <f>(Table2[[#This Row],[Close Price]]-Table2[[#This Row],[50D EMA]])/Table2[[#This Row],[50D EMA]]</f>
        <v>-3.2011033812863618E-2</v>
      </c>
      <c r="U380" s="1">
        <f>(Table2[[#This Row],[Close Price]]-Table2[[#This Row],[200D EMA]])/Table2[[#This Row],[200D EMA]]</f>
        <v>6.4209353600746977E-2</v>
      </c>
      <c r="V380">
        <v>0.86522799527428895</v>
      </c>
      <c r="W380">
        <v>838.3</v>
      </c>
      <c r="X380">
        <v>893.35</v>
      </c>
      <c r="Y380">
        <v>838.3</v>
      </c>
      <c r="Z380">
        <v>893.35</v>
      </c>
      <c r="AA380">
        <v>834.1</v>
      </c>
      <c r="AB380">
        <v>1054.95</v>
      </c>
      <c r="AC380" s="1">
        <f>(Table2[[#This Row],[Close Price]]/Table2[[#This Row],[Day Low]])-1</f>
        <v>5.123464153644286E-2</v>
      </c>
      <c r="AD380" s="1">
        <f>(Table2[[#This Row],[Day High]]/Table2[[#This Row],[Close Price]])-1</f>
        <v>1.3730496453900676E-2</v>
      </c>
      <c r="AE380" s="1">
        <f>(Table2[[#This Row],[Close Price]]/Table2[[#This Row],[Current Week Low]])-1</f>
        <v>5.123464153644286E-2</v>
      </c>
      <c r="AF380" s="1">
        <f>(Table2[[#This Row],[Current Week High]]/Table2[[#This Row],[Close Price]])-1</f>
        <v>1.3730496453900676E-2</v>
      </c>
      <c r="AG380" s="1">
        <f>(Table2[[#This Row],[Close Price]]/Table2[[#This Row],[Current Month Low]])-1</f>
        <v>5.6527994245294311E-2</v>
      </c>
      <c r="AH380" s="1">
        <f>(Table2[[#This Row],[Current Month High]]/Table2[[#This Row],[Close Price]])-1</f>
        <v>0.1971063829787234</v>
      </c>
      <c r="AI380">
        <v>21.026950354609902</v>
      </c>
      <c r="AJ380">
        <v>44.372542595019603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0.19</v>
      </c>
      <c r="AM380" t="s">
        <v>3144</v>
      </c>
      <c r="AN380">
        <v>-6.31</v>
      </c>
      <c r="AO380" t="s">
        <v>3143</v>
      </c>
      <c r="AP380">
        <v>0.11635999205094499</v>
      </c>
      <c r="AQ380">
        <f>(Table2[[#This Row],[Sharpe Ratio]]-AVERAGE(Table2[Sharpe Ratio]))/_xlfn.STDEV.P(Table2[Sharpe Ratio])</f>
        <v>0.70413972507622102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-1.3446283397728327</v>
      </c>
      <c r="AS380">
        <f>_xlfn.RANK.AVG(Table2[[#This Row],[1Y Return vs Nifty Z-Score]],Table2[1Y Return vs Nifty Z-Score])</f>
        <v>618</v>
      </c>
      <c r="AT380">
        <f>_xlfn.RANK.AVG(Table2[[#This Row],[6M Return vs Nifty Z-Score]],Table2[6M Return vs Nifty Z-Score])</f>
        <v>348</v>
      </c>
      <c r="AU380">
        <f>_xlfn.RANK.AVG(Table2[[#This Row],[Sharpe Ratio Z-Score]],Table2[Sharpe Ratio Z-Score])</f>
        <v>167</v>
      </c>
      <c r="AV380">
        <f>(Table2[[#This Row],[Rank 1Y]]+Table2[[#This Row],[Rank 6M]]+Table2[[#This Row],[Rank Sharpe]])/3</f>
        <v>377.66666666666669</v>
      </c>
    </row>
    <row r="381" spans="1:48" x14ac:dyDescent="0.3">
      <c r="A381" t="s">
        <v>229</v>
      </c>
      <c r="B381" t="s">
        <v>230</v>
      </c>
      <c r="C381" t="s">
        <v>3110</v>
      </c>
      <c r="D381" t="s">
        <v>141</v>
      </c>
      <c r="E381">
        <v>107845.06393020001</v>
      </c>
      <c r="F381">
        <v>1108.2</v>
      </c>
      <c r="G381">
        <v>18.0040024246988</v>
      </c>
      <c r="H381">
        <f>(Table2[[#This Row],[1Y Return vs Nifty]]-AVERAGE(Table2[1Y Return vs Nifty]))/_xlfn.STDEV.P(Table2[1Y Return vs Nifty])</f>
        <v>-6.5216094376116286E-3</v>
      </c>
      <c r="I381">
        <v>-8.5521241906569898</v>
      </c>
      <c r="J381">
        <f>(Table2[[#This Row],[1M Return vs Nifty]]-AVERAGE(Table2[1M Return vs Nifty]))/_xlfn.STDEV.P(Table2[1M Return vs Nifty])</f>
        <v>-0.7438205139863141</v>
      </c>
      <c r="K381">
        <v>-18.220296770405199</v>
      </c>
      <c r="L381">
        <f>(Table2[[#This Row],[6M Return vs Nifty]]-AVERAGE(Table2[6M Return vs Nifty]))/_xlfn.STDEV.P(Table2[6M Return vs Nifty])</f>
        <v>-0.69017636757170298</v>
      </c>
      <c r="M381">
        <v>-5.7277999653537304</v>
      </c>
      <c r="N381">
        <f>(Table2[[#This Row],[1W Return vs Nifty]]-AVERAGE(Table2[1W Return vs Nifty]))/_xlfn.STDEV.P(Table2[1W Return vs Nifty])</f>
        <v>-3.503385122655672E-3</v>
      </c>
      <c r="O381">
        <v>1162.3</v>
      </c>
      <c r="P381">
        <v>1220.10742086711</v>
      </c>
      <c r="Q381">
        <v>1191.6873209461901</v>
      </c>
      <c r="R381">
        <v>29.287750707568101</v>
      </c>
      <c r="S381" s="1">
        <f>(Table2[[#This Row],[Close Price]]-Table2[[#This Row],[20D EMA]])/Table2[[#This Row],[20D EMA]]</f>
        <v>-4.6545642261034081E-2</v>
      </c>
      <c r="T381" s="1">
        <f>(Table2[[#This Row],[Close Price]]-Table2[[#This Row],[50D EMA]])/Table2[[#This Row],[50D EMA]]</f>
        <v>-9.1719318277385151E-2</v>
      </c>
      <c r="U381" s="1">
        <f>(Table2[[#This Row],[Close Price]]-Table2[[#This Row],[200D EMA]])/Table2[[#This Row],[200D EMA]]</f>
        <v>-7.0058076039528377E-2</v>
      </c>
      <c r="V381">
        <v>0.77566534361970096</v>
      </c>
      <c r="W381">
        <v>1043.05</v>
      </c>
      <c r="X381">
        <v>1136.95</v>
      </c>
      <c r="Y381">
        <v>1043.05</v>
      </c>
      <c r="Z381">
        <v>1136.95</v>
      </c>
      <c r="AA381">
        <v>1043.05</v>
      </c>
      <c r="AB381">
        <v>1252</v>
      </c>
      <c r="AC381" s="1">
        <f>(Table2[[#This Row],[Close Price]]/Table2[[#This Row],[Day Low]])-1</f>
        <v>6.2461051723311511E-2</v>
      </c>
      <c r="AD381" s="1">
        <f>(Table2[[#This Row],[Day High]]/Table2[[#This Row],[Close Price]])-1</f>
        <v>2.5942970582927272E-2</v>
      </c>
      <c r="AE381" s="1">
        <f>(Table2[[#This Row],[Close Price]]/Table2[[#This Row],[Current Week Low]])-1</f>
        <v>6.2461051723311511E-2</v>
      </c>
      <c r="AF381" s="1">
        <f>(Table2[[#This Row],[Current Week High]]/Table2[[#This Row],[Close Price]])-1</f>
        <v>2.5942970582927272E-2</v>
      </c>
      <c r="AG381" s="1">
        <f>(Table2[[#This Row],[Close Price]]/Table2[[#This Row],[Current Month Low]])-1</f>
        <v>6.2461051723311511E-2</v>
      </c>
      <c r="AH381" s="1">
        <f>(Table2[[#This Row],[Current Month High]]/Table2[[#This Row],[Close Price]])-1</f>
        <v>0.12975997112434579</v>
      </c>
      <c r="AI381">
        <v>48.885580220176799</v>
      </c>
      <c r="AJ381">
        <v>49.312853678253802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-0.05</v>
      </c>
      <c r="AM381" t="s">
        <v>3143</v>
      </c>
      <c r="AN381">
        <v>-6.39</v>
      </c>
      <c r="AO381" t="s">
        <v>3143</v>
      </c>
      <c r="AP381">
        <v>7.4425820328289996E-2</v>
      </c>
      <c r="AQ381">
        <f>(Table2[[#This Row],[Sharpe Ratio]]-AVERAGE(Table2[Sharpe Ratio]))/_xlfn.STDEV.P(Table2[Sharpe Ratio])</f>
        <v>0.20903911086918481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295</v>
      </c>
      <c r="AT381">
        <f>_xlfn.RANK.AVG(Table2[[#This Row],[6M Return vs Nifty Z-Score]],Table2[6M Return vs Nifty Z-Score])</f>
        <v>555</v>
      </c>
      <c r="AU381">
        <f>_xlfn.RANK.AVG(Table2[[#This Row],[Sharpe Ratio Z-Score]],Table2[Sharpe Ratio Z-Score])</f>
        <v>285</v>
      </c>
      <c r="AV381">
        <f>(Table2[[#This Row],[Rank 1Y]]+Table2[[#This Row],[Rank 6M]]+Table2[[#This Row],[Rank Sharpe]])/3</f>
        <v>378.33333333333331</v>
      </c>
    </row>
    <row r="382" spans="1:48" x14ac:dyDescent="0.3">
      <c r="A382" t="s">
        <v>670</v>
      </c>
      <c r="B382" t="s">
        <v>671</v>
      </c>
      <c r="C382" t="s">
        <v>3101</v>
      </c>
      <c r="D382" t="s">
        <v>243</v>
      </c>
      <c r="E382">
        <v>26135.490553290001</v>
      </c>
      <c r="F382">
        <v>3097.65</v>
      </c>
      <c r="G382">
        <v>3.2817437330369801</v>
      </c>
      <c r="H382">
        <f>(Table2[[#This Row],[1Y Return vs Nifty]]-AVERAGE(Table2[1Y Return vs Nifty]))/_xlfn.STDEV.P(Table2[1Y Return vs Nifty])</f>
        <v>-0.2718729709216744</v>
      </c>
      <c r="I382">
        <v>3.6258472859170601</v>
      </c>
      <c r="J382">
        <f>(Table2[[#This Row],[1M Return vs Nifty]]-AVERAGE(Table2[1M Return vs Nifty]))/_xlfn.STDEV.P(Table2[1M Return vs Nifty])</f>
        <v>0.68634792976020109</v>
      </c>
      <c r="K382">
        <v>23.4259616634567</v>
      </c>
      <c r="L382">
        <f>(Table2[[#This Row],[6M Return vs Nifty]]-AVERAGE(Table2[6M Return vs Nifty]))/_xlfn.STDEV.P(Table2[6M Return vs Nifty])</f>
        <v>0.82808315734598525</v>
      </c>
      <c r="M382">
        <v>-5.1678455154181204</v>
      </c>
      <c r="N382">
        <f>(Table2[[#This Row],[1W Return vs Nifty]]-AVERAGE(Table2[1W Return vs Nifty]))/_xlfn.STDEV.P(Table2[1W Return vs Nifty])</f>
        <v>0.10995623456752245</v>
      </c>
      <c r="O382">
        <v>3297.39</v>
      </c>
      <c r="P382">
        <v>3285.37469675792</v>
      </c>
      <c r="Q382">
        <v>2905.61279021667</v>
      </c>
      <c r="R382">
        <v>32.498101043145198</v>
      </c>
      <c r="S382" s="1">
        <f>(Table2[[#This Row],[Close Price]]-Table2[[#This Row],[20D EMA]])/Table2[[#This Row],[20D EMA]]</f>
        <v>-6.0575182189549853E-2</v>
      </c>
      <c r="T382" s="1">
        <f>(Table2[[#This Row],[Close Price]]-Table2[[#This Row],[50D EMA]])/Table2[[#This Row],[50D EMA]]</f>
        <v>-5.713950890994892E-2</v>
      </c>
      <c r="U382" s="1">
        <f>(Table2[[#This Row],[Close Price]]-Table2[[#This Row],[200D EMA]])/Table2[[#This Row],[200D EMA]]</f>
        <v>6.6091810453866431E-2</v>
      </c>
      <c r="V382">
        <v>1.23028250357285</v>
      </c>
      <c r="W382">
        <v>3054</v>
      </c>
      <c r="X382">
        <v>3134.7</v>
      </c>
      <c r="Y382">
        <v>3054</v>
      </c>
      <c r="Z382">
        <v>3134.7</v>
      </c>
      <c r="AA382">
        <v>3021.05</v>
      </c>
      <c r="AB382">
        <v>3653.95</v>
      </c>
      <c r="AC382" s="1">
        <f>(Table2[[#This Row],[Close Price]]/Table2[[#This Row],[Day Low]])-1</f>
        <v>1.4292730844793766E-2</v>
      </c>
      <c r="AD382" s="1">
        <f>(Table2[[#This Row],[Day High]]/Table2[[#This Row],[Close Price]])-1</f>
        <v>1.1960679870224089E-2</v>
      </c>
      <c r="AE382" s="1">
        <f>(Table2[[#This Row],[Close Price]]/Table2[[#This Row],[Current Week Low]])-1</f>
        <v>1.4292730844793766E-2</v>
      </c>
      <c r="AF382" s="1">
        <f>(Table2[[#This Row],[Current Week High]]/Table2[[#This Row],[Close Price]])-1</f>
        <v>1.1960679870224089E-2</v>
      </c>
      <c r="AG382" s="1">
        <f>(Table2[[#This Row],[Close Price]]/Table2[[#This Row],[Current Month Low]])-1</f>
        <v>2.5355422783469361E-2</v>
      </c>
      <c r="AH382" s="1">
        <f>(Table2[[#This Row],[Current Month High]]/Table2[[#This Row],[Close Price]])-1</f>
        <v>0.17958775200555244</v>
      </c>
      <c r="AI382">
        <v>17.958775200555198</v>
      </c>
      <c r="AJ382">
        <v>59.368729742244099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-0.06</v>
      </c>
      <c r="AM382" t="s">
        <v>3143</v>
      </c>
      <c r="AN382">
        <v>-12.22</v>
      </c>
      <c r="AO382" t="s">
        <v>3143</v>
      </c>
      <c r="AP382">
        <v>-3.4063137377362003E-2</v>
      </c>
      <c r="AQ382">
        <f>(Table2[[#This Row],[Sharpe Ratio]]-AVERAGE(Table2[Sharpe Ratio]))/_xlfn.STDEV.P(Table2[Sharpe Ratio])</f>
        <v>-1.0718482272663381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0.2806661234856962</v>
      </c>
      <c r="AS382">
        <f>_xlfn.RANK.AVG(Table2[[#This Row],[1Y Return vs Nifty Z-Score]],Table2[1Y Return vs Nifty Z-Score])</f>
        <v>401</v>
      </c>
      <c r="AT382">
        <f>_xlfn.RANK.AVG(Table2[[#This Row],[6M Return vs Nifty Z-Score]],Table2[6M Return vs Nifty Z-Score])</f>
        <v>109</v>
      </c>
      <c r="AU382">
        <f>_xlfn.RANK.AVG(Table2[[#This Row],[Sharpe Ratio Z-Score]],Table2[Sharpe Ratio Z-Score])</f>
        <v>625</v>
      </c>
      <c r="AV382">
        <f>(Table2[[#This Row],[Rank 1Y]]+Table2[[#This Row],[Rank 6M]]+Table2[[#This Row],[Rank Sharpe]])/3</f>
        <v>378.33333333333331</v>
      </c>
    </row>
    <row r="383" spans="1:48" x14ac:dyDescent="0.3">
      <c r="A383" t="s">
        <v>1545</v>
      </c>
      <c r="B383" t="s">
        <v>1546</v>
      </c>
      <c r="C383" t="s">
        <v>603</v>
      </c>
      <c r="D383" t="s">
        <v>449</v>
      </c>
      <c r="E383">
        <v>5989.2467641049998</v>
      </c>
      <c r="F383">
        <v>841.2</v>
      </c>
      <c r="G383">
        <v>-29.6724464659315</v>
      </c>
      <c r="H383">
        <f>(Table2[[#This Row],[1Y Return vs Nifty]]-AVERAGE(Table2[1Y Return vs Nifty]))/_xlfn.STDEV.P(Table2[1Y Return vs Nifty])</f>
        <v>-0.86583340994409097</v>
      </c>
      <c r="I383">
        <v>-7.6136910692863102</v>
      </c>
      <c r="J383">
        <f>(Table2[[#This Row],[1M Return vs Nifty]]-AVERAGE(Table2[1M Return vs Nifty]))/_xlfn.STDEV.P(Table2[1M Return vs Nifty])</f>
        <v>-0.63361189350032998</v>
      </c>
      <c r="K383">
        <v>-6.0998190560657504</v>
      </c>
      <c r="L383">
        <f>(Table2[[#This Row],[6M Return vs Nifty]]-AVERAGE(Table2[6M Return vs Nifty]))/_xlfn.STDEV.P(Table2[6M Return vs Nifty])</f>
        <v>-0.24831120540899487</v>
      </c>
      <c r="M383">
        <v>-5.5939053680284596</v>
      </c>
      <c r="N383">
        <f>(Table2[[#This Row],[1W Return vs Nifty]]-AVERAGE(Table2[1W Return vs Nifty]))/_xlfn.STDEV.P(Table2[1W Return vs Nifty])</f>
        <v>2.3626732501807659E-2</v>
      </c>
      <c r="O383">
        <v>894.26</v>
      </c>
      <c r="P383">
        <v>914.50374191624303</v>
      </c>
      <c r="Q383">
        <v>868.35713371329905</v>
      </c>
      <c r="R383">
        <v>18.7643294424369</v>
      </c>
      <c r="S383" s="1">
        <f>(Table2[[#This Row],[Close Price]]-Table2[[#This Row],[20D EMA]])/Table2[[#This Row],[20D EMA]]</f>
        <v>-5.933397445932944E-2</v>
      </c>
      <c r="T383" s="1">
        <f>(Table2[[#This Row],[Close Price]]-Table2[[#This Row],[50D EMA]])/Table2[[#This Row],[50D EMA]]</f>
        <v>-8.015685289886619E-2</v>
      </c>
      <c r="U383" s="1">
        <f>(Table2[[#This Row],[Close Price]]-Table2[[#This Row],[200D EMA]])/Table2[[#This Row],[200D EMA]]</f>
        <v>-3.1274152832911871E-2</v>
      </c>
      <c r="V383">
        <v>0.26686228427777697</v>
      </c>
      <c r="W383">
        <v>820.45</v>
      </c>
      <c r="X383">
        <v>845.9</v>
      </c>
      <c r="Y383">
        <v>820.45</v>
      </c>
      <c r="Z383">
        <v>845.9</v>
      </c>
      <c r="AA383">
        <v>820.45</v>
      </c>
      <c r="AB383">
        <v>979</v>
      </c>
      <c r="AC383" s="1">
        <f>(Table2[[#This Row],[Close Price]]/Table2[[#This Row],[Day Low]])-1</f>
        <v>2.5290998842098844E-2</v>
      </c>
      <c r="AD383" s="1">
        <f>(Table2[[#This Row],[Day High]]/Table2[[#This Row],[Close Price]])-1</f>
        <v>5.5872563005230358E-3</v>
      </c>
      <c r="AE383" s="1">
        <f>(Table2[[#This Row],[Close Price]]/Table2[[#This Row],[Current Week Low]])-1</f>
        <v>2.5290998842098844E-2</v>
      </c>
      <c r="AF383" s="1">
        <f>(Table2[[#This Row],[Current Week High]]/Table2[[#This Row],[Close Price]])-1</f>
        <v>5.5872563005230358E-3</v>
      </c>
      <c r="AG383" s="1">
        <f>(Table2[[#This Row],[Close Price]]/Table2[[#This Row],[Current Month Low]])-1</f>
        <v>2.5290998842098844E-2</v>
      </c>
      <c r="AH383" s="1">
        <f>(Table2[[#This Row],[Current Month High]]/Table2[[#This Row],[Close Price]])-1</f>
        <v>0.16381359961959108</v>
      </c>
      <c r="AI383">
        <v>34.094151212553399</v>
      </c>
      <c r="AJ383">
        <v>22.4989078200087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-0.11</v>
      </c>
      <c r="AM383" t="s">
        <v>3143</v>
      </c>
      <c r="AN383">
        <v>-9</v>
      </c>
      <c r="AO383" t="s">
        <v>3143</v>
      </c>
      <c r="AP383">
        <v>0.139602809084894</v>
      </c>
      <c r="AQ383">
        <f>(Table2[[#This Row],[Sharpe Ratio]]-AVERAGE(Table2[Sharpe Ratio]))/_xlfn.STDEV.P(Table2[Sharpe Ratio])</f>
        <v>0.97855871361660873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613</v>
      </c>
      <c r="AT383">
        <f>_xlfn.RANK.AVG(Table2[[#This Row],[6M Return vs Nifty Z-Score]],Table2[6M Return vs Nifty Z-Score])</f>
        <v>408</v>
      </c>
      <c r="AU383">
        <f>_xlfn.RANK.AVG(Table2[[#This Row],[Sharpe Ratio Z-Score]],Table2[Sharpe Ratio Z-Score])</f>
        <v>115</v>
      </c>
      <c r="AV383">
        <f>(Table2[[#This Row],[Rank 1Y]]+Table2[[#This Row],[Rank 6M]]+Table2[[#This Row],[Rank Sharpe]])/3</f>
        <v>378.66666666666669</v>
      </c>
    </row>
    <row r="384" spans="1:48" x14ac:dyDescent="0.3">
      <c r="A384" t="s">
        <v>1198</v>
      </c>
      <c r="B384" t="s">
        <v>1199</v>
      </c>
      <c r="C384" t="s">
        <v>3107</v>
      </c>
      <c r="D384" t="s">
        <v>443</v>
      </c>
      <c r="E384">
        <v>9444.0749277499999</v>
      </c>
      <c r="F384">
        <v>206.9</v>
      </c>
      <c r="G384">
        <v>20.745342770161798</v>
      </c>
      <c r="H384">
        <f>(Table2[[#This Row],[1Y Return vs Nifty]]-AVERAGE(Table2[1Y Return vs Nifty]))/_xlfn.STDEV.P(Table2[1Y Return vs Nifty])</f>
        <v>4.2887819386769922E-2</v>
      </c>
      <c r="I384">
        <v>-16.477215283941302</v>
      </c>
      <c r="J384">
        <f>(Table2[[#This Row],[1M Return vs Nifty]]-AVERAGE(Table2[1M Return vs Nifty]))/_xlfn.STDEV.P(Table2[1M Return vs Nifty])</f>
        <v>-1.6745350601021978</v>
      </c>
      <c r="K384">
        <v>-19.647469970737301</v>
      </c>
      <c r="L384">
        <f>(Table2[[#This Row],[6M Return vs Nifty]]-AVERAGE(Table2[6M Return vs Nifty]))/_xlfn.STDEV.P(Table2[6M Return vs Nifty])</f>
        <v>-0.74220551464508489</v>
      </c>
      <c r="M384">
        <v>-13.702203421041199</v>
      </c>
      <c r="N384">
        <f>(Table2[[#This Row],[1W Return vs Nifty]]-AVERAGE(Table2[1W Return vs Nifty]))/_xlfn.STDEV.P(Table2[1W Return vs Nifty])</f>
        <v>-1.619300497624188</v>
      </c>
      <c r="O384">
        <v>231.66</v>
      </c>
      <c r="P384">
        <v>246.221740577498</v>
      </c>
      <c r="Q384">
        <v>232.92292575673201</v>
      </c>
      <c r="R384">
        <v>15.916344775482401</v>
      </c>
      <c r="S384" s="1">
        <f>(Table2[[#This Row],[Close Price]]-Table2[[#This Row],[20D EMA]])/Table2[[#This Row],[20D EMA]]</f>
        <v>-0.10688077354744017</v>
      </c>
      <c r="T384" s="1">
        <f>(Table2[[#This Row],[Close Price]]-Table2[[#This Row],[50D EMA]])/Table2[[#This Row],[50D EMA]]</f>
        <v>-0.15970052232297302</v>
      </c>
      <c r="U384" s="1">
        <f>(Table2[[#This Row],[Close Price]]-Table2[[#This Row],[200D EMA]])/Table2[[#This Row],[200D EMA]]</f>
        <v>-0.11172333368296566</v>
      </c>
      <c r="V384">
        <v>0.65357594870126801</v>
      </c>
      <c r="W384">
        <v>199.3</v>
      </c>
      <c r="X384">
        <v>208.3</v>
      </c>
      <c r="Y384">
        <v>199.3</v>
      </c>
      <c r="Z384">
        <v>208.3</v>
      </c>
      <c r="AA384">
        <v>199.3</v>
      </c>
      <c r="AB384">
        <v>262.8</v>
      </c>
      <c r="AC384" s="1">
        <f>(Table2[[#This Row],[Close Price]]/Table2[[#This Row],[Day Low]])-1</f>
        <v>3.8133467134972454E-2</v>
      </c>
      <c r="AD384" s="1">
        <f>(Table2[[#This Row],[Day High]]/Table2[[#This Row],[Close Price]])-1</f>
        <v>6.766553890768412E-3</v>
      </c>
      <c r="AE384" s="1">
        <f>(Table2[[#This Row],[Close Price]]/Table2[[#This Row],[Current Week Low]])-1</f>
        <v>3.8133467134972454E-2</v>
      </c>
      <c r="AF384" s="1">
        <f>(Table2[[#This Row],[Current Week High]]/Table2[[#This Row],[Close Price]])-1</f>
        <v>6.766553890768412E-3</v>
      </c>
      <c r="AG384" s="1">
        <f>(Table2[[#This Row],[Close Price]]/Table2[[#This Row],[Current Month Low]])-1</f>
        <v>3.8133467134972454E-2</v>
      </c>
      <c r="AH384" s="1">
        <f>(Table2[[#This Row],[Current Month High]]/Table2[[#This Row],[Close Price]])-1</f>
        <v>0.27017883035282741</v>
      </c>
      <c r="AI384">
        <v>85.693571773803697</v>
      </c>
      <c r="AJ384">
        <v>58.240917782026699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-0.17</v>
      </c>
      <c r="AM384" t="s">
        <v>3143</v>
      </c>
      <c r="AN384">
        <v>-15.71</v>
      </c>
      <c r="AO384" t="s">
        <v>3143</v>
      </c>
      <c r="AP384">
        <v>7.2867579300193996E-2</v>
      </c>
      <c r="AQ384">
        <f>(Table2[[#This Row],[Sharpe Ratio]]-AVERAGE(Table2[Sharpe Ratio]))/_xlfn.STDEV.P(Table2[Sharpe Ratio])</f>
        <v>0.19064155922096337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279</v>
      </c>
      <c r="AT384">
        <f>_xlfn.RANK.AVG(Table2[[#This Row],[6M Return vs Nifty Z-Score]],Table2[6M Return vs Nifty Z-Score])</f>
        <v>572</v>
      </c>
      <c r="AU384">
        <f>_xlfn.RANK.AVG(Table2[[#This Row],[Sharpe Ratio Z-Score]],Table2[Sharpe Ratio Z-Score])</f>
        <v>288</v>
      </c>
      <c r="AV384">
        <f>(Table2[[#This Row],[Rank 1Y]]+Table2[[#This Row],[Rank 6M]]+Table2[[#This Row],[Rank Sharpe]])/3</f>
        <v>379.66666666666669</v>
      </c>
    </row>
    <row r="385" spans="1:48" x14ac:dyDescent="0.3">
      <c r="A385" t="s">
        <v>1145</v>
      </c>
      <c r="B385" t="s">
        <v>1146</v>
      </c>
      <c r="C385" t="s">
        <v>3103</v>
      </c>
      <c r="D385" t="s">
        <v>394</v>
      </c>
      <c r="E385">
        <v>10248.3490098</v>
      </c>
      <c r="F385">
        <v>380</v>
      </c>
      <c r="G385">
        <v>-1.2007348148699499</v>
      </c>
      <c r="H385">
        <f>(Table2[[#This Row],[1Y Return vs Nifty]]-AVERAGE(Table2[1Y Return vs Nifty]))/_xlfn.STDEV.P(Table2[1Y Return vs Nifty])</f>
        <v>-0.3526643637657535</v>
      </c>
      <c r="I385">
        <v>-6.5980822779679196</v>
      </c>
      <c r="J385">
        <f>(Table2[[#This Row],[1M Return vs Nifty]]-AVERAGE(Table2[1M Return vs Nifty]))/_xlfn.STDEV.P(Table2[1M Return vs Nifty])</f>
        <v>-0.51433984171985381</v>
      </c>
      <c r="K385">
        <v>-15.2972561327775</v>
      </c>
      <c r="L385">
        <f>(Table2[[#This Row],[6M Return vs Nifty]]-AVERAGE(Table2[6M Return vs Nifty]))/_xlfn.STDEV.P(Table2[6M Return vs Nifty])</f>
        <v>-0.58361375050377173</v>
      </c>
      <c r="M385">
        <v>-4.7633110498029501</v>
      </c>
      <c r="N385">
        <f>(Table2[[#This Row],[1W Return vs Nifty]]-AVERAGE(Table2[1W Return vs Nifty]))/_xlfn.STDEV.P(Table2[1W Return vs Nifty])</f>
        <v>0.19192419932884291</v>
      </c>
      <c r="O385">
        <v>398.39</v>
      </c>
      <c r="P385">
        <v>408.75346065719299</v>
      </c>
      <c r="Q385">
        <v>402.53092807538502</v>
      </c>
      <c r="R385">
        <v>19.7227312215207</v>
      </c>
      <c r="S385" s="1">
        <f>(Table2[[#This Row],[Close Price]]-Table2[[#This Row],[20D EMA]])/Table2[[#This Row],[20D EMA]]</f>
        <v>-4.6160797208765245E-2</v>
      </c>
      <c r="T385" s="1">
        <f>(Table2[[#This Row],[Close Price]]-Table2[[#This Row],[50D EMA]])/Table2[[#This Row],[50D EMA]]</f>
        <v>-7.0344262311475558E-2</v>
      </c>
      <c r="U385" s="1">
        <f>(Table2[[#This Row],[Close Price]]-Table2[[#This Row],[200D EMA]])/Table2[[#This Row],[200D EMA]]</f>
        <v>-5.5973160082659491E-2</v>
      </c>
      <c r="V385">
        <v>0.54225905291012499</v>
      </c>
      <c r="W385">
        <v>369</v>
      </c>
      <c r="X385">
        <v>385.8</v>
      </c>
      <c r="Y385">
        <v>369</v>
      </c>
      <c r="Z385">
        <v>385.8</v>
      </c>
      <c r="AA385">
        <v>368.25</v>
      </c>
      <c r="AB385">
        <v>433.2</v>
      </c>
      <c r="AC385" s="1">
        <f>(Table2[[#This Row],[Close Price]]/Table2[[#This Row],[Day Low]])-1</f>
        <v>2.9810298102981081E-2</v>
      </c>
      <c r="AD385" s="1">
        <f>(Table2[[#This Row],[Day High]]/Table2[[#This Row],[Close Price]])-1</f>
        <v>1.5263157894736867E-2</v>
      </c>
      <c r="AE385" s="1">
        <f>(Table2[[#This Row],[Close Price]]/Table2[[#This Row],[Current Week Low]])-1</f>
        <v>2.9810298102981081E-2</v>
      </c>
      <c r="AF385" s="1">
        <f>(Table2[[#This Row],[Current Week High]]/Table2[[#This Row],[Close Price]])-1</f>
        <v>1.5263157894736867E-2</v>
      </c>
      <c r="AG385" s="1">
        <f>(Table2[[#This Row],[Close Price]]/Table2[[#This Row],[Current Month Low]])-1</f>
        <v>3.1907671418873074E-2</v>
      </c>
      <c r="AH385" s="1">
        <f>(Table2[[#This Row],[Current Month High]]/Table2[[#This Row],[Close Price]])-1</f>
        <v>0.1399999999999999</v>
      </c>
      <c r="AI385">
        <v>45.776315789473699</v>
      </c>
      <c r="AJ385">
        <v>27.303182579564499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-0.03</v>
      </c>
      <c r="AM385" t="s">
        <v>3143</v>
      </c>
      <c r="AN385">
        <v>-4.4000000000000004</v>
      </c>
      <c r="AO385" t="s">
        <v>3143</v>
      </c>
      <c r="AP385">
        <v>0.103605976155558</v>
      </c>
      <c r="AQ385">
        <f>(Table2[[#This Row],[Sharpe Ratio]]-AVERAGE(Table2[Sharpe Ratio]))/_xlfn.STDEV.P(Table2[Sharpe Ratio])</f>
        <v>0.55355797172300114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425</v>
      </c>
      <c r="AT385">
        <f>_xlfn.RANK.AVG(Table2[[#This Row],[6M Return vs Nifty Z-Score]],Table2[6M Return vs Nifty Z-Score])</f>
        <v>522</v>
      </c>
      <c r="AU385">
        <f>_xlfn.RANK.AVG(Table2[[#This Row],[Sharpe Ratio Z-Score]],Table2[Sharpe Ratio Z-Score])</f>
        <v>197</v>
      </c>
      <c r="AV385">
        <f>(Table2[[#This Row],[Rank 1Y]]+Table2[[#This Row],[Rank 6M]]+Table2[[#This Row],[Rank Sharpe]])/3</f>
        <v>381.33333333333331</v>
      </c>
    </row>
    <row r="386" spans="1:48" x14ac:dyDescent="0.3">
      <c r="A386" t="s">
        <v>1679</v>
      </c>
      <c r="B386" t="s">
        <v>1680</v>
      </c>
      <c r="C386" t="s">
        <v>3101</v>
      </c>
      <c r="D386" t="s">
        <v>465</v>
      </c>
      <c r="E386">
        <v>4883.5903724999998</v>
      </c>
      <c r="F386">
        <v>445.3</v>
      </c>
      <c r="G386">
        <v>13.8293257087286</v>
      </c>
      <c r="H386">
        <f>(Table2[[#This Row],[1Y Return vs Nifty]]-AVERAGE(Table2[1Y Return vs Nifty]))/_xlfn.STDEV.P(Table2[1Y Return vs Nifty])</f>
        <v>-8.1765237031650811E-2</v>
      </c>
      <c r="I386">
        <v>-6.1324668986009598</v>
      </c>
      <c r="J386">
        <f>(Table2[[#This Row],[1M Return vs Nifty]]-AVERAGE(Table2[1M Return vs Nifty]))/_xlfn.STDEV.P(Table2[1M Return vs Nifty])</f>
        <v>-0.45965845050665777</v>
      </c>
      <c r="K386">
        <v>5.3563695265143796</v>
      </c>
      <c r="L386">
        <f>(Table2[[#This Row],[6M Return vs Nifty]]-AVERAGE(Table2[6M Return vs Nifty]))/_xlfn.STDEV.P(Table2[6M Return vs Nifty])</f>
        <v>0.16933657590077111</v>
      </c>
      <c r="M386">
        <v>-7.1747656624695102</v>
      </c>
      <c r="N386">
        <f>(Table2[[#This Row],[1W Return vs Nifty]]-AVERAGE(Table2[1W Return vs Nifty]))/_xlfn.STDEV.P(Table2[1W Return vs Nifty])</f>
        <v>-0.29669183593033882</v>
      </c>
      <c r="O386">
        <v>469.65</v>
      </c>
      <c r="P386">
        <v>468.86711801236402</v>
      </c>
      <c r="Q386">
        <v>413.99316849002503</v>
      </c>
      <c r="R386">
        <v>29.416596793452001</v>
      </c>
      <c r="S386" s="1">
        <f>(Table2[[#This Row],[Close Price]]-Table2[[#This Row],[20D EMA]])/Table2[[#This Row],[20D EMA]]</f>
        <v>-5.1847120195890488E-2</v>
      </c>
      <c r="T386" s="1">
        <f>(Table2[[#This Row],[Close Price]]-Table2[[#This Row],[50D EMA]])/Table2[[#This Row],[50D EMA]]</f>
        <v>-5.0263959887548657E-2</v>
      </c>
      <c r="U386" s="1">
        <f>(Table2[[#This Row],[Close Price]]-Table2[[#This Row],[200D EMA]])/Table2[[#This Row],[200D EMA]]</f>
        <v>7.5621613815903599E-2</v>
      </c>
      <c r="V386">
        <v>0.430383704947709</v>
      </c>
      <c r="W386">
        <v>429.05</v>
      </c>
      <c r="X386">
        <v>455.55</v>
      </c>
      <c r="Y386">
        <v>429.05</v>
      </c>
      <c r="Z386">
        <v>455.55</v>
      </c>
      <c r="AA386">
        <v>415.8</v>
      </c>
      <c r="AB386">
        <v>525.6</v>
      </c>
      <c r="AC386" s="1">
        <f>(Table2[[#This Row],[Close Price]]/Table2[[#This Row],[Day Low]])-1</f>
        <v>3.7874373616128665E-2</v>
      </c>
      <c r="AD386" s="1">
        <f>(Table2[[#This Row],[Day High]]/Table2[[#This Row],[Close Price]])-1</f>
        <v>2.3018189984280291E-2</v>
      </c>
      <c r="AE386" s="1">
        <f>(Table2[[#This Row],[Close Price]]/Table2[[#This Row],[Current Week Low]])-1</f>
        <v>3.7874373616128665E-2</v>
      </c>
      <c r="AF386" s="1">
        <f>(Table2[[#This Row],[Current Week High]]/Table2[[#This Row],[Close Price]])-1</f>
        <v>2.3018189984280291E-2</v>
      </c>
      <c r="AG386" s="1">
        <f>(Table2[[#This Row],[Close Price]]/Table2[[#This Row],[Current Month Low]])-1</f>
        <v>7.094757094757087E-2</v>
      </c>
      <c r="AH386" s="1">
        <f>(Table2[[#This Row],[Current Month High]]/Table2[[#This Row],[Close Price]])-1</f>
        <v>0.18032786885245899</v>
      </c>
      <c r="AI386">
        <v>28.228160790478299</v>
      </c>
      <c r="AJ386">
        <v>46.071838609152003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0.03</v>
      </c>
      <c r="AM386" t="s">
        <v>3144</v>
      </c>
      <c r="AN386">
        <v>-8.64</v>
      </c>
      <c r="AO386" t="s">
        <v>3143</v>
      </c>
      <c r="AP386">
        <v>-5.7002158580489997E-3</v>
      </c>
      <c r="AQ386">
        <f>(Table2[[#This Row],[Sharpe Ratio]]-AVERAGE(Table2[Sharpe Ratio]))/_xlfn.STDEV.P(Table2[Sharpe Ratio])</f>
        <v>-0.7369781371214229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-1.4057570846892991</v>
      </c>
      <c r="AS386">
        <f>_xlfn.RANK.AVG(Table2[[#This Row],[1Y Return vs Nifty Z-Score]],Table2[1Y Return vs Nifty Z-Score])</f>
        <v>317</v>
      </c>
      <c r="AT386">
        <f>_xlfn.RANK.AVG(Table2[[#This Row],[6M Return vs Nifty Z-Score]],Table2[6M Return vs Nifty Z-Score])</f>
        <v>264</v>
      </c>
      <c r="AU386">
        <f>_xlfn.RANK.AVG(Table2[[#This Row],[Sharpe Ratio Z-Score]],Table2[Sharpe Ratio Z-Score])</f>
        <v>565</v>
      </c>
      <c r="AV386">
        <f>(Table2[[#This Row],[Rank 1Y]]+Table2[[#This Row],[Rank 6M]]+Table2[[#This Row],[Rank Sharpe]])/3</f>
        <v>382</v>
      </c>
    </row>
    <row r="387" spans="1:48" x14ac:dyDescent="0.3">
      <c r="A387" t="s">
        <v>203</v>
      </c>
      <c r="B387" t="s">
        <v>204</v>
      </c>
      <c r="C387" t="s">
        <v>3101</v>
      </c>
      <c r="D387" t="s">
        <v>51</v>
      </c>
      <c r="E387">
        <v>120242.88565716</v>
      </c>
      <c r="F387">
        <v>1503.15</v>
      </c>
      <c r="G387">
        <v>-1.8330363383225901</v>
      </c>
      <c r="H387">
        <f>(Table2[[#This Row],[1Y Return vs Nifty]]-AVERAGE(Table2[1Y Return vs Nifty]))/_xlfn.STDEV.P(Table2[1Y Return vs Nifty])</f>
        <v>-0.36406085350490136</v>
      </c>
      <c r="I387">
        <v>-4.2415845227495899</v>
      </c>
      <c r="J387">
        <f>(Table2[[#This Row],[1M Return vs Nifty]]-AVERAGE(Table2[1M Return vs Nifty]))/_xlfn.STDEV.P(Table2[1M Return vs Nifty])</f>
        <v>-0.23759516927947555</v>
      </c>
      <c r="K387">
        <v>-1.80242068517659</v>
      </c>
      <c r="L387">
        <f>(Table2[[#This Row],[6M Return vs Nifty]]-AVERAGE(Table2[6M Return vs Nifty]))/_xlfn.STDEV.P(Table2[6M Return vs Nifty])</f>
        <v>-9.1644886408697723E-2</v>
      </c>
      <c r="M387">
        <v>-2.4581511237364602</v>
      </c>
      <c r="N387">
        <f>(Table2[[#This Row],[1W Return vs Nifty]]-AVERAGE(Table2[1W Return vs Nifty]))/_xlfn.STDEV.P(Table2[1W Return vs Nifty])</f>
        <v>0.65900249215537243</v>
      </c>
      <c r="O387">
        <v>1559.63</v>
      </c>
      <c r="P387">
        <v>1581.74036959367</v>
      </c>
      <c r="Q387">
        <v>1482.9410137249699</v>
      </c>
      <c r="R387">
        <v>20.112062659054899</v>
      </c>
      <c r="S387" s="1">
        <f>(Table2[[#This Row],[Close Price]]-Table2[[#This Row],[20D EMA]])/Table2[[#This Row],[20D EMA]]</f>
        <v>-3.6213717356039579E-2</v>
      </c>
      <c r="T387" s="1">
        <f>(Table2[[#This Row],[Close Price]]-Table2[[#This Row],[50D EMA]])/Table2[[#This Row],[50D EMA]]</f>
        <v>-4.9686011120686553E-2</v>
      </c>
      <c r="U387" s="1">
        <f>(Table2[[#This Row],[Close Price]]-Table2[[#This Row],[200D EMA]])/Table2[[#This Row],[200D EMA]]</f>
        <v>1.3627639999157894E-2</v>
      </c>
      <c r="V387">
        <v>1.02009341205751</v>
      </c>
      <c r="W387">
        <v>1471.7</v>
      </c>
      <c r="X387">
        <v>1513.2</v>
      </c>
      <c r="Y387">
        <v>1471.7</v>
      </c>
      <c r="Z387">
        <v>1513.2</v>
      </c>
      <c r="AA387">
        <v>1471.7</v>
      </c>
      <c r="AB387">
        <v>1702.05</v>
      </c>
      <c r="AC387" s="1">
        <f>(Table2[[#This Row],[Close Price]]/Table2[[#This Row],[Day Low]])-1</f>
        <v>2.136984439763534E-2</v>
      </c>
      <c r="AD387" s="1">
        <f>(Table2[[#This Row],[Day High]]/Table2[[#This Row],[Close Price]])-1</f>
        <v>6.6859594850812165E-3</v>
      </c>
      <c r="AE387" s="1">
        <f>(Table2[[#This Row],[Close Price]]/Table2[[#This Row],[Current Week Low]])-1</f>
        <v>2.136984439763534E-2</v>
      </c>
      <c r="AF387" s="1">
        <f>(Table2[[#This Row],[Current Week High]]/Table2[[#This Row],[Close Price]])-1</f>
        <v>6.6859594850812165E-3</v>
      </c>
      <c r="AG387" s="1">
        <f>(Table2[[#This Row],[Close Price]]/Table2[[#This Row],[Current Month Low]])-1</f>
        <v>2.136984439763534E-2</v>
      </c>
      <c r="AH387" s="1">
        <f>(Table2[[#This Row],[Current Month High]]/Table2[[#This Row],[Close Price]])-1</f>
        <v>0.13232212354056472</v>
      </c>
      <c r="AI387">
        <v>13.232212354056401</v>
      </c>
      <c r="AJ387">
        <v>29.075608604181799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-7.0000000000000007E-2</v>
      </c>
      <c r="AM387" t="s">
        <v>3143</v>
      </c>
      <c r="AN387">
        <v>-7.15</v>
      </c>
      <c r="AO387" t="s">
        <v>3143</v>
      </c>
      <c r="AP387">
        <v>4.8771573548788999E-2</v>
      </c>
      <c r="AQ387">
        <f>(Table2[[#This Row],[Sharpe Ratio]]-AVERAGE(Table2[Sharpe Ratio]))/_xlfn.STDEV.P(Table2[Sharpe Ratio])</f>
        <v>-9.3850699893140432E-2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432</v>
      </c>
      <c r="AT387">
        <f>_xlfn.RANK.AVG(Table2[[#This Row],[6M Return vs Nifty Z-Score]],Table2[6M Return vs Nifty Z-Score])</f>
        <v>358</v>
      </c>
      <c r="AU387">
        <f>_xlfn.RANK.AVG(Table2[[#This Row],[Sharpe Ratio Z-Score]],Table2[Sharpe Ratio Z-Score])</f>
        <v>362</v>
      </c>
      <c r="AV387">
        <f>(Table2[[#This Row],[Rank 1Y]]+Table2[[#This Row],[Rank 6M]]+Table2[[#This Row],[Rank Sharpe]])/3</f>
        <v>384</v>
      </c>
    </row>
    <row r="388" spans="1:48" x14ac:dyDescent="0.3">
      <c r="A388" t="s">
        <v>633</v>
      </c>
      <c r="B388" t="s">
        <v>634</v>
      </c>
      <c r="C388" t="s">
        <v>3111</v>
      </c>
      <c r="D388" t="s">
        <v>432</v>
      </c>
      <c r="E388">
        <v>28417.109482059899</v>
      </c>
      <c r="F388">
        <v>6458.7</v>
      </c>
      <c r="G388">
        <v>4.40216506722905</v>
      </c>
      <c r="H388">
        <f>(Table2[[#This Row],[1Y Return vs Nifty]]-AVERAGE(Table2[1Y Return vs Nifty]))/_xlfn.STDEV.P(Table2[1Y Return vs Nifty])</f>
        <v>-0.25167869688463146</v>
      </c>
      <c r="I388">
        <v>7.9173215323221404</v>
      </c>
      <c r="J388">
        <f>(Table2[[#This Row],[1M Return vs Nifty]]-AVERAGE(Table2[1M Return vs Nifty]))/_xlfn.STDEV.P(Table2[1M Return vs Nifty])</f>
        <v>1.1903342509768142</v>
      </c>
      <c r="K388">
        <v>9.39827212950361</v>
      </c>
      <c r="L388">
        <f>(Table2[[#This Row],[6M Return vs Nifty]]-AVERAGE(Table2[6M Return vs Nifty]))/_xlfn.STDEV.P(Table2[6M Return vs Nifty])</f>
        <v>0.31668851954592653</v>
      </c>
      <c r="M388">
        <v>-1.66083203856796</v>
      </c>
      <c r="N388">
        <f>(Table2[[#This Row],[1W Return vs Nifty]]-AVERAGE(Table2[1W Return vs Nifty]))/_xlfn.STDEV.P(Table2[1W Return vs Nifty])</f>
        <v>0.82055763326612052</v>
      </c>
      <c r="O388">
        <v>6501.54</v>
      </c>
      <c r="P388">
        <v>6469.5838728352801</v>
      </c>
      <c r="Q388">
        <v>6044.5976319623196</v>
      </c>
      <c r="R388">
        <v>33.561859797417803</v>
      </c>
      <c r="S388" s="1">
        <f>(Table2[[#This Row],[Close Price]]-Table2[[#This Row],[20D EMA]])/Table2[[#This Row],[20D EMA]]</f>
        <v>-6.5892080953128254E-3</v>
      </c>
      <c r="T388" s="1">
        <f>(Table2[[#This Row],[Close Price]]-Table2[[#This Row],[50D EMA]])/Table2[[#This Row],[50D EMA]]</f>
        <v>-1.6823142027696505E-3</v>
      </c>
      <c r="U388" s="1">
        <f>(Table2[[#This Row],[Close Price]]-Table2[[#This Row],[200D EMA]])/Table2[[#This Row],[200D EMA]]</f>
        <v>6.8507846717209178E-2</v>
      </c>
      <c r="V388">
        <v>0.57078873916662998</v>
      </c>
      <c r="W388">
        <v>6302</v>
      </c>
      <c r="X388">
        <v>6549.55</v>
      </c>
      <c r="Y388">
        <v>6302</v>
      </c>
      <c r="Z388">
        <v>6549.55</v>
      </c>
      <c r="AA388">
        <v>6253.4</v>
      </c>
      <c r="AB388">
        <v>6919.6</v>
      </c>
      <c r="AC388" s="1">
        <f>(Table2[[#This Row],[Close Price]]/Table2[[#This Row],[Day Low]])-1</f>
        <v>2.486512218343373E-2</v>
      </c>
      <c r="AD388" s="1">
        <f>(Table2[[#This Row],[Day High]]/Table2[[#This Row],[Close Price]])-1</f>
        <v>1.4066298171458769E-2</v>
      </c>
      <c r="AE388" s="1">
        <f>(Table2[[#This Row],[Close Price]]/Table2[[#This Row],[Current Week Low]])-1</f>
        <v>2.486512218343373E-2</v>
      </c>
      <c r="AF388" s="1">
        <f>(Table2[[#This Row],[Current Week High]]/Table2[[#This Row],[Close Price]])-1</f>
        <v>1.4066298171458769E-2</v>
      </c>
      <c r="AG388" s="1">
        <f>(Table2[[#This Row],[Close Price]]/Table2[[#This Row],[Current Month Low]])-1</f>
        <v>3.2830140403620423E-2</v>
      </c>
      <c r="AH388" s="1">
        <f>(Table2[[#This Row],[Current Month High]]/Table2[[#This Row],[Close Price]])-1</f>
        <v>7.1361109820861968E-2</v>
      </c>
      <c r="AI388">
        <v>11.4287704956105</v>
      </c>
      <c r="AJ388">
        <v>34.195599326809202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-0.03</v>
      </c>
      <c r="AM388" t="s">
        <v>3143</v>
      </c>
      <c r="AN388">
        <v>-4.0599999999999996</v>
      </c>
      <c r="AO388" t="s">
        <v>3143</v>
      </c>
      <c r="AP388">
        <v>-3.4309902052199998E-4</v>
      </c>
      <c r="AQ388">
        <f>(Table2[[#This Row],[Sharpe Ratio]]-AVERAGE(Table2[Sharpe Ratio]))/_xlfn.STDEV.P(Table2[Sharpe Ratio])</f>
        <v>-0.67372872196234024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1.4021729849418896</v>
      </c>
      <c r="AS388">
        <f>_xlfn.RANK.AVG(Table2[[#This Row],[1Y Return vs Nifty Z-Score]],Table2[1Y Return vs Nifty Z-Score])</f>
        <v>388</v>
      </c>
      <c r="AT388">
        <f>_xlfn.RANK.AVG(Table2[[#This Row],[6M Return vs Nifty Z-Score]],Table2[6M Return vs Nifty Z-Score])</f>
        <v>217</v>
      </c>
      <c r="AU388">
        <f>_xlfn.RANK.AVG(Table2[[#This Row],[Sharpe Ratio Z-Score]],Table2[Sharpe Ratio Z-Score])</f>
        <v>548</v>
      </c>
      <c r="AV388">
        <f>(Table2[[#This Row],[Rank 1Y]]+Table2[[#This Row],[Rank 6M]]+Table2[[#This Row],[Rank Sharpe]])/3</f>
        <v>384.33333333333331</v>
      </c>
    </row>
    <row r="389" spans="1:48" x14ac:dyDescent="0.3">
      <c r="A389" t="s">
        <v>1860</v>
      </c>
      <c r="B389" t="s">
        <v>1861</v>
      </c>
      <c r="C389" t="s">
        <v>3113</v>
      </c>
      <c r="D389" t="s">
        <v>114</v>
      </c>
      <c r="E389">
        <v>3768.92476584</v>
      </c>
      <c r="F389">
        <v>226.9</v>
      </c>
      <c r="G389">
        <v>39.362474733583298</v>
      </c>
      <c r="H389">
        <f>(Table2[[#This Row],[1Y Return vs Nifty]]-AVERAGE(Table2[1Y Return vs Nifty]))/_xlfn.STDEV.P(Table2[1Y Return vs Nifty])</f>
        <v>0.37843968115511722</v>
      </c>
      <c r="I389">
        <v>-13.1749678564137</v>
      </c>
      <c r="J389">
        <f>(Table2[[#This Row],[1M Return vs Nifty]]-AVERAGE(Table2[1M Return vs Nifty]))/_xlfn.STDEV.P(Table2[1M Return vs Nifty])</f>
        <v>-1.2867225189595319</v>
      </c>
      <c r="K389">
        <v>-25.2330205520513</v>
      </c>
      <c r="L389">
        <f>(Table2[[#This Row],[6M Return vs Nifty]]-AVERAGE(Table2[6M Return vs Nifty]))/_xlfn.STDEV.P(Table2[6M Return vs Nifty])</f>
        <v>-0.94583281973557787</v>
      </c>
      <c r="M389">
        <v>-12.657578201941099</v>
      </c>
      <c r="N389">
        <f>(Table2[[#This Row],[1W Return vs Nifty]]-AVERAGE(Table2[1W Return vs Nifty]))/_xlfn.STDEV.P(Table2[1W Return vs Nifty])</f>
        <v>-1.4076354593492078</v>
      </c>
      <c r="O389">
        <v>247.11</v>
      </c>
      <c r="P389">
        <v>259.73071303472699</v>
      </c>
      <c r="Q389">
        <v>251.22719144923099</v>
      </c>
      <c r="R389">
        <v>20.829721692034699</v>
      </c>
      <c r="S389" s="1">
        <f>(Table2[[#This Row],[Close Price]]-Table2[[#This Row],[20D EMA]])/Table2[[#This Row],[20D EMA]]</f>
        <v>-8.1785439682732414E-2</v>
      </c>
      <c r="T389" s="1">
        <f>(Table2[[#This Row],[Close Price]]-Table2[[#This Row],[50D EMA]])/Table2[[#This Row],[50D EMA]]</f>
        <v>-0.12640289109874114</v>
      </c>
      <c r="U389" s="1">
        <f>(Table2[[#This Row],[Close Price]]-Table2[[#This Row],[200D EMA]])/Table2[[#This Row],[200D EMA]]</f>
        <v>-9.6833433152267348E-2</v>
      </c>
      <c r="V389">
        <v>0.73753915992810204</v>
      </c>
      <c r="W389">
        <v>217.35</v>
      </c>
      <c r="X389">
        <v>232</v>
      </c>
      <c r="Y389">
        <v>217.35</v>
      </c>
      <c r="Z389">
        <v>232</v>
      </c>
      <c r="AA389">
        <v>217.35</v>
      </c>
      <c r="AB389">
        <v>278.45</v>
      </c>
      <c r="AC389" s="1">
        <f>(Table2[[#This Row],[Close Price]]/Table2[[#This Row],[Day Low]])-1</f>
        <v>4.3938348286174378E-2</v>
      </c>
      <c r="AD389" s="1">
        <f>(Table2[[#This Row],[Day High]]/Table2[[#This Row],[Close Price]])-1</f>
        <v>2.2476862053768087E-2</v>
      </c>
      <c r="AE389" s="1">
        <f>(Table2[[#This Row],[Close Price]]/Table2[[#This Row],[Current Week Low]])-1</f>
        <v>4.3938348286174378E-2</v>
      </c>
      <c r="AF389" s="1">
        <f>(Table2[[#This Row],[Current Week High]]/Table2[[#This Row],[Close Price]])-1</f>
        <v>2.2476862053768087E-2</v>
      </c>
      <c r="AG389" s="1">
        <f>(Table2[[#This Row],[Close Price]]/Table2[[#This Row],[Current Month Low]])-1</f>
        <v>4.3938348286174378E-2</v>
      </c>
      <c r="AH389" s="1">
        <f>(Table2[[#This Row],[Current Month High]]/Table2[[#This Row],[Close Price]])-1</f>
        <v>0.22719259585720564</v>
      </c>
      <c r="AI389">
        <v>41.229616571176699</v>
      </c>
      <c r="AJ389">
        <v>69.328358208955194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0</v>
      </c>
      <c r="AM389">
        <v>0</v>
      </c>
      <c r="AN389">
        <v>-11.8</v>
      </c>
      <c r="AO389" t="s">
        <v>3143</v>
      </c>
      <c r="AP389">
        <v>5.9211333465699997E-2</v>
      </c>
      <c r="AQ389">
        <f>(Table2[[#This Row],[Sharpe Ratio]]-AVERAGE(Table2[Sharpe Ratio]))/_xlfn.STDEV.P(Table2[Sharpe Ratio])</f>
        <v>2.9407524478660314E-2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194</v>
      </c>
      <c r="AT389">
        <f>_xlfn.RANK.AVG(Table2[[#This Row],[6M Return vs Nifty Z-Score]],Table2[6M Return vs Nifty Z-Score])</f>
        <v>626</v>
      </c>
      <c r="AU389">
        <f>_xlfn.RANK.AVG(Table2[[#This Row],[Sharpe Ratio Z-Score]],Table2[Sharpe Ratio Z-Score])</f>
        <v>333</v>
      </c>
      <c r="AV389">
        <f>(Table2[[#This Row],[Rank 1Y]]+Table2[[#This Row],[Rank 6M]]+Table2[[#This Row],[Rank Sharpe]])/3</f>
        <v>384.33333333333331</v>
      </c>
    </row>
    <row r="390" spans="1:48" x14ac:dyDescent="0.3">
      <c r="A390" t="s">
        <v>626</v>
      </c>
      <c r="B390" t="s">
        <v>627</v>
      </c>
      <c r="C390" t="s">
        <v>3103</v>
      </c>
      <c r="D390" t="s">
        <v>192</v>
      </c>
      <c r="E390">
        <v>28737.1558812</v>
      </c>
      <c r="F390">
        <v>1307.0999999999999</v>
      </c>
      <c r="G390">
        <v>-26.825262465574401</v>
      </c>
      <c r="H390">
        <f>(Table2[[#This Row],[1Y Return vs Nifty]]-AVERAGE(Table2[1Y Return vs Nifty]))/_xlfn.STDEV.P(Table2[1Y Return vs Nifty])</f>
        <v>-0.81451627398598636</v>
      </c>
      <c r="I390">
        <v>5.6610822474716596</v>
      </c>
      <c r="J390">
        <f>(Table2[[#This Row],[1M Return vs Nifty]]-AVERAGE(Table2[1M Return vs Nifty]))/_xlfn.STDEV.P(Table2[1M Return vs Nifty])</f>
        <v>0.92536383016891977</v>
      </c>
      <c r="K390">
        <v>9.8847851646942697</v>
      </c>
      <c r="L390">
        <f>(Table2[[#This Row],[6M Return vs Nifty]]-AVERAGE(Table2[6M Return vs Nifty]))/_xlfn.STDEV.P(Table2[6M Return vs Nifty])</f>
        <v>0.33442487996466336</v>
      </c>
      <c r="M390">
        <v>0.16836576852683699</v>
      </c>
      <c r="N390">
        <f>(Table2[[#This Row],[1W Return vs Nifty]]-AVERAGE(Table2[1W Return vs Nifty]))/_xlfn.STDEV.P(Table2[1W Return vs Nifty])</f>
        <v>1.1911950798565509</v>
      </c>
      <c r="O390">
        <v>1393.89</v>
      </c>
      <c r="P390">
        <v>1387.03350021446</v>
      </c>
      <c r="Q390">
        <v>1294.66209467146</v>
      </c>
      <c r="R390">
        <v>36.404416376296297</v>
      </c>
      <c r="S390" s="1">
        <f>(Table2[[#This Row],[Close Price]]-Table2[[#This Row],[20D EMA]])/Table2[[#This Row],[20D EMA]]</f>
        <v>-6.2264597636829434E-2</v>
      </c>
      <c r="T390" s="1">
        <f>(Table2[[#This Row],[Close Price]]-Table2[[#This Row],[50D EMA]])/Table2[[#This Row],[50D EMA]]</f>
        <v>-5.7629105715255577E-2</v>
      </c>
      <c r="U390" s="1">
        <f>(Table2[[#This Row],[Close Price]]-Table2[[#This Row],[200D EMA]])/Table2[[#This Row],[200D EMA]]</f>
        <v>9.6070668784786362E-3</v>
      </c>
      <c r="V390">
        <v>0.862589196725148</v>
      </c>
      <c r="W390">
        <v>1296.0999999999999</v>
      </c>
      <c r="X390">
        <v>1374.4</v>
      </c>
      <c r="Y390">
        <v>1296.0999999999999</v>
      </c>
      <c r="Z390">
        <v>1374.4</v>
      </c>
      <c r="AA390">
        <v>1296.0999999999999</v>
      </c>
      <c r="AB390">
        <v>1497.55</v>
      </c>
      <c r="AC390" s="1">
        <f>(Table2[[#This Row],[Close Price]]/Table2[[#This Row],[Day Low]])-1</f>
        <v>8.4869994599181542E-3</v>
      </c>
      <c r="AD390" s="1">
        <f>(Table2[[#This Row],[Day High]]/Table2[[#This Row],[Close Price]])-1</f>
        <v>5.1488026929844777E-2</v>
      </c>
      <c r="AE390" s="1">
        <f>(Table2[[#This Row],[Close Price]]/Table2[[#This Row],[Current Week Low]])-1</f>
        <v>8.4869994599181542E-3</v>
      </c>
      <c r="AF390" s="1">
        <f>(Table2[[#This Row],[Current Week High]]/Table2[[#This Row],[Close Price]])-1</f>
        <v>5.1488026929844777E-2</v>
      </c>
      <c r="AG390" s="1">
        <f>(Table2[[#This Row],[Close Price]]/Table2[[#This Row],[Current Month Low]])-1</f>
        <v>8.4869994599181542E-3</v>
      </c>
      <c r="AH390" s="1">
        <f>(Table2[[#This Row],[Current Month High]]/Table2[[#This Row],[Close Price]])-1</f>
        <v>0.14570423073980576</v>
      </c>
      <c r="AI390">
        <v>15.213067095095999</v>
      </c>
      <c r="AJ390">
        <v>30.312546732465901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</v>
      </c>
      <c r="AM390" t="s">
        <v>3142</v>
      </c>
      <c r="AN390">
        <v>-9.74</v>
      </c>
      <c r="AO390" t="s">
        <v>3143</v>
      </c>
      <c r="AP390">
        <v>5.4433749114258002E-2</v>
      </c>
      <c r="AQ390">
        <f>(Table2[[#This Row],[Sharpe Ratio]]-AVERAGE(Table2[Sharpe Ratio]))/_xlfn.STDEV.P(Table2[Sharpe Ratio])</f>
        <v>-2.6999573829351659E-2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1.6094679421747959</v>
      </c>
      <c r="AS390">
        <f>_xlfn.RANK.AVG(Table2[[#This Row],[1Y Return vs Nifty Z-Score]],Table2[1Y Return vs Nifty Z-Score])</f>
        <v>595</v>
      </c>
      <c r="AT390">
        <f>_xlfn.RANK.AVG(Table2[[#This Row],[6M Return vs Nifty Z-Score]],Table2[6M Return vs Nifty Z-Score])</f>
        <v>215</v>
      </c>
      <c r="AU390">
        <f>_xlfn.RANK.AVG(Table2[[#This Row],[Sharpe Ratio Z-Score]],Table2[Sharpe Ratio Z-Score])</f>
        <v>344</v>
      </c>
      <c r="AV390">
        <f>(Table2[[#This Row],[Rank 1Y]]+Table2[[#This Row],[Rank 6M]]+Table2[[#This Row],[Rank Sharpe]])/3</f>
        <v>384.66666666666669</v>
      </c>
    </row>
    <row r="391" spans="1:48" x14ac:dyDescent="0.3">
      <c r="A391" t="s">
        <v>129</v>
      </c>
      <c r="B391" t="s">
        <v>130</v>
      </c>
      <c r="C391" t="s">
        <v>3095</v>
      </c>
      <c r="D391" t="s">
        <v>18</v>
      </c>
      <c r="E391">
        <v>206607.838781673</v>
      </c>
      <c r="F391">
        <v>147.02000000000001</v>
      </c>
      <c r="G391">
        <v>38.811887553975701</v>
      </c>
      <c r="H391">
        <f>(Table2[[#This Row],[1Y Return vs Nifty]]-AVERAGE(Table2[1Y Return vs Nifty]))/_xlfn.STDEV.P(Table2[1Y Return vs Nifty])</f>
        <v>0.36851599615647695</v>
      </c>
      <c r="I391">
        <v>-11.398844237864299</v>
      </c>
      <c r="J391">
        <f>(Table2[[#This Row],[1M Return vs Nifty]]-AVERAGE(Table2[1M Return vs Nifty]))/_xlfn.STDEV.P(Table2[1M Return vs Nifty])</f>
        <v>-1.0781363881471424</v>
      </c>
      <c r="K391">
        <v>-25.3806009362374</v>
      </c>
      <c r="L391">
        <f>(Table2[[#This Row],[6M Return vs Nifty]]-AVERAGE(Table2[6M Return vs Nifty]))/_xlfn.STDEV.P(Table2[6M Return vs Nifty])</f>
        <v>-0.95121302272157704</v>
      </c>
      <c r="M391">
        <v>-10.2846173477928</v>
      </c>
      <c r="N391">
        <f>(Table2[[#This Row],[1W Return vs Nifty]]-AVERAGE(Table2[1W Return vs Nifty]))/_xlfn.STDEV.P(Table2[1W Return vs Nifty])</f>
        <v>-0.92681914280362798</v>
      </c>
      <c r="O391">
        <v>160.71</v>
      </c>
      <c r="P391">
        <v>166.148406540531</v>
      </c>
      <c r="Q391">
        <v>158.696802045787</v>
      </c>
      <c r="R391">
        <v>16.056237302886199</v>
      </c>
      <c r="S391" s="1">
        <f>(Table2[[#This Row],[Close Price]]-Table2[[#This Row],[20D EMA]])/Table2[[#This Row],[20D EMA]]</f>
        <v>-8.5184493808723769E-2</v>
      </c>
      <c r="T391" s="1">
        <f>(Table2[[#This Row],[Close Price]]-Table2[[#This Row],[50D EMA]])/Table2[[#This Row],[50D EMA]]</f>
        <v>-0.11512843811634581</v>
      </c>
      <c r="U391" s="1">
        <f>(Table2[[#This Row],[Close Price]]-Table2[[#This Row],[200D EMA]])/Table2[[#This Row],[200D EMA]]</f>
        <v>-7.3579315369052045E-2</v>
      </c>
      <c r="V391">
        <v>0.85607212908524399</v>
      </c>
      <c r="W391">
        <v>145</v>
      </c>
      <c r="X391">
        <v>149.72999999999999</v>
      </c>
      <c r="Y391">
        <v>145</v>
      </c>
      <c r="Z391">
        <v>149.72999999999999</v>
      </c>
      <c r="AA391">
        <v>145</v>
      </c>
      <c r="AB391">
        <v>181.34</v>
      </c>
      <c r="AC391" s="1">
        <f>(Table2[[#This Row],[Close Price]]/Table2[[#This Row],[Day Low]])-1</f>
        <v>1.3931034482758786E-2</v>
      </c>
      <c r="AD391" s="1">
        <f>(Table2[[#This Row],[Day High]]/Table2[[#This Row],[Close Price]])-1</f>
        <v>1.8432866276696824E-2</v>
      </c>
      <c r="AE391" s="1">
        <f>(Table2[[#This Row],[Close Price]]/Table2[[#This Row],[Current Week Low]])-1</f>
        <v>1.3931034482758786E-2</v>
      </c>
      <c r="AF391" s="1">
        <f>(Table2[[#This Row],[Current Week High]]/Table2[[#This Row],[Close Price]])-1</f>
        <v>1.8432866276696824E-2</v>
      </c>
      <c r="AG391" s="1">
        <f>(Table2[[#This Row],[Close Price]]/Table2[[#This Row],[Current Month Low]])-1</f>
        <v>1.3931034482758786E-2</v>
      </c>
      <c r="AH391" s="1">
        <f>(Table2[[#This Row],[Current Month High]]/Table2[[#This Row],[Close Price]])-1</f>
        <v>0.23343762753366892</v>
      </c>
      <c r="AI391">
        <v>33.859338865460401</v>
      </c>
      <c r="AJ391">
        <v>69.475504322766596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-0.06</v>
      </c>
      <c r="AM391" t="s">
        <v>3143</v>
      </c>
      <c r="AN391">
        <v>-10.57</v>
      </c>
      <c r="AO391" t="s">
        <v>3143</v>
      </c>
      <c r="AP391">
        <v>6.1000960899392997E-2</v>
      </c>
      <c r="AQ391">
        <f>(Table2[[#This Row],[Sharpe Ratio]]-AVERAGE(Table2[Sharpe Ratio]))/_xlfn.STDEV.P(Table2[Sharpe Ratio])</f>
        <v>5.0536966297216109E-2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198</v>
      </c>
      <c r="AT391">
        <f>_xlfn.RANK.AVG(Table2[[#This Row],[6M Return vs Nifty Z-Score]],Table2[6M Return vs Nifty Z-Score])</f>
        <v>629</v>
      </c>
      <c r="AU391">
        <f>_xlfn.RANK.AVG(Table2[[#This Row],[Sharpe Ratio Z-Score]],Table2[Sharpe Ratio Z-Score])</f>
        <v>328</v>
      </c>
      <c r="AV391">
        <f>(Table2[[#This Row],[Rank 1Y]]+Table2[[#This Row],[Rank 6M]]+Table2[[#This Row],[Rank Sharpe]])/3</f>
        <v>385</v>
      </c>
    </row>
    <row r="392" spans="1:48" x14ac:dyDescent="0.3">
      <c r="A392" t="s">
        <v>588</v>
      </c>
      <c r="B392" t="s">
        <v>589</v>
      </c>
      <c r="C392" t="s">
        <v>3109</v>
      </c>
      <c r="D392" t="s">
        <v>108</v>
      </c>
      <c r="E392">
        <v>32032.78967889</v>
      </c>
      <c r="F392">
        <v>305.39999999999998</v>
      </c>
      <c r="G392">
        <v>13.6058755930062</v>
      </c>
      <c r="H392">
        <f>(Table2[[#This Row],[1Y Return vs Nifty]]-AVERAGE(Table2[1Y Return vs Nifty]))/_xlfn.STDEV.P(Table2[1Y Return vs Nifty])</f>
        <v>-8.5792662012594237E-2</v>
      </c>
      <c r="I392">
        <v>-7.8893432989828103</v>
      </c>
      <c r="J392">
        <f>(Table2[[#This Row],[1M Return vs Nifty]]-AVERAGE(Table2[1M Return vs Nifty]))/_xlfn.STDEV.P(Table2[1M Return vs Nifty])</f>
        <v>-0.66598420781545653</v>
      </c>
      <c r="K392">
        <v>5.0347082319704901</v>
      </c>
      <c r="L392">
        <f>(Table2[[#This Row],[6M Return vs Nifty]]-AVERAGE(Table2[6M Return vs Nifty]))/_xlfn.STDEV.P(Table2[6M Return vs Nifty])</f>
        <v>0.15761006450205367</v>
      </c>
      <c r="M392">
        <v>-8.5747933683451798</v>
      </c>
      <c r="N392">
        <f>(Table2[[#This Row],[1W Return vs Nifty]]-AVERAGE(Table2[1W Return vs Nifty]))/_xlfn.STDEV.P(Table2[1W Return vs Nifty])</f>
        <v>-0.58036957272237977</v>
      </c>
      <c r="O392">
        <v>324.56</v>
      </c>
      <c r="P392">
        <v>326.16415000653001</v>
      </c>
      <c r="Q392">
        <v>294.14173528684302</v>
      </c>
      <c r="R392">
        <v>25.345304458931899</v>
      </c>
      <c r="S392" s="1">
        <f>(Table2[[#This Row],[Close Price]]-Table2[[#This Row],[20D EMA]])/Table2[[#This Row],[20D EMA]]</f>
        <v>-5.9033768794675943E-2</v>
      </c>
      <c r="T392" s="1">
        <f>(Table2[[#This Row],[Close Price]]-Table2[[#This Row],[50D EMA]])/Table2[[#This Row],[50D EMA]]</f>
        <v>-6.3661656273733089E-2</v>
      </c>
      <c r="U392" s="1">
        <f>(Table2[[#This Row],[Close Price]]-Table2[[#This Row],[200D EMA]])/Table2[[#This Row],[200D EMA]]</f>
        <v>3.8274965306021792E-2</v>
      </c>
      <c r="V392">
        <v>0.55104737981128604</v>
      </c>
      <c r="W392">
        <v>296.95</v>
      </c>
      <c r="X392">
        <v>308</v>
      </c>
      <c r="Y392">
        <v>296.95</v>
      </c>
      <c r="Z392">
        <v>308</v>
      </c>
      <c r="AA392">
        <v>294.14999999999998</v>
      </c>
      <c r="AB392">
        <v>357.9</v>
      </c>
      <c r="AC392" s="1">
        <f>(Table2[[#This Row],[Close Price]]/Table2[[#This Row],[Day Low]])-1</f>
        <v>2.8455969018353233E-2</v>
      </c>
      <c r="AD392" s="1">
        <f>(Table2[[#This Row],[Day High]]/Table2[[#This Row],[Close Price]])-1</f>
        <v>8.5134250163720893E-3</v>
      </c>
      <c r="AE392" s="1">
        <f>(Table2[[#This Row],[Close Price]]/Table2[[#This Row],[Current Week Low]])-1</f>
        <v>2.8455969018353233E-2</v>
      </c>
      <c r="AF392" s="1">
        <f>(Table2[[#This Row],[Current Week High]]/Table2[[#This Row],[Close Price]])-1</f>
        <v>8.5134250163720893E-3</v>
      </c>
      <c r="AG392" s="1">
        <f>(Table2[[#This Row],[Close Price]]/Table2[[#This Row],[Current Month Low]])-1</f>
        <v>3.8245792962774194E-2</v>
      </c>
      <c r="AH392" s="1">
        <f>(Table2[[#This Row],[Current Month High]]/Table2[[#This Row],[Close Price]])-1</f>
        <v>0.17190569744597251</v>
      </c>
      <c r="AI392">
        <v>19.318925998690201</v>
      </c>
      <c r="AJ392">
        <v>53.6603773584905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-0.04</v>
      </c>
      <c r="AM392" t="s">
        <v>3143</v>
      </c>
      <c r="AN392">
        <v>-9.48</v>
      </c>
      <c r="AO392" t="s">
        <v>3143</v>
      </c>
      <c r="AP392">
        <v>-6.0399565728530002E-3</v>
      </c>
      <c r="AQ392">
        <f>(Table2[[#This Row],[Sharpe Ratio]]-AVERAGE(Table2[Sharpe Ratio]))/_xlfn.STDEV.P(Table2[Sharpe Ratio])</f>
        <v>-0.74098932488693037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320</v>
      </c>
      <c r="AT392">
        <f>_xlfn.RANK.AVG(Table2[[#This Row],[6M Return vs Nifty Z-Score]],Table2[6M Return vs Nifty Z-Score])</f>
        <v>269</v>
      </c>
      <c r="AU392">
        <f>_xlfn.RANK.AVG(Table2[[#This Row],[Sharpe Ratio Z-Score]],Table2[Sharpe Ratio Z-Score])</f>
        <v>566</v>
      </c>
      <c r="AV392">
        <f>(Table2[[#This Row],[Rank 1Y]]+Table2[[#This Row],[Rank 6M]]+Table2[[#This Row],[Rank Sharpe]])/3</f>
        <v>385</v>
      </c>
    </row>
    <row r="393" spans="1:48" x14ac:dyDescent="0.3">
      <c r="A393" t="s">
        <v>1093</v>
      </c>
      <c r="B393" t="s">
        <v>1094</v>
      </c>
      <c r="C393" t="s">
        <v>3107</v>
      </c>
      <c r="D393" t="s">
        <v>77</v>
      </c>
      <c r="E393">
        <v>11011.5</v>
      </c>
      <c r="F393">
        <v>74.83</v>
      </c>
      <c r="G393">
        <v>7.0379233432358204</v>
      </c>
      <c r="H393">
        <f>(Table2[[#This Row],[1Y Return vs Nifty]]-AVERAGE(Table2[1Y Return vs Nifty]))/_xlfn.STDEV.P(Table2[1Y Return vs Nifty])</f>
        <v>-0.20417226042475589</v>
      </c>
      <c r="I393">
        <v>-11.3239012455112</v>
      </c>
      <c r="J393">
        <f>(Table2[[#This Row],[1M Return vs Nifty]]-AVERAGE(Table2[1M Return vs Nifty]))/_xlfn.STDEV.P(Table2[1M Return vs Nifty])</f>
        <v>-1.0693351602127923</v>
      </c>
      <c r="K393">
        <v>-9.7747546373218093</v>
      </c>
      <c r="L393">
        <f>(Table2[[#This Row],[6M Return vs Nifty]]-AVERAGE(Table2[6M Return vs Nifty]))/_xlfn.STDEV.P(Table2[6M Return vs Nifty])</f>
        <v>-0.38228496822760921</v>
      </c>
      <c r="M393">
        <v>-9.5464551704591507</v>
      </c>
      <c r="N393">
        <f>(Table2[[#This Row],[1W Return vs Nifty]]-AVERAGE(Table2[1W Return vs Nifty]))/_xlfn.STDEV.P(Table2[1W Return vs Nifty])</f>
        <v>-0.77725054857318587</v>
      </c>
      <c r="O393">
        <v>81.69</v>
      </c>
      <c r="P393">
        <v>87.174409989149893</v>
      </c>
      <c r="Q393">
        <v>80.8745881597699</v>
      </c>
      <c r="R393">
        <v>19.6301015406173</v>
      </c>
      <c r="S393" s="1">
        <f>(Table2[[#This Row],[Close Price]]-Table2[[#This Row],[20D EMA]])/Table2[[#This Row],[20D EMA]]</f>
        <v>-8.3976006855184235E-2</v>
      </c>
      <c r="T393" s="1">
        <f>(Table2[[#This Row],[Close Price]]-Table2[[#This Row],[50D EMA]])/Table2[[#This Row],[50D EMA]]</f>
        <v>-0.1416058908880064</v>
      </c>
      <c r="U393" s="1">
        <f>(Table2[[#This Row],[Close Price]]-Table2[[#This Row],[200D EMA]])/Table2[[#This Row],[200D EMA]]</f>
        <v>-7.4740265110576604E-2</v>
      </c>
      <c r="V393">
        <v>0.20702274451149899</v>
      </c>
      <c r="W393">
        <v>72.81</v>
      </c>
      <c r="X393">
        <v>75.67</v>
      </c>
      <c r="Y393">
        <v>72.81</v>
      </c>
      <c r="Z393">
        <v>75.67</v>
      </c>
      <c r="AA393">
        <v>72.16</v>
      </c>
      <c r="AB393">
        <v>91.17</v>
      </c>
      <c r="AC393" s="1">
        <f>(Table2[[#This Row],[Close Price]]/Table2[[#This Row],[Day Low]])-1</f>
        <v>2.774344183491273E-2</v>
      </c>
      <c r="AD393" s="1">
        <f>(Table2[[#This Row],[Day High]]/Table2[[#This Row],[Close Price]])-1</f>
        <v>1.1225444340505097E-2</v>
      </c>
      <c r="AE393" s="1">
        <f>(Table2[[#This Row],[Close Price]]/Table2[[#This Row],[Current Week Low]])-1</f>
        <v>2.774344183491273E-2</v>
      </c>
      <c r="AF393" s="1">
        <f>(Table2[[#This Row],[Current Week High]]/Table2[[#This Row],[Close Price]])-1</f>
        <v>1.1225444340505097E-2</v>
      </c>
      <c r="AG393" s="1">
        <f>(Table2[[#This Row],[Close Price]]/Table2[[#This Row],[Current Month Low]])-1</f>
        <v>3.7001108647450209E-2</v>
      </c>
      <c r="AH393" s="1">
        <f>(Table2[[#This Row],[Current Month High]]/Table2[[#This Row],[Close Price]])-1</f>
        <v>0.218361619671255</v>
      </c>
      <c r="AI393">
        <v>76.132567152211706</v>
      </c>
      <c r="AJ393">
        <v>50.563380281690101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-0.28999999999999998</v>
      </c>
      <c r="AM393" t="s">
        <v>3143</v>
      </c>
      <c r="AN393">
        <v>-11.62</v>
      </c>
      <c r="AO393" t="s">
        <v>3143</v>
      </c>
      <c r="AP393">
        <v>5.8693232861919999E-2</v>
      </c>
      <c r="AQ393">
        <f>(Table2[[#This Row],[Sharpe Ratio]]-AVERAGE(Table2[Sharpe Ratio]))/_xlfn.STDEV.P(Table2[Sharpe Ratio])</f>
        <v>2.3290510200924319E-2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374</v>
      </c>
      <c r="AT393">
        <f>_xlfn.RANK.AVG(Table2[[#This Row],[6M Return vs Nifty Z-Score]],Table2[6M Return vs Nifty Z-Score])</f>
        <v>453</v>
      </c>
      <c r="AU393">
        <f>_xlfn.RANK.AVG(Table2[[#This Row],[Sharpe Ratio Z-Score]],Table2[Sharpe Ratio Z-Score])</f>
        <v>338</v>
      </c>
      <c r="AV393">
        <f>(Table2[[#This Row],[Rank 1Y]]+Table2[[#This Row],[Rank 6M]]+Table2[[#This Row],[Rank Sharpe]])/3</f>
        <v>388.33333333333331</v>
      </c>
    </row>
    <row r="394" spans="1:48" x14ac:dyDescent="0.3">
      <c r="A394" t="s">
        <v>805</v>
      </c>
      <c r="B394" t="s">
        <v>806</v>
      </c>
      <c r="C394" t="s">
        <v>3103</v>
      </c>
      <c r="D394" t="s">
        <v>192</v>
      </c>
      <c r="E394">
        <v>18578.989379840001</v>
      </c>
      <c r="F394">
        <v>1506.65</v>
      </c>
      <c r="G394">
        <v>-5.71787516090731</v>
      </c>
      <c r="H394">
        <f>(Table2[[#This Row],[1Y Return vs Nifty]]-AVERAGE(Table2[1Y Return vs Nifty]))/_xlfn.STDEV.P(Table2[1Y Return vs Nifty])</f>
        <v>-0.43408049466925852</v>
      </c>
      <c r="I394">
        <v>-6.85075163606116</v>
      </c>
      <c r="J394">
        <f>(Table2[[#This Row],[1M Return vs Nifty]]-AVERAGE(Table2[1M Return vs Nifty]))/_xlfn.STDEV.P(Table2[1M Return vs Nifty])</f>
        <v>-0.54401307123445442</v>
      </c>
      <c r="K394">
        <v>-29.574649961061201</v>
      </c>
      <c r="L394">
        <f>(Table2[[#This Row],[6M Return vs Nifty]]-AVERAGE(Table2[6M Return vs Nifty]))/_xlfn.STDEV.P(Table2[6M Return vs Nifty])</f>
        <v>-1.1041116292079893</v>
      </c>
      <c r="M394">
        <v>-9.5534164203443606</v>
      </c>
      <c r="N394">
        <f>(Table2[[#This Row],[1W Return vs Nifty]]-AVERAGE(Table2[1W Return vs Nifty]))/_xlfn.STDEV.P(Table2[1W Return vs Nifty])</f>
        <v>-0.77866105752553905</v>
      </c>
      <c r="O394">
        <v>1712.74</v>
      </c>
      <c r="P394">
        <v>1810.3693075036199</v>
      </c>
      <c r="Q394">
        <v>1808.70535869121</v>
      </c>
      <c r="R394">
        <v>18.409940062370602</v>
      </c>
      <c r="S394" s="1">
        <f>(Table2[[#This Row],[Close Price]]-Table2[[#This Row],[20D EMA]])/Table2[[#This Row],[20D EMA]]</f>
        <v>-0.12032766210866794</v>
      </c>
      <c r="T394" s="1">
        <f>(Table2[[#This Row],[Close Price]]-Table2[[#This Row],[50D EMA]])/Table2[[#This Row],[50D EMA]]</f>
        <v>-0.16776649175655145</v>
      </c>
      <c r="U394" s="1">
        <f>(Table2[[#This Row],[Close Price]]-Table2[[#This Row],[200D EMA]])/Table2[[#This Row],[200D EMA]]</f>
        <v>-0.16700086459066996</v>
      </c>
      <c r="V394">
        <v>0.75040307851436805</v>
      </c>
      <c r="W394">
        <v>1470</v>
      </c>
      <c r="X394">
        <v>1590</v>
      </c>
      <c r="Y394">
        <v>1470</v>
      </c>
      <c r="Z394">
        <v>1590</v>
      </c>
      <c r="AA394">
        <v>1470</v>
      </c>
      <c r="AB394">
        <v>1859</v>
      </c>
      <c r="AC394" s="1">
        <f>(Table2[[#This Row],[Close Price]]/Table2[[#This Row],[Day Low]])-1</f>
        <v>2.4931972789115742E-2</v>
      </c>
      <c r="AD394" s="1">
        <f>(Table2[[#This Row],[Day High]]/Table2[[#This Row],[Close Price]])-1</f>
        <v>5.5321408422659424E-2</v>
      </c>
      <c r="AE394" s="1">
        <f>(Table2[[#This Row],[Close Price]]/Table2[[#This Row],[Current Week Low]])-1</f>
        <v>2.4931972789115742E-2</v>
      </c>
      <c r="AF394" s="1">
        <f>(Table2[[#This Row],[Current Week High]]/Table2[[#This Row],[Close Price]])-1</f>
        <v>5.5321408422659424E-2</v>
      </c>
      <c r="AG394" s="1">
        <f>(Table2[[#This Row],[Close Price]]/Table2[[#This Row],[Current Month Low]])-1</f>
        <v>2.4931972789115742E-2</v>
      </c>
      <c r="AH394" s="1">
        <f>(Table2[[#This Row],[Current Month High]]/Table2[[#This Row],[Close Price]])-1</f>
        <v>0.2338632064513988</v>
      </c>
      <c r="AI394">
        <v>61.175455480702198</v>
      </c>
      <c r="AJ394">
        <v>28.165539534685902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-0.15</v>
      </c>
      <c r="AM394" t="s">
        <v>3143</v>
      </c>
      <c r="AN394">
        <v>-14.27</v>
      </c>
      <c r="AO394" t="s">
        <v>3143</v>
      </c>
      <c r="AP394">
        <v>0.18213434222946001</v>
      </c>
      <c r="AQ394">
        <f>(Table2[[#This Row],[Sharpe Ratio]]-AVERAGE(Table2[Sharpe Ratio]))/_xlfn.STDEV.P(Table2[Sharpe Ratio])</f>
        <v>1.4807121440530389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456</v>
      </c>
      <c r="AT394">
        <f>_xlfn.RANK.AVG(Table2[[#This Row],[6M Return vs Nifty Z-Score]],Table2[6M Return vs Nifty Z-Score])</f>
        <v>658</v>
      </c>
      <c r="AU394">
        <f>_xlfn.RANK.AVG(Table2[[#This Row],[Sharpe Ratio Z-Score]],Table2[Sharpe Ratio Z-Score])</f>
        <v>52</v>
      </c>
      <c r="AV394">
        <f>(Table2[[#This Row],[Rank 1Y]]+Table2[[#This Row],[Rank 6M]]+Table2[[#This Row],[Rank Sharpe]])/3</f>
        <v>388.66666666666669</v>
      </c>
    </row>
    <row r="395" spans="1:48" x14ac:dyDescent="0.3">
      <c r="A395" t="s">
        <v>1925</v>
      </c>
      <c r="B395" t="s">
        <v>1926</v>
      </c>
      <c r="C395" t="s">
        <v>3105</v>
      </c>
      <c r="D395" t="s">
        <v>117</v>
      </c>
      <c r="E395">
        <v>3559.62214335</v>
      </c>
      <c r="F395">
        <v>651.9</v>
      </c>
      <c r="G395">
        <v>25.065755754527601</v>
      </c>
      <c r="H395">
        <f>(Table2[[#This Row],[1Y Return vs Nifty]]-AVERAGE(Table2[1Y Return vs Nifty]))/_xlfn.STDEV.P(Table2[1Y Return vs Nifty])</f>
        <v>0.12075817145606112</v>
      </c>
      <c r="I395">
        <v>4.2500059950626001</v>
      </c>
      <c r="J395">
        <f>(Table2[[#This Row],[1M Return vs Nifty]]-AVERAGE(Table2[1M Return vs Nifty]))/_xlfn.STDEV.P(Table2[1M Return vs Nifty])</f>
        <v>0.75964848654230932</v>
      </c>
      <c r="K395">
        <v>-18.6305877168361</v>
      </c>
      <c r="L395">
        <f>(Table2[[#This Row],[6M Return vs Nifty]]-AVERAGE(Table2[6M Return vs Nifty]))/_xlfn.STDEV.P(Table2[6M Return vs Nifty])</f>
        <v>-0.70513396906657622</v>
      </c>
      <c r="M395">
        <v>-2.3157195246846398</v>
      </c>
      <c r="N395">
        <f>(Table2[[#This Row],[1W Return vs Nifty]]-AVERAGE(Table2[1W Return vs Nifty]))/_xlfn.STDEV.P(Table2[1W Return vs Nifty])</f>
        <v>0.68786240221080952</v>
      </c>
      <c r="O395">
        <v>677.58</v>
      </c>
      <c r="P395">
        <v>681.55053891960995</v>
      </c>
      <c r="Q395">
        <v>646.61199422080097</v>
      </c>
      <c r="R395">
        <v>38.279488963804198</v>
      </c>
      <c r="S395" s="1">
        <f>(Table2[[#This Row],[Close Price]]-Table2[[#This Row],[20D EMA]])/Table2[[#This Row],[20D EMA]]</f>
        <v>-3.7899583812981585E-2</v>
      </c>
      <c r="T395" s="1">
        <f>(Table2[[#This Row],[Close Price]]-Table2[[#This Row],[50D EMA]])/Table2[[#This Row],[50D EMA]]</f>
        <v>-4.3504534479001128E-2</v>
      </c>
      <c r="U395" s="1">
        <f>(Table2[[#This Row],[Close Price]]-Table2[[#This Row],[200D EMA]])/Table2[[#This Row],[200D EMA]]</f>
        <v>8.1780199353884801E-3</v>
      </c>
      <c r="V395">
        <v>0.96553796338258502</v>
      </c>
      <c r="W395">
        <v>645</v>
      </c>
      <c r="X395">
        <v>664.75</v>
      </c>
      <c r="Y395">
        <v>645</v>
      </c>
      <c r="Z395">
        <v>664.75</v>
      </c>
      <c r="AA395">
        <v>631.04999999999995</v>
      </c>
      <c r="AB395">
        <v>732.4</v>
      </c>
      <c r="AC395" s="1">
        <f>(Table2[[#This Row],[Close Price]]/Table2[[#This Row],[Day Low]])-1</f>
        <v>1.0697674418604697E-2</v>
      </c>
      <c r="AD395" s="1">
        <f>(Table2[[#This Row],[Day High]]/Table2[[#This Row],[Close Price]])-1</f>
        <v>1.9711612210461693E-2</v>
      </c>
      <c r="AE395" s="1">
        <f>(Table2[[#This Row],[Close Price]]/Table2[[#This Row],[Current Week Low]])-1</f>
        <v>1.0697674418604697E-2</v>
      </c>
      <c r="AF395" s="1">
        <f>(Table2[[#This Row],[Current Week High]]/Table2[[#This Row],[Close Price]])-1</f>
        <v>1.9711612210461693E-2</v>
      </c>
      <c r="AG395" s="1">
        <f>(Table2[[#This Row],[Close Price]]/Table2[[#This Row],[Current Month Low]])-1</f>
        <v>3.3040171143332575E-2</v>
      </c>
      <c r="AH395" s="1">
        <f>(Table2[[#This Row],[Current Month High]]/Table2[[#This Row],[Close Price]])-1</f>
        <v>0.12348519711612216</v>
      </c>
      <c r="AI395">
        <v>34.990029145574397</v>
      </c>
      <c r="AJ395">
        <v>58.999999999999901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-0.09</v>
      </c>
      <c r="AM395" t="s">
        <v>3143</v>
      </c>
      <c r="AN395">
        <v>-5.38</v>
      </c>
      <c r="AO395" t="s">
        <v>3143</v>
      </c>
      <c r="AP395">
        <v>5.0808049544735001E-2</v>
      </c>
      <c r="AQ395">
        <f>(Table2[[#This Row],[Sharpe Ratio]]-AVERAGE(Table2[Sharpe Ratio]))/_xlfn.STDEV.P(Table2[Sharpe Ratio])</f>
        <v>-6.9806812176001223E-2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252</v>
      </c>
      <c r="AT395">
        <f>_xlfn.RANK.AVG(Table2[[#This Row],[6M Return vs Nifty Z-Score]],Table2[6M Return vs Nifty Z-Score])</f>
        <v>561</v>
      </c>
      <c r="AU395">
        <f>_xlfn.RANK.AVG(Table2[[#This Row],[Sharpe Ratio Z-Score]],Table2[Sharpe Ratio Z-Score])</f>
        <v>354</v>
      </c>
      <c r="AV395">
        <f>(Table2[[#This Row],[Rank 1Y]]+Table2[[#This Row],[Rank 6M]]+Table2[[#This Row],[Rank Sharpe]])/3</f>
        <v>389</v>
      </c>
    </row>
    <row r="396" spans="1:48" x14ac:dyDescent="0.3">
      <c r="A396" t="s">
        <v>766</v>
      </c>
      <c r="B396" t="s">
        <v>767</v>
      </c>
      <c r="C396" t="s">
        <v>3095</v>
      </c>
      <c r="D396" t="s">
        <v>270</v>
      </c>
      <c r="E396">
        <v>20230.5201199519</v>
      </c>
      <c r="F396">
        <v>206.81</v>
      </c>
      <c r="G396">
        <v>20.787389002967899</v>
      </c>
      <c r="H396">
        <f>(Table2[[#This Row],[1Y Return vs Nifty]]-AVERAGE(Table2[1Y Return vs Nifty]))/_xlfn.STDEV.P(Table2[1Y Return vs Nifty])</f>
        <v>4.3645653178040936E-2</v>
      </c>
      <c r="I396">
        <v>-8.4731457871678693</v>
      </c>
      <c r="J396">
        <f>(Table2[[#This Row],[1M Return vs Nifty]]-AVERAGE(Table2[1M Return vs Nifty]))/_xlfn.STDEV.P(Table2[1M Return vs Nifty])</f>
        <v>-0.73454537151904042</v>
      </c>
      <c r="K396">
        <v>-11.054339738689</v>
      </c>
      <c r="L396">
        <f>(Table2[[#This Row],[6M Return vs Nifty]]-AVERAGE(Table2[6M Return vs Nifty]))/_xlfn.STDEV.P(Table2[6M Return vs Nifty])</f>
        <v>-0.42893363106436222</v>
      </c>
      <c r="M396">
        <v>-6.7042801625620099</v>
      </c>
      <c r="N396">
        <f>(Table2[[#This Row],[1W Return vs Nifty]]-AVERAGE(Table2[1W Return vs Nifty]))/_xlfn.STDEV.P(Table2[1W Return vs Nifty])</f>
        <v>-0.20136067837745802</v>
      </c>
      <c r="O396">
        <v>222.33</v>
      </c>
      <c r="P396">
        <v>234.72416739277099</v>
      </c>
      <c r="Q396">
        <v>217.132351666201</v>
      </c>
      <c r="R396">
        <v>22.9404248092596</v>
      </c>
      <c r="S396" s="1">
        <f>(Table2[[#This Row],[Close Price]]-Table2[[#This Row],[20D EMA]])/Table2[[#This Row],[20D EMA]]</f>
        <v>-6.9806144020150271E-2</v>
      </c>
      <c r="T396" s="1">
        <f>(Table2[[#This Row],[Close Price]]-Table2[[#This Row],[50D EMA]])/Table2[[#This Row],[50D EMA]]</f>
        <v>-0.11892327791735811</v>
      </c>
      <c r="U396" s="1">
        <f>(Table2[[#This Row],[Close Price]]-Table2[[#This Row],[200D EMA]])/Table2[[#This Row],[200D EMA]]</f>
        <v>-4.7539445812614885E-2</v>
      </c>
      <c r="V396">
        <v>0.47722365749217699</v>
      </c>
      <c r="W396">
        <v>200.45</v>
      </c>
      <c r="X396">
        <v>210.08</v>
      </c>
      <c r="Y396">
        <v>200.45</v>
      </c>
      <c r="Z396">
        <v>210.08</v>
      </c>
      <c r="AA396">
        <v>200.45</v>
      </c>
      <c r="AB396">
        <v>247.48</v>
      </c>
      <c r="AC396" s="1">
        <f>(Table2[[#This Row],[Close Price]]/Table2[[#This Row],[Day Low]])-1</f>
        <v>3.1728610626091447E-2</v>
      </c>
      <c r="AD396" s="1">
        <f>(Table2[[#This Row],[Day High]]/Table2[[#This Row],[Close Price]])-1</f>
        <v>1.5811614525409912E-2</v>
      </c>
      <c r="AE396" s="1">
        <f>(Table2[[#This Row],[Close Price]]/Table2[[#This Row],[Current Week Low]])-1</f>
        <v>3.1728610626091447E-2</v>
      </c>
      <c r="AF396" s="1">
        <f>(Table2[[#This Row],[Current Week High]]/Table2[[#This Row],[Close Price]])-1</f>
        <v>1.5811614525409912E-2</v>
      </c>
      <c r="AG396" s="1">
        <f>(Table2[[#This Row],[Close Price]]/Table2[[#This Row],[Current Month Low]])-1</f>
        <v>3.1728610626091447E-2</v>
      </c>
      <c r="AH396" s="1">
        <f>(Table2[[#This Row],[Current Month High]]/Table2[[#This Row],[Close Price]])-1</f>
        <v>0.19665393356220684</v>
      </c>
      <c r="AI396">
        <v>37.5175281659494</v>
      </c>
      <c r="AJ396">
        <v>56.200906344410797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-0.16</v>
      </c>
      <c r="AM396" t="s">
        <v>3143</v>
      </c>
      <c r="AN396">
        <v>-9.34</v>
      </c>
      <c r="AO396" t="s">
        <v>3143</v>
      </c>
      <c r="AP396">
        <v>3.1426402504776997E-2</v>
      </c>
      <c r="AQ396">
        <f>(Table2[[#This Row],[Sharpe Ratio]]-AVERAGE(Table2[Sharpe Ratio]))/_xlfn.STDEV.P(Table2[Sharpe Ratio])</f>
        <v>-0.2986384537615917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278</v>
      </c>
      <c r="AT396">
        <f>_xlfn.RANK.AVG(Table2[[#This Row],[6M Return vs Nifty Z-Score]],Table2[6M Return vs Nifty Z-Score])</f>
        <v>474</v>
      </c>
      <c r="AU396">
        <f>_xlfn.RANK.AVG(Table2[[#This Row],[Sharpe Ratio Z-Score]],Table2[Sharpe Ratio Z-Score])</f>
        <v>416</v>
      </c>
      <c r="AV396">
        <f>(Table2[[#This Row],[Rank 1Y]]+Table2[[#This Row],[Rank 6M]]+Table2[[#This Row],[Rank Sharpe]])/3</f>
        <v>389.33333333333331</v>
      </c>
    </row>
    <row r="397" spans="1:48" x14ac:dyDescent="0.3">
      <c r="A397" t="s">
        <v>115</v>
      </c>
      <c r="B397" t="s">
        <v>116</v>
      </c>
      <c r="C397" t="s">
        <v>3105</v>
      </c>
      <c r="D397" t="s">
        <v>117</v>
      </c>
      <c r="E397">
        <v>230259.41436105999</v>
      </c>
      <c r="F397">
        <v>967.25</v>
      </c>
      <c r="G397">
        <v>3.90520998526102</v>
      </c>
      <c r="H397">
        <f>(Table2[[#This Row],[1Y Return vs Nifty]]-AVERAGE(Table2[1Y Return vs Nifty]))/_xlfn.STDEV.P(Table2[1Y Return vs Nifty])</f>
        <v>-0.26063572653330391</v>
      </c>
      <c r="I397">
        <v>0.61727311344525004</v>
      </c>
      <c r="J397">
        <f>(Table2[[#This Row],[1M Return vs Nifty]]-AVERAGE(Table2[1M Return vs Nifty]))/_xlfn.STDEV.P(Table2[1M Return vs Nifty])</f>
        <v>0.33302407361413311</v>
      </c>
      <c r="K397">
        <v>-0.578095311886059</v>
      </c>
      <c r="L397">
        <f>(Table2[[#This Row],[6M Return vs Nifty]]-AVERAGE(Table2[6M Return vs Nifty]))/_xlfn.STDEV.P(Table2[6M Return vs Nifty])</f>
        <v>-4.7010776899225989E-2</v>
      </c>
      <c r="M397">
        <v>-3.91645453001609</v>
      </c>
      <c r="N397">
        <f>(Table2[[#This Row],[1W Return vs Nifty]]-AVERAGE(Table2[1W Return vs Nifty]))/_xlfn.STDEV.P(Table2[1W Return vs Nifty])</f>
        <v>0.36351676132779442</v>
      </c>
      <c r="O397">
        <v>979.08</v>
      </c>
      <c r="P397">
        <v>968.11318998861998</v>
      </c>
      <c r="Q397">
        <v>903.54891170214603</v>
      </c>
      <c r="R397">
        <v>25.680941512753101</v>
      </c>
      <c r="S397" s="1">
        <f>(Table2[[#This Row],[Close Price]]-Table2[[#This Row],[20D EMA]])/Table2[[#This Row],[20D EMA]]</f>
        <v>-1.20827715814847E-2</v>
      </c>
      <c r="T397" s="1">
        <f>(Table2[[#This Row],[Close Price]]-Table2[[#This Row],[50D EMA]])/Table2[[#This Row],[50D EMA]]</f>
        <v>-8.9162093600865576E-4</v>
      </c>
      <c r="U397" s="1">
        <f>(Table2[[#This Row],[Close Price]]-Table2[[#This Row],[200D EMA]])/Table2[[#This Row],[200D EMA]]</f>
        <v>7.0500985030075458E-2</v>
      </c>
      <c r="V397">
        <v>0.626806153310694</v>
      </c>
      <c r="W397">
        <v>909</v>
      </c>
      <c r="X397">
        <v>972.45</v>
      </c>
      <c r="Y397">
        <v>909</v>
      </c>
      <c r="Z397">
        <v>972.45</v>
      </c>
      <c r="AA397">
        <v>909</v>
      </c>
      <c r="AB397">
        <v>1063</v>
      </c>
      <c r="AC397" s="1">
        <f>(Table2[[#This Row],[Close Price]]/Table2[[#This Row],[Day Low]])-1</f>
        <v>6.4081408140814089E-2</v>
      </c>
      <c r="AD397" s="1">
        <f>(Table2[[#This Row],[Day High]]/Table2[[#This Row],[Close Price]])-1</f>
        <v>5.3760661669681742E-3</v>
      </c>
      <c r="AE397" s="1">
        <f>(Table2[[#This Row],[Close Price]]/Table2[[#This Row],[Current Week Low]])-1</f>
        <v>6.4081408140814089E-2</v>
      </c>
      <c r="AF397" s="1">
        <f>(Table2[[#This Row],[Current Week High]]/Table2[[#This Row],[Close Price]])-1</f>
        <v>5.3760661669681742E-3</v>
      </c>
      <c r="AG397" s="1">
        <f>(Table2[[#This Row],[Close Price]]/Table2[[#This Row],[Current Month Low]])-1</f>
        <v>6.4081408140814089E-2</v>
      </c>
      <c r="AH397" s="1">
        <f>(Table2[[#This Row],[Current Month High]]/Table2[[#This Row],[Close Price]])-1</f>
        <v>9.8991987593693542E-2</v>
      </c>
      <c r="AI397">
        <v>9.8991987593693498</v>
      </c>
      <c r="AJ397">
        <v>33.782849239280701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0.05</v>
      </c>
      <c r="AM397" t="s">
        <v>3144</v>
      </c>
      <c r="AN397">
        <v>-3.99</v>
      </c>
      <c r="AO397" t="s">
        <v>3143</v>
      </c>
      <c r="AP397">
        <v>2.4783820743378999E-2</v>
      </c>
      <c r="AQ397">
        <f>(Table2[[#This Row],[Sharpe Ratio]]-AVERAGE(Table2[Sharpe Ratio]))/_xlfn.STDEV.P(Table2[Sharpe Ratio])</f>
        <v>-0.37706485816847435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1.1829473340923269E-2</v>
      </c>
      <c r="AS397">
        <f>_xlfn.RANK.AVG(Table2[[#This Row],[1Y Return vs Nifty Z-Score]],Table2[1Y Return vs Nifty Z-Score])</f>
        <v>393</v>
      </c>
      <c r="AT397">
        <f>_xlfn.RANK.AVG(Table2[[#This Row],[6M Return vs Nifty Z-Score]],Table2[6M Return vs Nifty Z-Score])</f>
        <v>346</v>
      </c>
      <c r="AU397">
        <f>_xlfn.RANK.AVG(Table2[[#This Row],[Sharpe Ratio Z-Score]],Table2[Sharpe Ratio Z-Score])</f>
        <v>430</v>
      </c>
      <c r="AV397">
        <f>(Table2[[#This Row],[Rank 1Y]]+Table2[[#This Row],[Rank 6M]]+Table2[[#This Row],[Rank Sharpe]])/3</f>
        <v>389.66666666666669</v>
      </c>
    </row>
    <row r="398" spans="1:48" x14ac:dyDescent="0.3">
      <c r="A398" t="s">
        <v>1217</v>
      </c>
      <c r="B398" t="s">
        <v>1218</v>
      </c>
      <c r="C398" t="s">
        <v>3107</v>
      </c>
      <c r="D398" t="s">
        <v>89</v>
      </c>
      <c r="E398">
        <v>9211.4640451399991</v>
      </c>
      <c r="F398">
        <v>191.35</v>
      </c>
      <c r="G398">
        <v>26.469304317982701</v>
      </c>
      <c r="H398">
        <f>(Table2[[#This Row],[1Y Return vs Nifty]]-AVERAGE(Table2[1Y Return vs Nifty]))/_xlfn.STDEV.P(Table2[1Y Return vs Nifty])</f>
        <v>0.14605548011106695</v>
      </c>
      <c r="I398">
        <v>-6.02720139713451</v>
      </c>
      <c r="J398">
        <f>(Table2[[#This Row],[1M Return vs Nifty]]-AVERAGE(Table2[1M Return vs Nifty]))/_xlfn.STDEV.P(Table2[1M Return vs Nifty])</f>
        <v>-0.44729617829226914</v>
      </c>
      <c r="K398">
        <v>-20.603441643002299</v>
      </c>
      <c r="L398">
        <f>(Table2[[#This Row],[6M Return vs Nifty]]-AVERAGE(Table2[6M Return vs Nifty]))/_xlfn.STDEV.P(Table2[6M Return vs Nifty])</f>
        <v>-0.77705649890031647</v>
      </c>
      <c r="M398">
        <v>-7.6987696862804498</v>
      </c>
      <c r="N398">
        <f>(Table2[[#This Row],[1W Return vs Nifty]]-AVERAGE(Table2[1W Return vs Nifty]))/_xlfn.STDEV.P(Table2[1W Return vs Nifty])</f>
        <v>-0.40286707440651998</v>
      </c>
      <c r="O398">
        <v>206.58</v>
      </c>
      <c r="P398">
        <v>214.144610138632</v>
      </c>
      <c r="Q398">
        <v>201.19719648622799</v>
      </c>
      <c r="R398">
        <v>11.846433498388899</v>
      </c>
      <c r="S398" s="1">
        <f>(Table2[[#This Row],[Close Price]]-Table2[[#This Row],[20D EMA]])/Table2[[#This Row],[20D EMA]]</f>
        <v>-7.3724465098267106E-2</v>
      </c>
      <c r="T398" s="1">
        <f>(Table2[[#This Row],[Close Price]]-Table2[[#This Row],[50D EMA]])/Table2[[#This Row],[50D EMA]]</f>
        <v>-0.10644493981835608</v>
      </c>
      <c r="U398" s="1">
        <f>(Table2[[#This Row],[Close Price]]-Table2[[#This Row],[200D EMA]])/Table2[[#This Row],[200D EMA]]</f>
        <v>-4.8943010430575473E-2</v>
      </c>
      <c r="V398">
        <v>0.40952969940692002</v>
      </c>
      <c r="W398">
        <v>187.54</v>
      </c>
      <c r="X398">
        <v>193.77</v>
      </c>
      <c r="Y398">
        <v>187.54</v>
      </c>
      <c r="Z398">
        <v>193.77</v>
      </c>
      <c r="AA398">
        <v>187.35</v>
      </c>
      <c r="AB398">
        <v>221.9</v>
      </c>
      <c r="AC398" s="1">
        <f>(Table2[[#This Row],[Close Price]]/Table2[[#This Row],[Day Low]])-1</f>
        <v>2.0315665991255116E-2</v>
      </c>
      <c r="AD398" s="1">
        <f>(Table2[[#This Row],[Day High]]/Table2[[#This Row],[Close Price]])-1</f>
        <v>1.2646981970211746E-2</v>
      </c>
      <c r="AE398" s="1">
        <f>(Table2[[#This Row],[Close Price]]/Table2[[#This Row],[Current Week Low]])-1</f>
        <v>2.0315665991255116E-2</v>
      </c>
      <c r="AF398" s="1">
        <f>(Table2[[#This Row],[Current Week High]]/Table2[[#This Row],[Close Price]])-1</f>
        <v>1.2646981970211746E-2</v>
      </c>
      <c r="AG398" s="1">
        <f>(Table2[[#This Row],[Close Price]]/Table2[[#This Row],[Current Month Low]])-1</f>
        <v>2.1350413664264822E-2</v>
      </c>
      <c r="AH398" s="1">
        <f>(Table2[[#This Row],[Current Month High]]/Table2[[#This Row],[Close Price]])-1</f>
        <v>0.15965508230990344</v>
      </c>
      <c r="AI398">
        <v>31.011235955056101</v>
      </c>
      <c r="AJ398">
        <v>58.8625985886259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-0.13</v>
      </c>
      <c r="AM398" t="s">
        <v>3143</v>
      </c>
      <c r="AN398">
        <v>-9.85</v>
      </c>
      <c r="AO398" t="s">
        <v>3143</v>
      </c>
      <c r="AP398">
        <v>5.5383590900757999E-2</v>
      </c>
      <c r="AQ398">
        <f>(Table2[[#This Row],[Sharpe Ratio]]-AVERAGE(Table2[Sharpe Ratio]))/_xlfn.STDEV.P(Table2[Sharpe Ratio])</f>
        <v>-1.5785157696229506E-2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244</v>
      </c>
      <c r="AT398">
        <f>_xlfn.RANK.AVG(Table2[[#This Row],[6M Return vs Nifty Z-Score]],Table2[6M Return vs Nifty Z-Score])</f>
        <v>583</v>
      </c>
      <c r="AU398">
        <f>_xlfn.RANK.AVG(Table2[[#This Row],[Sharpe Ratio Z-Score]],Table2[Sharpe Ratio Z-Score])</f>
        <v>342</v>
      </c>
      <c r="AV398">
        <f>(Table2[[#This Row],[Rank 1Y]]+Table2[[#This Row],[Rank 6M]]+Table2[[#This Row],[Rank Sharpe]])/3</f>
        <v>389.66666666666669</v>
      </c>
    </row>
    <row r="399" spans="1:48" x14ac:dyDescent="0.3">
      <c r="A399" t="s">
        <v>590</v>
      </c>
      <c r="B399" t="s">
        <v>591</v>
      </c>
      <c r="C399" t="s">
        <v>3106</v>
      </c>
      <c r="D399" t="s">
        <v>592</v>
      </c>
      <c r="E399">
        <v>31990.730496339998</v>
      </c>
      <c r="F399">
        <v>1155.2</v>
      </c>
      <c r="G399">
        <v>-30.338896889303101</v>
      </c>
      <c r="H399">
        <f>(Table2[[#This Row],[1Y Return vs Nifty]]-AVERAGE(Table2[1Y Return vs Nifty]))/_xlfn.STDEV.P(Table2[1Y Return vs Nifty])</f>
        <v>-0.87784539335689715</v>
      </c>
      <c r="I399">
        <v>0.13764604923740001</v>
      </c>
      <c r="J399">
        <f>(Table2[[#This Row],[1M Return vs Nifty]]-AVERAGE(Table2[1M Return vs Nifty]))/_xlfn.STDEV.P(Table2[1M Return vs Nifty])</f>
        <v>0.27669716454587306</v>
      </c>
      <c r="K399">
        <v>-0.884416435397956</v>
      </c>
      <c r="L399">
        <f>(Table2[[#This Row],[6M Return vs Nifty]]-AVERAGE(Table2[6M Return vs Nifty]))/_xlfn.STDEV.P(Table2[6M Return vs Nifty])</f>
        <v>-5.8178045723483209E-2</v>
      </c>
      <c r="M399">
        <v>-2.9269934856202902</v>
      </c>
      <c r="N399">
        <f>(Table2[[#This Row],[1W Return vs Nifty]]-AVERAGE(Table2[1W Return vs Nifty]))/_xlfn.STDEV.P(Table2[1W Return vs Nifty])</f>
        <v>0.56400427206782566</v>
      </c>
      <c r="O399">
        <v>1211.8900000000001</v>
      </c>
      <c r="P399">
        <v>1239.2330968024901</v>
      </c>
      <c r="Q399">
        <v>1205.4125086937399</v>
      </c>
      <c r="R399">
        <v>37.390344913260698</v>
      </c>
      <c r="S399" s="1">
        <f>(Table2[[#This Row],[Close Price]]-Table2[[#This Row],[20D EMA]])/Table2[[#This Row],[20D EMA]]</f>
        <v>-4.6778172936487679E-2</v>
      </c>
      <c r="T399" s="1">
        <f>(Table2[[#This Row],[Close Price]]-Table2[[#This Row],[50D EMA]])/Table2[[#This Row],[50D EMA]]</f>
        <v>-6.7810565275665244E-2</v>
      </c>
      <c r="U399" s="1">
        <f>(Table2[[#This Row],[Close Price]]-Table2[[#This Row],[200D EMA]])/Table2[[#This Row],[200D EMA]]</f>
        <v>-4.165587160544177E-2</v>
      </c>
      <c r="V399">
        <v>0.82006455491902297</v>
      </c>
      <c r="W399">
        <v>1124.75</v>
      </c>
      <c r="X399">
        <v>1189.95</v>
      </c>
      <c r="Y399">
        <v>1124.75</v>
      </c>
      <c r="Z399">
        <v>1189.95</v>
      </c>
      <c r="AA399">
        <v>1124.75</v>
      </c>
      <c r="AB399">
        <v>1300.05</v>
      </c>
      <c r="AC399" s="1">
        <f>(Table2[[#This Row],[Close Price]]/Table2[[#This Row],[Day Low]])-1</f>
        <v>2.7072682818404026E-2</v>
      </c>
      <c r="AD399" s="1">
        <f>(Table2[[#This Row],[Day High]]/Table2[[#This Row],[Close Price]])-1</f>
        <v>3.0081371191135631E-2</v>
      </c>
      <c r="AE399" s="1">
        <f>(Table2[[#This Row],[Close Price]]/Table2[[#This Row],[Current Week Low]])-1</f>
        <v>2.7072682818404026E-2</v>
      </c>
      <c r="AF399" s="1">
        <f>(Table2[[#This Row],[Current Week High]]/Table2[[#This Row],[Close Price]])-1</f>
        <v>3.0081371191135631E-2</v>
      </c>
      <c r="AG399" s="1">
        <f>(Table2[[#This Row],[Close Price]]/Table2[[#This Row],[Current Month Low]])-1</f>
        <v>2.7072682818404026E-2</v>
      </c>
      <c r="AH399" s="1">
        <f>(Table2[[#This Row],[Current Month High]]/Table2[[#This Row],[Close Price]])-1</f>
        <v>0.1253895429362879</v>
      </c>
      <c r="AI399">
        <v>24.757617728531802</v>
      </c>
      <c r="AJ399">
        <v>16.680975708297499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-0.14000000000000001</v>
      </c>
      <c r="AM399" t="s">
        <v>3143</v>
      </c>
      <c r="AN399">
        <v>-4.53</v>
      </c>
      <c r="AO399" t="s">
        <v>3143</v>
      </c>
      <c r="AP399">
        <v>0.102889926709227</v>
      </c>
      <c r="AQ399">
        <f>(Table2[[#This Row],[Sharpe Ratio]]-AVERAGE(Table2[Sharpe Ratio]))/_xlfn.STDEV.P(Table2[Sharpe Ratio])</f>
        <v>0.54510385170303766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619</v>
      </c>
      <c r="AT399">
        <f>_xlfn.RANK.AVG(Table2[[#This Row],[6M Return vs Nifty Z-Score]],Table2[6M Return vs Nifty Z-Score])</f>
        <v>350</v>
      </c>
      <c r="AU399">
        <f>_xlfn.RANK.AVG(Table2[[#This Row],[Sharpe Ratio Z-Score]],Table2[Sharpe Ratio Z-Score])</f>
        <v>202</v>
      </c>
      <c r="AV399">
        <f>(Table2[[#This Row],[Rank 1Y]]+Table2[[#This Row],[Rank 6M]]+Table2[[#This Row],[Rank Sharpe]])/3</f>
        <v>390.33333333333331</v>
      </c>
    </row>
    <row r="400" spans="1:48" x14ac:dyDescent="0.3">
      <c r="A400" t="s">
        <v>1590</v>
      </c>
      <c r="B400" t="s">
        <v>1591</v>
      </c>
      <c r="C400" t="s">
        <v>3108</v>
      </c>
      <c r="D400" t="s">
        <v>603</v>
      </c>
      <c r="E400">
        <v>5595.0992405999996</v>
      </c>
      <c r="F400">
        <v>322.2</v>
      </c>
      <c r="G400">
        <v>-21.674006215362201</v>
      </c>
      <c r="H400">
        <f>(Table2[[#This Row],[1Y Return vs Nifty]]-AVERAGE(Table2[1Y Return vs Nifty]))/_xlfn.STDEV.P(Table2[1Y Return vs Nifty])</f>
        <v>-0.72167095126921765</v>
      </c>
      <c r="I400">
        <v>-7.8112705880518201</v>
      </c>
      <c r="J400">
        <f>(Table2[[#This Row],[1M Return vs Nifty]]-AVERAGE(Table2[1M Return vs Nifty]))/_xlfn.STDEV.P(Table2[1M Return vs Nifty])</f>
        <v>-0.6568154289505993</v>
      </c>
      <c r="K400">
        <v>-6.3069802496006</v>
      </c>
      <c r="L400">
        <f>(Table2[[#This Row],[6M Return vs Nifty]]-AVERAGE(Table2[6M Return vs Nifty]))/_xlfn.STDEV.P(Table2[6M Return vs Nifty])</f>
        <v>-0.25586349142712772</v>
      </c>
      <c r="M400">
        <v>-10.826233535928299</v>
      </c>
      <c r="N400">
        <f>(Table2[[#This Row],[1W Return vs Nifty]]-AVERAGE(Table2[1W Return vs Nifty]))/_xlfn.STDEV.P(Table2[1W Return vs Nifty])</f>
        <v>-1.036563009882395</v>
      </c>
      <c r="O400">
        <v>347.56</v>
      </c>
      <c r="P400">
        <v>355.24535686987599</v>
      </c>
      <c r="Q400">
        <v>336.14590519546999</v>
      </c>
      <c r="R400">
        <v>24.389428720922901</v>
      </c>
      <c r="S400" s="1">
        <f>(Table2[[#This Row],[Close Price]]-Table2[[#This Row],[20D EMA]])/Table2[[#This Row],[20D EMA]]</f>
        <v>-7.296581885142138E-2</v>
      </c>
      <c r="T400" s="1">
        <f>(Table2[[#This Row],[Close Price]]-Table2[[#This Row],[50D EMA]])/Table2[[#This Row],[50D EMA]]</f>
        <v>-9.3021221054214356E-2</v>
      </c>
      <c r="U400" s="1">
        <f>(Table2[[#This Row],[Close Price]]-Table2[[#This Row],[200D EMA]])/Table2[[#This Row],[200D EMA]]</f>
        <v>-4.1487654556911564E-2</v>
      </c>
      <c r="V400">
        <v>0.62747190323880697</v>
      </c>
      <c r="W400">
        <v>317.10000000000002</v>
      </c>
      <c r="X400">
        <v>328.4</v>
      </c>
      <c r="Y400">
        <v>317.10000000000002</v>
      </c>
      <c r="Z400">
        <v>328.4</v>
      </c>
      <c r="AA400">
        <v>315.14999999999998</v>
      </c>
      <c r="AB400">
        <v>382.4</v>
      </c>
      <c r="AC400" s="1">
        <f>(Table2[[#This Row],[Close Price]]/Table2[[#This Row],[Day Low]])-1</f>
        <v>1.6083254493850507E-2</v>
      </c>
      <c r="AD400" s="1">
        <f>(Table2[[#This Row],[Day High]]/Table2[[#This Row],[Close Price]])-1</f>
        <v>1.9242706393544307E-2</v>
      </c>
      <c r="AE400" s="1">
        <f>(Table2[[#This Row],[Close Price]]/Table2[[#This Row],[Current Week Low]])-1</f>
        <v>1.6083254493850507E-2</v>
      </c>
      <c r="AF400" s="1">
        <f>(Table2[[#This Row],[Current Week High]]/Table2[[#This Row],[Close Price]])-1</f>
        <v>1.9242706393544307E-2</v>
      </c>
      <c r="AG400" s="1">
        <f>(Table2[[#This Row],[Close Price]]/Table2[[#This Row],[Current Month Low]])-1</f>
        <v>2.237029985721084E-2</v>
      </c>
      <c r="AH400" s="1">
        <f>(Table2[[#This Row],[Current Month High]]/Table2[[#This Row],[Close Price]])-1</f>
        <v>0.18684047175667295</v>
      </c>
      <c r="AI400">
        <v>36.033519553072601</v>
      </c>
      <c r="AJ400">
        <v>29.371612126079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-0.05</v>
      </c>
      <c r="AM400" t="s">
        <v>3143</v>
      </c>
      <c r="AN400">
        <v>-6.12</v>
      </c>
      <c r="AO400" t="s">
        <v>3143</v>
      </c>
      <c r="AP400">
        <v>0.103259327022532</v>
      </c>
      <c r="AQ400">
        <f>(Table2[[#This Row],[Sharpe Ratio]]-AVERAGE(Table2[Sharpe Ratio]))/_xlfn.STDEV.P(Table2[Sharpe Ratio])</f>
        <v>0.54946521892438582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564</v>
      </c>
      <c r="AT400">
        <f>_xlfn.RANK.AVG(Table2[[#This Row],[6M Return vs Nifty Z-Score]],Table2[6M Return vs Nifty Z-Score])</f>
        <v>409</v>
      </c>
      <c r="AU400">
        <f>_xlfn.RANK.AVG(Table2[[#This Row],[Sharpe Ratio Z-Score]],Table2[Sharpe Ratio Z-Score])</f>
        <v>200</v>
      </c>
      <c r="AV400">
        <f>(Table2[[#This Row],[Rank 1Y]]+Table2[[#This Row],[Rank 6M]]+Table2[[#This Row],[Rank Sharpe]])/3</f>
        <v>391</v>
      </c>
    </row>
    <row r="401" spans="1:48" x14ac:dyDescent="0.3">
      <c r="A401" t="s">
        <v>1313</v>
      </c>
      <c r="B401" t="s">
        <v>1314</v>
      </c>
      <c r="C401" t="s">
        <v>3111</v>
      </c>
      <c r="D401" t="s">
        <v>432</v>
      </c>
      <c r="E401">
        <v>8210.2223042000005</v>
      </c>
      <c r="F401">
        <v>152.94999999999999</v>
      </c>
      <c r="G401">
        <v>-4.6844217465868399</v>
      </c>
      <c r="H401">
        <f>(Table2[[#This Row],[1Y Return vs Nifty]]-AVERAGE(Table2[1Y Return vs Nifty]))/_xlfn.STDEV.P(Table2[1Y Return vs Nifty])</f>
        <v>-0.41545371488881605</v>
      </c>
      <c r="I401">
        <v>-11.4270107477075</v>
      </c>
      <c r="J401">
        <f>(Table2[[#This Row],[1M Return vs Nifty]]-AVERAGE(Table2[1M Return vs Nifty]))/_xlfn.STDEV.P(Table2[1M Return vs Nifty])</f>
        <v>-1.081444234090591</v>
      </c>
      <c r="K401">
        <v>-7.9683226294383598</v>
      </c>
      <c r="L401">
        <f>(Table2[[#This Row],[6M Return vs Nifty]]-AVERAGE(Table2[6M Return vs Nifty]))/_xlfn.STDEV.P(Table2[6M Return vs Nifty])</f>
        <v>-0.31642952994278023</v>
      </c>
      <c r="M401">
        <v>-12.540130757392999</v>
      </c>
      <c r="N401">
        <f>(Table2[[#This Row],[1W Return vs Nifty]]-AVERAGE(Table2[1W Return vs Nifty]))/_xlfn.STDEV.P(Table2[1W Return vs Nifty])</f>
        <v>-1.3838379122566844</v>
      </c>
      <c r="O401">
        <v>168.66</v>
      </c>
      <c r="P401">
        <v>179.341753288489</v>
      </c>
      <c r="Q401">
        <v>171.379018885617</v>
      </c>
      <c r="R401">
        <v>18.987470667895099</v>
      </c>
      <c r="S401" s="1">
        <f>(Table2[[#This Row],[Close Price]]-Table2[[#This Row],[20D EMA]])/Table2[[#This Row],[20D EMA]]</f>
        <v>-9.31459741491759E-2</v>
      </c>
      <c r="T401" s="1">
        <f>(Table2[[#This Row],[Close Price]]-Table2[[#This Row],[50D EMA]])/Table2[[#This Row],[50D EMA]]</f>
        <v>-0.14715900120612327</v>
      </c>
      <c r="U401" s="1">
        <f>(Table2[[#This Row],[Close Price]]-Table2[[#This Row],[200D EMA]])/Table2[[#This Row],[200D EMA]]</f>
        <v>-0.10753369347922943</v>
      </c>
      <c r="V401">
        <v>0.490454386655018</v>
      </c>
      <c r="W401">
        <v>147.93</v>
      </c>
      <c r="X401">
        <v>153.9</v>
      </c>
      <c r="Y401">
        <v>147.93</v>
      </c>
      <c r="Z401">
        <v>153.9</v>
      </c>
      <c r="AA401">
        <v>147.80000000000001</v>
      </c>
      <c r="AB401">
        <v>189.3</v>
      </c>
      <c r="AC401" s="1">
        <f>(Table2[[#This Row],[Close Price]]/Table2[[#This Row],[Day Low]])-1</f>
        <v>3.3934969242209068E-2</v>
      </c>
      <c r="AD401" s="1">
        <f>(Table2[[#This Row],[Day High]]/Table2[[#This Row],[Close Price]])-1</f>
        <v>6.2111801242237252E-3</v>
      </c>
      <c r="AE401" s="1">
        <f>(Table2[[#This Row],[Close Price]]/Table2[[#This Row],[Current Week Low]])-1</f>
        <v>3.3934969242209068E-2</v>
      </c>
      <c r="AF401" s="1">
        <f>(Table2[[#This Row],[Current Week High]]/Table2[[#This Row],[Close Price]])-1</f>
        <v>6.2111801242237252E-3</v>
      </c>
      <c r="AG401" s="1">
        <f>(Table2[[#This Row],[Close Price]]/Table2[[#This Row],[Current Month Low]])-1</f>
        <v>3.4844384303112097E-2</v>
      </c>
      <c r="AH401" s="1">
        <f>(Table2[[#This Row],[Current Month High]]/Table2[[#This Row],[Close Price]])-1</f>
        <v>0.23765936580581903</v>
      </c>
      <c r="AI401">
        <v>60.183066361556001</v>
      </c>
      <c r="AJ401">
        <v>29.180743243243199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-0.2</v>
      </c>
      <c r="AM401" t="s">
        <v>3143</v>
      </c>
      <c r="AN401">
        <v>-16.27</v>
      </c>
      <c r="AO401" t="s">
        <v>3143</v>
      </c>
      <c r="AP401">
        <v>7.0557861773025005E-2</v>
      </c>
      <c r="AQ401">
        <f>(Table2[[#This Row],[Sharpe Ratio]]-AVERAGE(Table2[Sharpe Ratio]))/_xlfn.STDEV.P(Table2[Sharpe Ratio])</f>
        <v>0.16337161398610078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448</v>
      </c>
      <c r="AT401">
        <f>_xlfn.RANK.AVG(Table2[[#This Row],[6M Return vs Nifty Z-Score]],Table2[6M Return vs Nifty Z-Score])</f>
        <v>432</v>
      </c>
      <c r="AU401">
        <f>_xlfn.RANK.AVG(Table2[[#This Row],[Sharpe Ratio Z-Score]],Table2[Sharpe Ratio Z-Score])</f>
        <v>294</v>
      </c>
      <c r="AV401">
        <f>(Table2[[#This Row],[Rank 1Y]]+Table2[[#This Row],[Rank 6M]]+Table2[[#This Row],[Rank Sharpe]])/3</f>
        <v>391.33333333333331</v>
      </c>
    </row>
    <row r="402" spans="1:48" x14ac:dyDescent="0.3">
      <c r="A402" t="s">
        <v>1293</v>
      </c>
      <c r="B402" t="s">
        <v>1294</v>
      </c>
      <c r="C402" t="s">
        <v>3096</v>
      </c>
      <c r="D402" t="s">
        <v>273</v>
      </c>
      <c r="E402">
        <v>8362.1438410999999</v>
      </c>
      <c r="F402">
        <v>719.55</v>
      </c>
      <c r="G402">
        <v>-13.2596964090451</v>
      </c>
      <c r="H402">
        <f>(Table2[[#This Row],[1Y Return vs Nifty]]-AVERAGE(Table2[1Y Return vs Nifty]))/_xlfn.STDEV.P(Table2[1Y Return vs Nifty])</f>
        <v>-0.57001293398960717</v>
      </c>
      <c r="I402">
        <v>4.6406071080082603</v>
      </c>
      <c r="J402">
        <f>(Table2[[#This Row],[1M Return vs Nifty]]-AVERAGE(Table2[1M Return vs Nifty]))/_xlfn.STDEV.P(Table2[1M Return vs Nifty])</f>
        <v>0.80552027946789972</v>
      </c>
      <c r="K402">
        <v>-4.7665079778199502</v>
      </c>
      <c r="L402">
        <f>(Table2[[#This Row],[6M Return vs Nifty]]-AVERAGE(Table2[6M Return vs Nifty]))/_xlfn.STDEV.P(Table2[6M Return vs Nifty])</f>
        <v>-0.19970390380854608</v>
      </c>
      <c r="M402">
        <v>-1.42940842403534</v>
      </c>
      <c r="N402">
        <f>(Table2[[#This Row],[1W Return vs Nifty]]-AVERAGE(Table2[1W Return vs Nifty]))/_xlfn.STDEV.P(Table2[1W Return vs Nifty])</f>
        <v>0.86744936757632518</v>
      </c>
      <c r="O402">
        <v>732.36</v>
      </c>
      <c r="P402">
        <v>740.74132013129497</v>
      </c>
      <c r="Q402">
        <v>722.07445149699799</v>
      </c>
      <c r="R402">
        <v>32.335909609525302</v>
      </c>
      <c r="S402" s="1">
        <f>(Table2[[#This Row],[Close Price]]-Table2[[#This Row],[20D EMA]])/Table2[[#This Row],[20D EMA]]</f>
        <v>-1.7491397673275517E-2</v>
      </c>
      <c r="T402" s="1">
        <f>(Table2[[#This Row],[Close Price]]-Table2[[#This Row],[50D EMA]])/Table2[[#This Row],[50D EMA]]</f>
        <v>-2.8608259800518343E-2</v>
      </c>
      <c r="U402" s="1">
        <f>(Table2[[#This Row],[Close Price]]-Table2[[#This Row],[200D EMA]])/Table2[[#This Row],[200D EMA]]</f>
        <v>-3.4961097041508265E-3</v>
      </c>
      <c r="V402">
        <v>0.67175877357326796</v>
      </c>
      <c r="W402">
        <v>704.1</v>
      </c>
      <c r="X402">
        <v>723.85</v>
      </c>
      <c r="Y402">
        <v>704.1</v>
      </c>
      <c r="Z402">
        <v>723.85</v>
      </c>
      <c r="AA402">
        <v>704.1</v>
      </c>
      <c r="AB402">
        <v>765</v>
      </c>
      <c r="AC402" s="1">
        <f>(Table2[[#This Row],[Close Price]]/Table2[[#This Row],[Day Low]])-1</f>
        <v>2.1942905837238902E-2</v>
      </c>
      <c r="AD402" s="1">
        <f>(Table2[[#This Row],[Day High]]/Table2[[#This Row],[Close Price]])-1</f>
        <v>5.9759571954693946E-3</v>
      </c>
      <c r="AE402" s="1">
        <f>(Table2[[#This Row],[Close Price]]/Table2[[#This Row],[Current Week Low]])-1</f>
        <v>2.1942905837238902E-2</v>
      </c>
      <c r="AF402" s="1">
        <f>(Table2[[#This Row],[Current Week High]]/Table2[[#This Row],[Close Price]])-1</f>
        <v>5.9759571954693946E-3</v>
      </c>
      <c r="AG402" s="1">
        <f>(Table2[[#This Row],[Close Price]]/Table2[[#This Row],[Current Month Low]])-1</f>
        <v>2.1942905837238902E-2</v>
      </c>
      <c r="AH402" s="1">
        <f>(Table2[[#This Row],[Current Month High]]/Table2[[#This Row],[Close Price]])-1</f>
        <v>6.3164477798624219E-2</v>
      </c>
      <c r="AI402">
        <v>28.093947606142699</v>
      </c>
      <c r="AJ402">
        <v>17.7659574468085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-0.16</v>
      </c>
      <c r="AM402" t="s">
        <v>3143</v>
      </c>
      <c r="AN402">
        <v>-2.89</v>
      </c>
      <c r="AO402" t="s">
        <v>3143</v>
      </c>
      <c r="AP402">
        <v>7.7009360926508993E-2</v>
      </c>
      <c r="AQ402">
        <f>(Table2[[#This Row],[Sharpe Ratio]]-AVERAGE(Table2[Sharpe Ratio]))/_xlfn.STDEV.P(Table2[Sharpe Ratio])</f>
        <v>0.23954197963852306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506</v>
      </c>
      <c r="AT402">
        <f>_xlfn.RANK.AVG(Table2[[#This Row],[6M Return vs Nifty Z-Score]],Table2[6M Return vs Nifty Z-Score])</f>
        <v>393</v>
      </c>
      <c r="AU402">
        <f>_xlfn.RANK.AVG(Table2[[#This Row],[Sharpe Ratio Z-Score]],Table2[Sharpe Ratio Z-Score])</f>
        <v>278</v>
      </c>
      <c r="AV402">
        <f>(Table2[[#This Row],[Rank 1Y]]+Table2[[#This Row],[Rank 6M]]+Table2[[#This Row],[Rank Sharpe]])/3</f>
        <v>392.33333333333331</v>
      </c>
    </row>
    <row r="403" spans="1:48" x14ac:dyDescent="0.3">
      <c r="A403" t="s">
        <v>32</v>
      </c>
      <c r="B403" t="s">
        <v>33</v>
      </c>
      <c r="C403" t="s">
        <v>3097</v>
      </c>
      <c r="D403" t="s">
        <v>34</v>
      </c>
      <c r="E403">
        <v>696968.20155522996</v>
      </c>
      <c r="F403">
        <v>792.05</v>
      </c>
      <c r="G403">
        <v>12.353221665193001</v>
      </c>
      <c r="H403">
        <f>(Table2[[#This Row],[1Y Return vs Nifty]]-AVERAGE(Table2[1Y Return vs Nifty]))/_xlfn.STDEV.P(Table2[1Y Return vs Nifty])</f>
        <v>-0.10837027270230773</v>
      </c>
      <c r="I403">
        <v>4.42738467081994</v>
      </c>
      <c r="J403">
        <f>(Table2[[#This Row],[1M Return vs Nifty]]-AVERAGE(Table2[1M Return vs Nifty]))/_xlfn.STDEV.P(Table2[1M Return vs Nifty])</f>
        <v>0.78047965576861955</v>
      </c>
      <c r="K403">
        <v>-12.728412253537099</v>
      </c>
      <c r="L403">
        <f>(Table2[[#This Row],[6M Return vs Nifty]]-AVERAGE(Table2[6M Return vs Nifty]))/_xlfn.STDEV.P(Table2[6M Return vs Nifty])</f>
        <v>-0.48996376046019857</v>
      </c>
      <c r="M403">
        <v>-3.4008252921354298</v>
      </c>
      <c r="N403">
        <f>(Table2[[#This Row],[1W Return vs Nifty]]-AVERAGE(Table2[1W Return vs Nifty]))/_xlfn.STDEV.P(Table2[1W Return vs Nifty])</f>
        <v>0.46799507601536133</v>
      </c>
      <c r="O403">
        <v>796.69</v>
      </c>
      <c r="P403">
        <v>802.46651939572803</v>
      </c>
      <c r="Q403">
        <v>772.46743322494501</v>
      </c>
      <c r="R403">
        <v>36.472359858659402</v>
      </c>
      <c r="S403" s="1">
        <f>(Table2[[#This Row],[Close Price]]-Table2[[#This Row],[20D EMA]])/Table2[[#This Row],[20D EMA]]</f>
        <v>-5.8240972021741198E-3</v>
      </c>
      <c r="T403" s="1">
        <f>(Table2[[#This Row],[Close Price]]-Table2[[#This Row],[50D EMA]])/Table2[[#This Row],[50D EMA]]</f>
        <v>-1.2980628031150637E-2</v>
      </c>
      <c r="U403" s="1">
        <f>(Table2[[#This Row],[Close Price]]-Table2[[#This Row],[200D EMA]])/Table2[[#This Row],[200D EMA]]</f>
        <v>2.535066972765496E-2</v>
      </c>
      <c r="V403">
        <v>0.77056201272935299</v>
      </c>
      <c r="W403">
        <v>783.55</v>
      </c>
      <c r="X403">
        <v>803.95</v>
      </c>
      <c r="Y403">
        <v>783.55</v>
      </c>
      <c r="Z403">
        <v>803.95</v>
      </c>
      <c r="AA403">
        <v>765.4</v>
      </c>
      <c r="AB403">
        <v>826.45</v>
      </c>
      <c r="AC403" s="1">
        <f>(Table2[[#This Row],[Close Price]]/Table2[[#This Row],[Day Low]])-1</f>
        <v>1.0848063301639899E-2</v>
      </c>
      <c r="AD403" s="1">
        <f>(Table2[[#This Row],[Day High]]/Table2[[#This Row],[Close Price]])-1</f>
        <v>1.5024304021210799E-2</v>
      </c>
      <c r="AE403" s="1">
        <f>(Table2[[#This Row],[Close Price]]/Table2[[#This Row],[Current Week Low]])-1</f>
        <v>1.0848063301639899E-2</v>
      </c>
      <c r="AF403" s="1">
        <f>(Table2[[#This Row],[Current Week High]]/Table2[[#This Row],[Close Price]])-1</f>
        <v>1.5024304021210799E-2</v>
      </c>
      <c r="AG403" s="1">
        <f>(Table2[[#This Row],[Close Price]]/Table2[[#This Row],[Current Month Low]])-1</f>
        <v>3.4818395610138442E-2</v>
      </c>
      <c r="AH403" s="1">
        <f>(Table2[[#This Row],[Current Month High]]/Table2[[#This Row],[Close Price]])-1</f>
        <v>4.3431601540306897E-2</v>
      </c>
      <c r="AI403">
        <v>15.144245944069199</v>
      </c>
      <c r="AJ403">
        <v>42.6731514005223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-0.04</v>
      </c>
      <c r="AM403" t="s">
        <v>3143</v>
      </c>
      <c r="AN403">
        <v>-0.63</v>
      </c>
      <c r="AO403" t="s">
        <v>3143</v>
      </c>
      <c r="AP403">
        <v>4.9346019159953E-2</v>
      </c>
      <c r="AQ403">
        <f>(Table2[[#This Row],[Sharpe Ratio]]-AVERAGE(Table2[Sharpe Ratio]))/_xlfn.STDEV.P(Table2[Sharpe Ratio])</f>
        <v>-8.7068441815006489E-2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331</v>
      </c>
      <c r="AT403">
        <f>_xlfn.RANK.AVG(Table2[[#This Row],[6M Return vs Nifty Z-Score]],Table2[6M Return vs Nifty Z-Score])</f>
        <v>490</v>
      </c>
      <c r="AU403">
        <f>_xlfn.RANK.AVG(Table2[[#This Row],[Sharpe Ratio Z-Score]],Table2[Sharpe Ratio Z-Score])</f>
        <v>360</v>
      </c>
      <c r="AV403">
        <f>(Table2[[#This Row],[Rank 1Y]]+Table2[[#This Row],[Rank 6M]]+Table2[[#This Row],[Rank Sharpe]])/3</f>
        <v>393.66666666666669</v>
      </c>
    </row>
    <row r="404" spans="1:48" x14ac:dyDescent="0.3">
      <c r="A404" t="s">
        <v>159</v>
      </c>
      <c r="B404" t="s">
        <v>160</v>
      </c>
      <c r="C404" t="s">
        <v>3097</v>
      </c>
      <c r="D404" t="s">
        <v>43</v>
      </c>
      <c r="E404">
        <v>161986.05526294999</v>
      </c>
      <c r="F404">
        <v>1605.9</v>
      </c>
      <c r="G404">
        <v>-6.6926800128182098</v>
      </c>
      <c r="H404">
        <f>(Table2[[#This Row],[1Y Return vs Nifty]]-AVERAGE(Table2[1Y Return vs Nifty]))/_xlfn.STDEV.P(Table2[1Y Return vs Nifty])</f>
        <v>-0.45165020323458399</v>
      </c>
      <c r="I404">
        <v>-7.2825382094042101</v>
      </c>
      <c r="J404">
        <f>(Table2[[#This Row],[1M Return vs Nifty]]-AVERAGE(Table2[1M Return vs Nifty]))/_xlfn.STDEV.P(Table2[1M Return vs Nifty])</f>
        <v>-0.59472164226507029</v>
      </c>
      <c r="K404">
        <v>4.3444667831856298</v>
      </c>
      <c r="L404">
        <f>(Table2[[#This Row],[6M Return vs Nifty]]-AVERAGE(Table2[6M Return vs Nifty]))/_xlfn.STDEV.P(Table2[6M Return vs Nifty])</f>
        <v>0.13244656378145797</v>
      </c>
      <c r="M404">
        <v>-4.4593355149538203</v>
      </c>
      <c r="N404">
        <f>(Table2[[#This Row],[1W Return vs Nifty]]-AVERAGE(Table2[1W Return vs Nifty]))/_xlfn.STDEV.P(Table2[1W Return vs Nifty])</f>
        <v>0.25351661739618159</v>
      </c>
      <c r="O404">
        <v>1719.33</v>
      </c>
      <c r="P404">
        <v>1746.0495461309799</v>
      </c>
      <c r="Q404">
        <v>1602.6711608487899</v>
      </c>
      <c r="R404">
        <v>18.397379475956502</v>
      </c>
      <c r="S404" s="1">
        <f>(Table2[[#This Row],[Close Price]]-Table2[[#This Row],[20D EMA]])/Table2[[#This Row],[20D EMA]]</f>
        <v>-6.5973373348920714E-2</v>
      </c>
      <c r="T404" s="1">
        <f>(Table2[[#This Row],[Close Price]]-Table2[[#This Row],[50D EMA]])/Table2[[#This Row],[50D EMA]]</f>
        <v>-8.0266649042997157E-2</v>
      </c>
      <c r="U404" s="1">
        <f>(Table2[[#This Row],[Close Price]]-Table2[[#This Row],[200D EMA]])/Table2[[#This Row],[200D EMA]]</f>
        <v>2.01466104219419E-3</v>
      </c>
      <c r="V404">
        <v>1.2810543313101901</v>
      </c>
      <c r="W404">
        <v>1593.6</v>
      </c>
      <c r="X404">
        <v>1620</v>
      </c>
      <c r="Y404">
        <v>1593.6</v>
      </c>
      <c r="Z404">
        <v>1620</v>
      </c>
      <c r="AA404">
        <v>1593.6</v>
      </c>
      <c r="AB404">
        <v>1859.3</v>
      </c>
      <c r="AC404" s="1">
        <f>(Table2[[#This Row],[Close Price]]/Table2[[#This Row],[Day Low]])-1</f>
        <v>7.7183734939760829E-3</v>
      </c>
      <c r="AD404" s="1">
        <f>(Table2[[#This Row],[Day High]]/Table2[[#This Row],[Close Price]])-1</f>
        <v>8.7801232953483854E-3</v>
      </c>
      <c r="AE404" s="1">
        <f>(Table2[[#This Row],[Close Price]]/Table2[[#This Row],[Current Week Low]])-1</f>
        <v>7.7183734939760829E-3</v>
      </c>
      <c r="AF404" s="1">
        <f>(Table2[[#This Row],[Current Week High]]/Table2[[#This Row],[Close Price]])-1</f>
        <v>8.7801232953483854E-3</v>
      </c>
      <c r="AG404" s="1">
        <f>(Table2[[#This Row],[Close Price]]/Table2[[#This Row],[Current Month Low]])-1</f>
        <v>7.7183734939760829E-3</v>
      </c>
      <c r="AH404" s="1">
        <f>(Table2[[#This Row],[Current Month High]]/Table2[[#This Row],[Close Price]])-1</f>
        <v>0.15779313780434645</v>
      </c>
      <c r="AI404">
        <v>20.5554517715922</v>
      </c>
      <c r="AJ404">
        <v>23.057471264367798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-0.1</v>
      </c>
      <c r="AM404" t="s">
        <v>3143</v>
      </c>
      <c r="AN404">
        <v>-7.41</v>
      </c>
      <c r="AO404" t="s">
        <v>3143</v>
      </c>
      <c r="AP404">
        <v>2.2015710890560002E-2</v>
      </c>
      <c r="AQ404">
        <f>(Table2[[#This Row],[Sharpe Ratio]]-AVERAGE(Table2[Sharpe Ratio]))/_xlfn.STDEV.P(Table2[Sharpe Ratio])</f>
        <v>-0.40974686503837099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462</v>
      </c>
      <c r="AT404">
        <f>_xlfn.RANK.AVG(Table2[[#This Row],[6M Return vs Nifty Z-Score]],Table2[6M Return vs Nifty Z-Score])</f>
        <v>278</v>
      </c>
      <c r="AU404">
        <f>_xlfn.RANK.AVG(Table2[[#This Row],[Sharpe Ratio Z-Score]],Table2[Sharpe Ratio Z-Score])</f>
        <v>441</v>
      </c>
      <c r="AV404">
        <f>(Table2[[#This Row],[Rank 1Y]]+Table2[[#This Row],[Rank 6M]]+Table2[[#This Row],[Rank Sharpe]])/3</f>
        <v>393.66666666666669</v>
      </c>
    </row>
    <row r="405" spans="1:48" x14ac:dyDescent="0.3">
      <c r="A405" t="s">
        <v>901</v>
      </c>
      <c r="B405" t="s">
        <v>902</v>
      </c>
      <c r="C405" t="s">
        <v>3097</v>
      </c>
      <c r="D405" t="s">
        <v>903</v>
      </c>
      <c r="E405">
        <v>16073.891846300001</v>
      </c>
      <c r="F405">
        <v>182.44</v>
      </c>
      <c r="G405">
        <v>16.478758451922602</v>
      </c>
      <c r="H405">
        <f>(Table2[[#This Row],[1Y Return vs Nifty]]-AVERAGE(Table2[1Y Return vs Nifty]))/_xlfn.STDEV.P(Table2[1Y Return vs Nifty])</f>
        <v>-3.4012334417247242E-2</v>
      </c>
      <c r="I405">
        <v>-5.33100410594749</v>
      </c>
      <c r="J405">
        <f>(Table2[[#This Row],[1M Return vs Nifty]]-AVERAGE(Table2[1M Return vs Nifty]))/_xlfn.STDEV.P(Table2[1M Return vs Nifty])</f>
        <v>-0.36553548453528328</v>
      </c>
      <c r="K405">
        <v>8.9156200022026493</v>
      </c>
      <c r="L405">
        <f>(Table2[[#This Row],[6M Return vs Nifty]]-AVERAGE(Table2[6M Return vs Nifty]))/_xlfn.STDEV.P(Table2[6M Return vs Nifty])</f>
        <v>0.29909291271223681</v>
      </c>
      <c r="M405">
        <v>-3.6669453295351602</v>
      </c>
      <c r="N405">
        <f>(Table2[[#This Row],[1W Return vs Nifty]]-AVERAGE(Table2[1W Return vs Nifty]))/_xlfn.STDEV.P(Table2[1W Return vs Nifty])</f>
        <v>0.41407305032419767</v>
      </c>
      <c r="O405">
        <v>193.25</v>
      </c>
      <c r="P405">
        <v>197.19814652192599</v>
      </c>
      <c r="Q405">
        <v>176.885008194101</v>
      </c>
      <c r="R405">
        <v>29.3271951948823</v>
      </c>
      <c r="S405" s="1">
        <f>(Table2[[#This Row],[Close Price]]-Table2[[#This Row],[20D EMA]])/Table2[[#This Row],[20D EMA]]</f>
        <v>-5.5937904269081511E-2</v>
      </c>
      <c r="T405" s="1">
        <f>(Table2[[#This Row],[Close Price]]-Table2[[#This Row],[50D EMA]])/Table2[[#This Row],[50D EMA]]</f>
        <v>-7.4839174618129944E-2</v>
      </c>
      <c r="U405" s="1">
        <f>(Table2[[#This Row],[Close Price]]-Table2[[#This Row],[200D EMA]])/Table2[[#This Row],[200D EMA]]</f>
        <v>3.1404537120541844E-2</v>
      </c>
      <c r="V405">
        <v>0.56254077161620997</v>
      </c>
      <c r="W405">
        <v>178.37</v>
      </c>
      <c r="X405">
        <v>183.9</v>
      </c>
      <c r="Y405">
        <v>178.37</v>
      </c>
      <c r="Z405">
        <v>183.9</v>
      </c>
      <c r="AA405">
        <v>176.1</v>
      </c>
      <c r="AB405">
        <v>212.39</v>
      </c>
      <c r="AC405" s="1">
        <f>(Table2[[#This Row],[Close Price]]/Table2[[#This Row],[Day Low]])-1</f>
        <v>2.2817738408925203E-2</v>
      </c>
      <c r="AD405" s="1">
        <f>(Table2[[#This Row],[Day High]]/Table2[[#This Row],[Close Price]])-1</f>
        <v>8.0026310019734037E-3</v>
      </c>
      <c r="AE405" s="1">
        <f>(Table2[[#This Row],[Close Price]]/Table2[[#This Row],[Current Week Low]])-1</f>
        <v>2.2817738408925203E-2</v>
      </c>
      <c r="AF405" s="1">
        <f>(Table2[[#This Row],[Current Week High]]/Table2[[#This Row],[Close Price]])-1</f>
        <v>8.0026310019734037E-3</v>
      </c>
      <c r="AG405" s="1">
        <f>(Table2[[#This Row],[Close Price]]/Table2[[#This Row],[Current Month Low]])-1</f>
        <v>3.6002271436683664E-2</v>
      </c>
      <c r="AH405" s="1">
        <f>(Table2[[#This Row],[Current Month High]]/Table2[[#This Row],[Close Price]])-1</f>
        <v>0.16416356062267035</v>
      </c>
      <c r="AI405">
        <v>33.961850471387798</v>
      </c>
      <c r="AJ405">
        <v>46.714917571371103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0.03</v>
      </c>
      <c r="AM405" t="s">
        <v>3144</v>
      </c>
      <c r="AN405">
        <v>-9.85</v>
      </c>
      <c r="AO405" t="s">
        <v>3143</v>
      </c>
      <c r="AP405">
        <v>-5.2645289666082999E-2</v>
      </c>
      <c r="AQ405">
        <f>(Table2[[#This Row],[Sharpe Ratio]]-AVERAGE(Table2[Sharpe Ratio]))/_xlfn.STDEV.P(Table2[Sharpe Ratio])</f>
        <v>-1.2912405422566473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301</v>
      </c>
      <c r="AT405">
        <f>_xlfn.RANK.AVG(Table2[[#This Row],[6M Return vs Nifty Z-Score]],Table2[6M Return vs Nifty Z-Score])</f>
        <v>222</v>
      </c>
      <c r="AU405">
        <f>_xlfn.RANK.AVG(Table2[[#This Row],[Sharpe Ratio Z-Score]],Table2[Sharpe Ratio Z-Score])</f>
        <v>658</v>
      </c>
      <c r="AV405">
        <f>(Table2[[#This Row],[Rank 1Y]]+Table2[[#This Row],[Rank 6M]]+Table2[[#This Row],[Rank Sharpe]])/3</f>
        <v>393.66666666666669</v>
      </c>
    </row>
    <row r="406" spans="1:48" x14ac:dyDescent="0.3">
      <c r="A406" t="s">
        <v>604</v>
      </c>
      <c r="B406" t="s">
        <v>605</v>
      </c>
      <c r="C406" t="s">
        <v>3109</v>
      </c>
      <c r="D406" t="s">
        <v>603</v>
      </c>
      <c r="E406">
        <v>30833.5734382099</v>
      </c>
      <c r="F406">
        <v>1251.3499999999999</v>
      </c>
      <c r="G406">
        <v>-30.4660634183696</v>
      </c>
      <c r="H406">
        <f>(Table2[[#This Row],[1Y Return vs Nifty]]-AVERAGE(Table2[1Y Return vs Nifty]))/_xlfn.STDEV.P(Table2[1Y Return vs Nifty])</f>
        <v>-0.88013742016675822</v>
      </c>
      <c r="I406">
        <v>0.62386104757861904</v>
      </c>
      <c r="J406">
        <f>(Table2[[#This Row],[1M Return vs Nifty]]-AVERAGE(Table2[1M Return vs Nifty]))/_xlfn.STDEV.P(Table2[1M Return vs Nifty])</f>
        <v>0.33379775382229826</v>
      </c>
      <c r="K406">
        <v>23.216304304292599</v>
      </c>
      <c r="L406">
        <f>(Table2[[#This Row],[6M Return vs Nifty]]-AVERAGE(Table2[6M Return vs Nifty]))/_xlfn.STDEV.P(Table2[6M Return vs Nifty])</f>
        <v>0.82043987090224624</v>
      </c>
      <c r="M406">
        <v>-0.87379300207836297</v>
      </c>
      <c r="N406">
        <f>(Table2[[#This Row],[1W Return vs Nifty]]-AVERAGE(Table2[1W Return vs Nifty]))/_xlfn.STDEV.P(Table2[1W Return vs Nifty])</f>
        <v>0.98002980063920275</v>
      </c>
      <c r="O406">
        <v>1296.53</v>
      </c>
      <c r="P406">
        <v>1265.07142058916</v>
      </c>
      <c r="Q406">
        <v>1169.90197272662</v>
      </c>
      <c r="R406">
        <v>35.5028867617565</v>
      </c>
      <c r="S406" s="1">
        <f>(Table2[[#This Row],[Close Price]]-Table2[[#This Row],[20D EMA]])/Table2[[#This Row],[20D EMA]]</f>
        <v>-3.484686046601318E-2</v>
      </c>
      <c r="T406" s="1">
        <f>(Table2[[#This Row],[Close Price]]-Table2[[#This Row],[50D EMA]])/Table2[[#This Row],[50D EMA]]</f>
        <v>-1.0846360423484882E-2</v>
      </c>
      <c r="U406" s="1">
        <f>(Table2[[#This Row],[Close Price]]-Table2[[#This Row],[200D EMA]])/Table2[[#This Row],[200D EMA]]</f>
        <v>6.9619531526691855E-2</v>
      </c>
      <c r="V406">
        <v>1.01977924576547</v>
      </c>
      <c r="W406">
        <v>1241</v>
      </c>
      <c r="X406">
        <v>1297.1500000000001</v>
      </c>
      <c r="Y406">
        <v>1241</v>
      </c>
      <c r="Z406">
        <v>1297.1500000000001</v>
      </c>
      <c r="AA406">
        <v>1227.5</v>
      </c>
      <c r="AB406">
        <v>1370</v>
      </c>
      <c r="AC406" s="1">
        <f>(Table2[[#This Row],[Close Price]]/Table2[[#This Row],[Day Low]])-1</f>
        <v>8.3400483481061993E-3</v>
      </c>
      <c r="AD406" s="1">
        <f>(Table2[[#This Row],[Day High]]/Table2[[#This Row],[Close Price]])-1</f>
        <v>3.6600471490790154E-2</v>
      </c>
      <c r="AE406" s="1">
        <f>(Table2[[#This Row],[Close Price]]/Table2[[#This Row],[Current Week Low]])-1</f>
        <v>8.3400483481061993E-3</v>
      </c>
      <c r="AF406" s="1">
        <f>(Table2[[#This Row],[Current Week High]]/Table2[[#This Row],[Close Price]])-1</f>
        <v>3.6600471490790154E-2</v>
      </c>
      <c r="AG406" s="1">
        <f>(Table2[[#This Row],[Close Price]]/Table2[[#This Row],[Current Month Low]])-1</f>
        <v>1.9429735234215872E-2</v>
      </c>
      <c r="AH406" s="1">
        <f>(Table2[[#This Row],[Current Month High]]/Table2[[#This Row],[Close Price]])-1</f>
        <v>9.4817596995245168E-2</v>
      </c>
      <c r="AI406">
        <v>18.903584129140501</v>
      </c>
      <c r="AJ406">
        <v>41.227921674849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0.12</v>
      </c>
      <c r="AM406" t="s">
        <v>3144</v>
      </c>
      <c r="AN406">
        <v>-3.45</v>
      </c>
      <c r="AO406" t="s">
        <v>3143</v>
      </c>
      <c r="AP406">
        <v>2.0532949222239E-2</v>
      </c>
      <c r="AQ406">
        <f>(Table2[[#This Row],[Sharpe Ratio]]-AVERAGE(Table2[Sharpe Ratio]))/_xlfn.STDEV.P(Table2[Sharpe Ratio])</f>
        <v>-0.42725326095728144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0.82687674423970758</v>
      </c>
      <c r="AS406">
        <f>_xlfn.RANK.AVG(Table2[[#This Row],[1Y Return vs Nifty Z-Score]],Table2[1Y Return vs Nifty Z-Score])</f>
        <v>622</v>
      </c>
      <c r="AT406">
        <f>_xlfn.RANK.AVG(Table2[[#This Row],[6M Return vs Nifty Z-Score]],Table2[6M Return vs Nifty Z-Score])</f>
        <v>110</v>
      </c>
      <c r="AU406">
        <f>_xlfn.RANK.AVG(Table2[[#This Row],[Sharpe Ratio Z-Score]],Table2[Sharpe Ratio Z-Score])</f>
        <v>450</v>
      </c>
      <c r="AV406">
        <f>(Table2[[#This Row],[Rank 1Y]]+Table2[[#This Row],[Rank 6M]]+Table2[[#This Row],[Rank Sharpe]])/3</f>
        <v>394</v>
      </c>
    </row>
    <row r="407" spans="1:48" x14ac:dyDescent="0.3">
      <c r="A407" t="s">
        <v>699</v>
      </c>
      <c r="B407" t="s">
        <v>700</v>
      </c>
      <c r="C407" t="s">
        <v>3101</v>
      </c>
      <c r="D407" t="s">
        <v>51</v>
      </c>
      <c r="E407">
        <v>24261.852188879999</v>
      </c>
      <c r="F407">
        <v>5268.55</v>
      </c>
      <c r="G407">
        <v>5.7975247229302997</v>
      </c>
      <c r="H407">
        <f>(Table2[[#This Row],[1Y Return vs Nifty]]-AVERAGE(Table2[1Y Return vs Nifty]))/_xlfn.STDEV.P(Table2[1Y Return vs Nifty])</f>
        <v>-0.22652898364056501</v>
      </c>
      <c r="I407">
        <v>-0.55433699042527795</v>
      </c>
      <c r="J407">
        <f>(Table2[[#This Row],[1M Return vs Nifty]]-AVERAGE(Table2[1M Return vs Nifty]))/_xlfn.STDEV.P(Table2[1M Return vs Nifty])</f>
        <v>0.1954313881530573</v>
      </c>
      <c r="K407">
        <v>16.875460353226298</v>
      </c>
      <c r="L407">
        <f>(Table2[[#This Row],[6M Return vs Nifty]]-AVERAGE(Table2[6M Return vs Nifty]))/_xlfn.STDEV.P(Table2[6M Return vs Nifty])</f>
        <v>0.58927752675044787</v>
      </c>
      <c r="M407">
        <v>-5.2405410754927804</v>
      </c>
      <c r="N407">
        <f>(Table2[[#This Row],[1W Return vs Nifty]]-AVERAGE(Table2[1W Return vs Nifty]))/_xlfn.STDEV.P(Table2[1W Return vs Nifty])</f>
        <v>9.522644609957856E-2</v>
      </c>
      <c r="O407">
        <v>5577.92</v>
      </c>
      <c r="P407">
        <v>5618.2983596207596</v>
      </c>
      <c r="Q407">
        <v>5054.9243107335196</v>
      </c>
      <c r="R407">
        <v>24.447084949115499</v>
      </c>
      <c r="S407" s="1">
        <f>(Table2[[#This Row],[Close Price]]-Table2[[#This Row],[20D EMA]])/Table2[[#This Row],[20D EMA]]</f>
        <v>-5.5463326831507065E-2</v>
      </c>
      <c r="T407" s="1">
        <f>(Table2[[#This Row],[Close Price]]-Table2[[#This Row],[50D EMA]])/Table2[[#This Row],[50D EMA]]</f>
        <v>-6.225165294432098E-2</v>
      </c>
      <c r="U407" s="1">
        <f>(Table2[[#This Row],[Close Price]]-Table2[[#This Row],[200D EMA]])/Table2[[#This Row],[200D EMA]]</f>
        <v>4.226090760901647E-2</v>
      </c>
      <c r="V407">
        <v>0.559854236921974</v>
      </c>
      <c r="W407">
        <v>5187.3500000000004</v>
      </c>
      <c r="X407">
        <v>5328</v>
      </c>
      <c r="Y407">
        <v>5187.3500000000004</v>
      </c>
      <c r="Z407">
        <v>5328</v>
      </c>
      <c r="AA407">
        <v>5187.3500000000004</v>
      </c>
      <c r="AB407">
        <v>6020</v>
      </c>
      <c r="AC407" s="1">
        <f>(Table2[[#This Row],[Close Price]]/Table2[[#This Row],[Day Low]])-1</f>
        <v>1.5653464678496709E-2</v>
      </c>
      <c r="AD407" s="1">
        <f>(Table2[[#This Row],[Day High]]/Table2[[#This Row],[Close Price]])-1</f>
        <v>1.1283939603875748E-2</v>
      </c>
      <c r="AE407" s="1">
        <f>(Table2[[#This Row],[Close Price]]/Table2[[#This Row],[Current Week Low]])-1</f>
        <v>1.5653464678496709E-2</v>
      </c>
      <c r="AF407" s="1">
        <f>(Table2[[#This Row],[Current Week High]]/Table2[[#This Row],[Close Price]])-1</f>
        <v>1.1283939603875748E-2</v>
      </c>
      <c r="AG407" s="1">
        <f>(Table2[[#This Row],[Close Price]]/Table2[[#This Row],[Current Month Low]])-1</f>
        <v>1.5653464678496709E-2</v>
      </c>
      <c r="AH407" s="1">
        <f>(Table2[[#This Row],[Current Month High]]/Table2[[#This Row],[Close Price]])-1</f>
        <v>0.14262937620407889</v>
      </c>
      <c r="AI407">
        <v>22.446403659450802</v>
      </c>
      <c r="AJ407">
        <v>36.916580041579998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-0.13</v>
      </c>
      <c r="AM407" t="s">
        <v>3143</v>
      </c>
      <c r="AN407">
        <v>-8.27</v>
      </c>
      <c r="AO407" t="s">
        <v>3143</v>
      </c>
      <c r="AP407">
        <v>-4.5646479361345998E-2</v>
      </c>
      <c r="AQ407">
        <f>(Table2[[#This Row],[Sharpe Ratio]]-AVERAGE(Table2[Sharpe Ratio]))/_xlfn.STDEV.P(Table2[Sharpe Ratio])</f>
        <v>-1.2086082846431798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380</v>
      </c>
      <c r="AT407">
        <f>_xlfn.RANK.AVG(Table2[[#This Row],[6M Return vs Nifty Z-Score]],Table2[6M Return vs Nifty Z-Score])</f>
        <v>156</v>
      </c>
      <c r="AU407">
        <f>_xlfn.RANK.AVG(Table2[[#This Row],[Sharpe Ratio Z-Score]],Table2[Sharpe Ratio Z-Score])</f>
        <v>648</v>
      </c>
      <c r="AV407">
        <f>(Table2[[#This Row],[Rank 1Y]]+Table2[[#This Row],[Rank 6M]]+Table2[[#This Row],[Rank Sharpe]])/3</f>
        <v>394.66666666666669</v>
      </c>
    </row>
    <row r="408" spans="1:48" x14ac:dyDescent="0.3">
      <c r="A408" t="s">
        <v>683</v>
      </c>
      <c r="B408" t="s">
        <v>684</v>
      </c>
      <c r="C408" t="s">
        <v>3097</v>
      </c>
      <c r="D408" t="s">
        <v>539</v>
      </c>
      <c r="E408">
        <v>25231.460200720001</v>
      </c>
      <c r="F408">
        <v>2866</v>
      </c>
      <c r="G408">
        <v>-15.987101297130801</v>
      </c>
      <c r="H408">
        <f>(Table2[[#This Row],[1Y Return vs Nifty]]-AVERAGE(Table2[1Y Return vs Nifty]))/_xlfn.STDEV.P(Table2[1Y Return vs Nifty])</f>
        <v>-0.61917119261888387</v>
      </c>
      <c r="I408">
        <v>19.260365226474399</v>
      </c>
      <c r="J408">
        <f>(Table2[[#This Row],[1M Return vs Nifty]]-AVERAGE(Table2[1M Return vs Nifty]))/_xlfn.STDEV.P(Table2[1M Return vs Nifty])</f>
        <v>2.5224496347762035</v>
      </c>
      <c r="K408">
        <v>-4.8643017851367896</v>
      </c>
      <c r="L408">
        <f>(Table2[[#This Row],[6M Return vs Nifty]]-AVERAGE(Table2[6M Return vs Nifty]))/_xlfn.STDEV.P(Table2[6M Return vs Nifty])</f>
        <v>-0.20326908313125885</v>
      </c>
      <c r="M408">
        <v>-8.7151293908962195</v>
      </c>
      <c r="N408">
        <f>(Table2[[#This Row],[1W Return vs Nifty]]-AVERAGE(Table2[1W Return vs Nifty]))/_xlfn.STDEV.P(Table2[1W Return vs Nifty])</f>
        <v>-0.60880487089583679</v>
      </c>
      <c r="O408">
        <v>2831.98</v>
      </c>
      <c r="P408">
        <v>2677.9127178849999</v>
      </c>
      <c r="Q408">
        <v>2563.3119961564298</v>
      </c>
      <c r="R408">
        <v>43.707542630251801</v>
      </c>
      <c r="S408" s="1">
        <f>(Table2[[#This Row],[Close Price]]-Table2[[#This Row],[20D EMA]])/Table2[[#This Row],[20D EMA]]</f>
        <v>1.2012796700541664E-2</v>
      </c>
      <c r="T408" s="1">
        <f>(Table2[[#This Row],[Close Price]]-Table2[[#This Row],[50D EMA]])/Table2[[#This Row],[50D EMA]]</f>
        <v>7.023652446131641E-2</v>
      </c>
      <c r="U408" s="1">
        <f>(Table2[[#This Row],[Close Price]]-Table2[[#This Row],[200D EMA]])/Table2[[#This Row],[200D EMA]]</f>
        <v>0.11808472955981837</v>
      </c>
      <c r="V408">
        <v>2.4314029584201799</v>
      </c>
      <c r="W408">
        <v>2810.3</v>
      </c>
      <c r="X408">
        <v>2940</v>
      </c>
      <c r="Y408">
        <v>2810.3</v>
      </c>
      <c r="Z408">
        <v>2940</v>
      </c>
      <c r="AA408">
        <v>2450</v>
      </c>
      <c r="AB408">
        <v>3393</v>
      </c>
      <c r="AC408" s="1">
        <f>(Table2[[#This Row],[Close Price]]/Table2[[#This Row],[Day Low]])-1</f>
        <v>1.9819948048251046E-2</v>
      </c>
      <c r="AD408" s="1">
        <f>(Table2[[#This Row],[Day High]]/Table2[[#This Row],[Close Price]])-1</f>
        <v>2.5819958129797538E-2</v>
      </c>
      <c r="AE408" s="1">
        <f>(Table2[[#This Row],[Close Price]]/Table2[[#This Row],[Current Week Low]])-1</f>
        <v>1.9819948048251046E-2</v>
      </c>
      <c r="AF408" s="1">
        <f>(Table2[[#This Row],[Current Week High]]/Table2[[#This Row],[Close Price]])-1</f>
        <v>2.5819958129797538E-2</v>
      </c>
      <c r="AG408" s="1">
        <f>(Table2[[#This Row],[Close Price]]/Table2[[#This Row],[Current Month Low]])-1</f>
        <v>0.16979591836734698</v>
      </c>
      <c r="AH408" s="1">
        <f>(Table2[[#This Row],[Current Month High]]/Table2[[#This Row],[Close Price]])-1</f>
        <v>0.18387997208653184</v>
      </c>
      <c r="AI408">
        <v>35.938590369853401</v>
      </c>
      <c r="AJ408">
        <v>41.530864197530803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0.28000000000000003</v>
      </c>
      <c r="AM408" t="s">
        <v>3144</v>
      </c>
      <c r="AN408">
        <v>9.9499999999999993</v>
      </c>
      <c r="AO408" t="s">
        <v>3144</v>
      </c>
      <c r="AP408">
        <v>8.4526196418308996E-2</v>
      </c>
      <c r="AQ408">
        <f>(Table2[[#This Row],[Sharpe Ratio]]-AVERAGE(Table2[Sharpe Ratio]))/_xlfn.STDEV.P(Table2[Sharpe Ratio])</f>
        <v>0.32829036111359666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1.4194948492438204</v>
      </c>
      <c r="AS408">
        <f>_xlfn.RANK.AVG(Table2[[#This Row],[1Y Return vs Nifty Z-Score]],Table2[1Y Return vs Nifty Z-Score])</f>
        <v>528</v>
      </c>
      <c r="AT408">
        <f>_xlfn.RANK.AVG(Table2[[#This Row],[6M Return vs Nifty Z-Score]],Table2[6M Return vs Nifty Z-Score])</f>
        <v>398</v>
      </c>
      <c r="AU408">
        <f>_xlfn.RANK.AVG(Table2[[#This Row],[Sharpe Ratio Z-Score]],Table2[Sharpe Ratio Z-Score])</f>
        <v>260</v>
      </c>
      <c r="AV408">
        <f>(Table2[[#This Row],[Rank 1Y]]+Table2[[#This Row],[Rank 6M]]+Table2[[#This Row],[Rank Sharpe]])/3</f>
        <v>395.33333333333331</v>
      </c>
    </row>
    <row r="409" spans="1:48" x14ac:dyDescent="0.3">
      <c r="A409" t="s">
        <v>1154</v>
      </c>
      <c r="B409" t="s">
        <v>1155</v>
      </c>
      <c r="C409" t="s">
        <v>3107</v>
      </c>
      <c r="D409" t="s">
        <v>1156</v>
      </c>
      <c r="E409">
        <v>10222.47413284</v>
      </c>
      <c r="F409">
        <v>696.85</v>
      </c>
      <c r="G409">
        <v>37.936368392583503</v>
      </c>
      <c r="H409">
        <f>(Table2[[#This Row],[1Y Return vs Nifty]]-AVERAGE(Table2[1Y Return vs Nifty]))/_xlfn.STDEV.P(Table2[1Y Return vs Nifty])</f>
        <v>0.35273579514612635</v>
      </c>
      <c r="I409">
        <v>-5.2426243904249201</v>
      </c>
      <c r="J409">
        <f>(Table2[[#This Row],[1M Return vs Nifty]]-AVERAGE(Table2[1M Return vs Nifty]))/_xlfn.STDEV.P(Table2[1M Return vs Nifty])</f>
        <v>-0.3551562616531459</v>
      </c>
      <c r="K409">
        <v>1.2404443536243199</v>
      </c>
      <c r="L409">
        <f>(Table2[[#This Row],[6M Return vs Nifty]]-AVERAGE(Table2[6M Return vs Nifty]))/_xlfn.STDEV.P(Table2[6M Return vs Nifty])</f>
        <v>1.9286059177573235E-2</v>
      </c>
      <c r="M409">
        <v>-7.9185668208933997</v>
      </c>
      <c r="N409">
        <f>(Table2[[#This Row],[1W Return vs Nifty]]-AVERAGE(Table2[1W Return vs Nifty]))/_xlfn.STDEV.P(Table2[1W Return vs Nifty])</f>
        <v>-0.44740301711586689</v>
      </c>
      <c r="O409">
        <v>732.12</v>
      </c>
      <c r="P409">
        <v>741.141626221823</v>
      </c>
      <c r="Q409">
        <v>648.66454264082302</v>
      </c>
      <c r="R409">
        <v>30.3489280059961</v>
      </c>
      <c r="S409" s="1">
        <f>(Table2[[#This Row],[Close Price]]-Table2[[#This Row],[20D EMA]])/Table2[[#This Row],[20D EMA]]</f>
        <v>-4.8175162541659815E-2</v>
      </c>
      <c r="T409" s="1">
        <f>(Table2[[#This Row],[Close Price]]-Table2[[#This Row],[50D EMA]])/Table2[[#This Row],[50D EMA]]</f>
        <v>-5.9761352830243725E-2</v>
      </c>
      <c r="U409" s="1">
        <f>(Table2[[#This Row],[Close Price]]-Table2[[#This Row],[200D EMA]])/Table2[[#This Row],[200D EMA]]</f>
        <v>7.4284093227920039E-2</v>
      </c>
      <c r="V409">
        <v>0.53054526487540499</v>
      </c>
      <c r="W409">
        <v>678.2</v>
      </c>
      <c r="X409">
        <v>707.75</v>
      </c>
      <c r="Y409">
        <v>678.2</v>
      </c>
      <c r="Z409">
        <v>707.75</v>
      </c>
      <c r="AA409">
        <v>678.2</v>
      </c>
      <c r="AB409">
        <v>783.45</v>
      </c>
      <c r="AC409" s="1">
        <f>(Table2[[#This Row],[Close Price]]/Table2[[#This Row],[Day Low]])-1</f>
        <v>2.7499262754349774E-2</v>
      </c>
      <c r="AD409" s="1">
        <f>(Table2[[#This Row],[Day High]]/Table2[[#This Row],[Close Price]])-1</f>
        <v>1.5641816746789106E-2</v>
      </c>
      <c r="AE409" s="1">
        <f>(Table2[[#This Row],[Close Price]]/Table2[[#This Row],[Current Week Low]])-1</f>
        <v>2.7499262754349774E-2</v>
      </c>
      <c r="AF409" s="1">
        <f>(Table2[[#This Row],[Current Week High]]/Table2[[#This Row],[Close Price]])-1</f>
        <v>1.5641816746789106E-2</v>
      </c>
      <c r="AG409" s="1">
        <f>(Table2[[#This Row],[Close Price]]/Table2[[#This Row],[Current Month Low]])-1</f>
        <v>2.7499262754349774E-2</v>
      </c>
      <c r="AH409" s="1">
        <f>(Table2[[#This Row],[Current Month High]]/Table2[[#This Row],[Close Price]])-1</f>
        <v>0.12427351653870988</v>
      </c>
      <c r="AI409">
        <v>25.565042692114499</v>
      </c>
      <c r="AJ409">
        <v>67.331012126305595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-0.06</v>
      </c>
      <c r="AM409" t="s">
        <v>3143</v>
      </c>
      <c r="AN409">
        <v>-4.22</v>
      </c>
      <c r="AO409" t="s">
        <v>3143</v>
      </c>
      <c r="AP409">
        <v>-5.5865746442491003E-2</v>
      </c>
      <c r="AQ409">
        <f>(Table2[[#This Row],[Sharpe Ratio]]-AVERAGE(Table2[Sharpe Ratio]))/_xlfn.STDEV.P(Table2[Sharpe Ratio])</f>
        <v>-1.3292632350278846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200</v>
      </c>
      <c r="AT409">
        <f>_xlfn.RANK.AVG(Table2[[#This Row],[6M Return vs Nifty Z-Score]],Table2[6M Return vs Nifty Z-Score])</f>
        <v>322</v>
      </c>
      <c r="AU409">
        <f>_xlfn.RANK.AVG(Table2[[#This Row],[Sharpe Ratio Z-Score]],Table2[Sharpe Ratio Z-Score])</f>
        <v>665</v>
      </c>
      <c r="AV409">
        <f>(Table2[[#This Row],[Rank 1Y]]+Table2[[#This Row],[Rank 6M]]+Table2[[#This Row],[Rank Sharpe]])/3</f>
        <v>395.66666666666669</v>
      </c>
    </row>
    <row r="410" spans="1:48" x14ac:dyDescent="0.3">
      <c r="A410" t="s">
        <v>1264</v>
      </c>
      <c r="B410" t="s">
        <v>1265</v>
      </c>
      <c r="C410" t="s">
        <v>3099</v>
      </c>
      <c r="D410" t="s">
        <v>985</v>
      </c>
      <c r="E410">
        <v>8585.1783049599999</v>
      </c>
      <c r="F410">
        <v>397.2</v>
      </c>
      <c r="G410">
        <v>-20.5475921295759</v>
      </c>
      <c r="H410">
        <f>(Table2[[#This Row],[1Y Return vs Nifty]]-AVERAGE(Table2[1Y Return vs Nifty]))/_xlfn.STDEV.P(Table2[1Y Return vs Nifty])</f>
        <v>-0.70136866494765571</v>
      </c>
      <c r="I410">
        <v>-9.8701927077189904</v>
      </c>
      <c r="J410">
        <f>(Table2[[#This Row],[1M Return vs Nifty]]-AVERAGE(Table2[1M Return vs Nifty]))/_xlfn.STDEV.P(Table2[1M Return vs Nifty])</f>
        <v>-0.89861312484305678</v>
      </c>
      <c r="K410">
        <v>-1.52708848024532</v>
      </c>
      <c r="L410">
        <f>(Table2[[#This Row],[6M Return vs Nifty]]-AVERAGE(Table2[6M Return vs Nifty]))/_xlfn.STDEV.P(Table2[6M Return vs Nifty])</f>
        <v>-8.1607352224988203E-2</v>
      </c>
      <c r="M410">
        <v>-6.1616612820333998</v>
      </c>
      <c r="N410">
        <f>(Table2[[#This Row],[1W Return vs Nifty]]-AVERAGE(Table2[1W Return vs Nifty]))/_xlfn.STDEV.P(Table2[1W Return vs Nifty])</f>
        <v>-9.1413642813108487E-2</v>
      </c>
      <c r="O410">
        <v>427.15</v>
      </c>
      <c r="P410">
        <v>436.56172834089602</v>
      </c>
      <c r="Q410">
        <v>395.30015477859502</v>
      </c>
      <c r="R410">
        <v>24.805370066435799</v>
      </c>
      <c r="S410" s="1">
        <f>(Table2[[#This Row],[Close Price]]-Table2[[#This Row],[20D EMA]])/Table2[[#This Row],[20D EMA]]</f>
        <v>-7.0115884349760016E-2</v>
      </c>
      <c r="T410" s="1">
        <f>(Table2[[#This Row],[Close Price]]-Table2[[#This Row],[50D EMA]])/Table2[[#This Row],[50D EMA]]</f>
        <v>-9.0163030301547223E-2</v>
      </c>
      <c r="U410" s="1">
        <f>(Table2[[#This Row],[Close Price]]-Table2[[#This Row],[200D EMA]])/Table2[[#This Row],[200D EMA]]</f>
        <v>4.8060826651309162E-3</v>
      </c>
      <c r="V410">
        <v>0.32521143609070102</v>
      </c>
      <c r="W410">
        <v>385.55</v>
      </c>
      <c r="X410">
        <v>400.45</v>
      </c>
      <c r="Y410">
        <v>385.55</v>
      </c>
      <c r="Z410">
        <v>400.45</v>
      </c>
      <c r="AA410">
        <v>383.05</v>
      </c>
      <c r="AB410">
        <v>485.6</v>
      </c>
      <c r="AC410" s="1">
        <f>(Table2[[#This Row],[Close Price]]/Table2[[#This Row],[Day Low]])-1</f>
        <v>3.0216573725846185E-2</v>
      </c>
      <c r="AD410" s="1">
        <f>(Table2[[#This Row],[Day High]]/Table2[[#This Row],[Close Price]])-1</f>
        <v>8.182275931520655E-3</v>
      </c>
      <c r="AE410" s="1">
        <f>(Table2[[#This Row],[Close Price]]/Table2[[#This Row],[Current Week Low]])-1</f>
        <v>3.0216573725846185E-2</v>
      </c>
      <c r="AF410" s="1">
        <f>(Table2[[#This Row],[Current Week High]]/Table2[[#This Row],[Close Price]])-1</f>
        <v>8.182275931520655E-3</v>
      </c>
      <c r="AG410" s="1">
        <f>(Table2[[#This Row],[Close Price]]/Table2[[#This Row],[Current Month Low]])-1</f>
        <v>3.6940347213157532E-2</v>
      </c>
      <c r="AH410" s="1">
        <f>(Table2[[#This Row],[Current Month High]]/Table2[[#This Row],[Close Price]])-1</f>
        <v>0.22255790533736164</v>
      </c>
      <c r="AI410">
        <v>30.412890231621301</v>
      </c>
      <c r="AJ410">
        <v>48.485981308411198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0.1</v>
      </c>
      <c r="AM410" t="s">
        <v>3144</v>
      </c>
      <c r="AN410">
        <v>-9.4700000000000006</v>
      </c>
      <c r="AO410" t="s">
        <v>3143</v>
      </c>
      <c r="AP410">
        <v>7.7452393802126998E-2</v>
      </c>
      <c r="AQ410">
        <f>(Table2[[#This Row],[Sharpe Ratio]]-AVERAGE(Table2[Sharpe Ratio]))/_xlfn.STDEV.P(Table2[Sharpe Ratio])</f>
        <v>0.24477269816285918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559</v>
      </c>
      <c r="AT410">
        <f>_xlfn.RANK.AVG(Table2[[#This Row],[6M Return vs Nifty Z-Score]],Table2[6M Return vs Nifty Z-Score])</f>
        <v>355</v>
      </c>
      <c r="AU410">
        <f>_xlfn.RANK.AVG(Table2[[#This Row],[Sharpe Ratio Z-Score]],Table2[Sharpe Ratio Z-Score])</f>
        <v>274</v>
      </c>
      <c r="AV410">
        <f>(Table2[[#This Row],[Rank 1Y]]+Table2[[#This Row],[Rank 6M]]+Table2[[#This Row],[Rank Sharpe]])/3</f>
        <v>396</v>
      </c>
    </row>
    <row r="411" spans="1:48" x14ac:dyDescent="0.3">
      <c r="A411" t="s">
        <v>65</v>
      </c>
      <c r="B411" t="s">
        <v>66</v>
      </c>
      <c r="C411" t="s">
        <v>3095</v>
      </c>
      <c r="D411" t="s">
        <v>67</v>
      </c>
      <c r="E411">
        <v>332182.27243442897</v>
      </c>
      <c r="F411">
        <v>263.35000000000002</v>
      </c>
      <c r="G411">
        <v>11.7032155176767</v>
      </c>
      <c r="H411">
        <f>(Table2[[#This Row],[1Y Return vs Nifty]]-AVERAGE(Table2[1Y Return vs Nifty]))/_xlfn.STDEV.P(Table2[1Y Return vs Nifty])</f>
        <v>-0.12008586742379891</v>
      </c>
      <c r="I411">
        <v>-4.3945577233018396</v>
      </c>
      <c r="J411">
        <f>(Table2[[#This Row],[1M Return vs Nifty]]-AVERAGE(Table2[1M Return vs Nifty]))/_xlfn.STDEV.P(Table2[1M Return vs Nifty])</f>
        <v>-0.25556018460157431</v>
      </c>
      <c r="K411">
        <v>-15.569413976137</v>
      </c>
      <c r="L411">
        <f>(Table2[[#This Row],[6M Return vs Nifty]]-AVERAGE(Table2[6M Return vs Nifty]))/_xlfn.STDEV.P(Table2[6M Return vs Nifty])</f>
        <v>-0.59353555989315132</v>
      </c>
      <c r="M411">
        <v>-4.6481932012148404</v>
      </c>
      <c r="N411">
        <f>(Table2[[#This Row],[1W Return vs Nifty]]-AVERAGE(Table2[1W Return vs Nifty]))/_xlfn.STDEV.P(Table2[1W Return vs Nifty])</f>
        <v>0.21524971682738298</v>
      </c>
      <c r="O411">
        <v>280.68</v>
      </c>
      <c r="P411">
        <v>291.81582727179199</v>
      </c>
      <c r="Q411">
        <v>275.58102087787603</v>
      </c>
      <c r="R411">
        <v>17.103682663112899</v>
      </c>
      <c r="S411" s="1">
        <f>(Table2[[#This Row],[Close Price]]-Table2[[#This Row],[20D EMA]])/Table2[[#This Row],[20D EMA]]</f>
        <v>-6.1742910075530795E-2</v>
      </c>
      <c r="T411" s="1">
        <f>(Table2[[#This Row],[Close Price]]-Table2[[#This Row],[50D EMA]])/Table2[[#This Row],[50D EMA]]</f>
        <v>-9.7547235658603973E-2</v>
      </c>
      <c r="U411" s="1">
        <f>(Table2[[#This Row],[Close Price]]-Table2[[#This Row],[200D EMA]])/Table2[[#This Row],[200D EMA]]</f>
        <v>-4.4382667713885104E-2</v>
      </c>
      <c r="V411">
        <v>0.68217929392058796</v>
      </c>
      <c r="W411">
        <v>255.3</v>
      </c>
      <c r="X411">
        <v>265.05</v>
      </c>
      <c r="Y411">
        <v>255.3</v>
      </c>
      <c r="Z411">
        <v>265.05</v>
      </c>
      <c r="AA411">
        <v>255.3</v>
      </c>
      <c r="AB411">
        <v>299.7</v>
      </c>
      <c r="AC411" s="1">
        <f>(Table2[[#This Row],[Close Price]]/Table2[[#This Row],[Day Low]])-1</f>
        <v>3.1531531531531654E-2</v>
      </c>
      <c r="AD411" s="1">
        <f>(Table2[[#This Row],[Day High]]/Table2[[#This Row],[Close Price]])-1</f>
        <v>6.4552876400227888E-3</v>
      </c>
      <c r="AE411" s="1">
        <f>(Table2[[#This Row],[Close Price]]/Table2[[#This Row],[Current Week Low]])-1</f>
        <v>3.1531531531531654E-2</v>
      </c>
      <c r="AF411" s="1">
        <f>(Table2[[#This Row],[Current Week High]]/Table2[[#This Row],[Close Price]])-1</f>
        <v>6.4552876400227888E-3</v>
      </c>
      <c r="AG411" s="1">
        <f>(Table2[[#This Row],[Close Price]]/Table2[[#This Row],[Current Month Low]])-1</f>
        <v>3.1531531531531654E-2</v>
      </c>
      <c r="AH411" s="1">
        <f>(Table2[[#This Row],[Current Month High]]/Table2[[#This Row],[Close Price]])-1</f>
        <v>0.13802923865578109</v>
      </c>
      <c r="AI411">
        <v>31.004366812227001</v>
      </c>
      <c r="AJ411">
        <v>42.969598262757899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-0.11</v>
      </c>
      <c r="AM411" t="s">
        <v>3143</v>
      </c>
      <c r="AN411">
        <v>-8.8000000000000007</v>
      </c>
      <c r="AO411" t="s">
        <v>3143</v>
      </c>
      <c r="AP411">
        <v>6.2355690343677002E-2</v>
      </c>
      <c r="AQ411">
        <f>(Table2[[#This Row],[Sharpe Ratio]]-AVERAGE(Table2[Sharpe Ratio]))/_xlfn.STDEV.P(Table2[Sharpe Ratio])</f>
        <v>6.6531735059681157E-2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341</v>
      </c>
      <c r="AT411">
        <f>_xlfn.RANK.AVG(Table2[[#This Row],[6M Return vs Nifty Z-Score]],Table2[6M Return vs Nifty Z-Score])</f>
        <v>526</v>
      </c>
      <c r="AU411">
        <f>_xlfn.RANK.AVG(Table2[[#This Row],[Sharpe Ratio Z-Score]],Table2[Sharpe Ratio Z-Score])</f>
        <v>323</v>
      </c>
      <c r="AV411">
        <f>(Table2[[#This Row],[Rank 1Y]]+Table2[[#This Row],[Rank 6M]]+Table2[[#This Row],[Rank Sharpe]])/3</f>
        <v>396.66666666666669</v>
      </c>
    </row>
    <row r="412" spans="1:48" x14ac:dyDescent="0.3">
      <c r="A412" t="s">
        <v>93</v>
      </c>
      <c r="B412" t="s">
        <v>94</v>
      </c>
      <c r="C412" t="s">
        <v>3096</v>
      </c>
      <c r="D412" t="s">
        <v>21</v>
      </c>
      <c r="E412">
        <v>283988.95588243502</v>
      </c>
      <c r="F412">
        <v>558.6</v>
      </c>
      <c r="G412">
        <v>18.447353196263901</v>
      </c>
      <c r="H412">
        <f>(Table2[[#This Row],[1Y Return vs Nifty]]-AVERAGE(Table2[1Y Return vs Nifty]))/_xlfn.STDEV.P(Table2[1Y Return vs Nifty])</f>
        <v>1.4692656932837702E-3</v>
      </c>
      <c r="I412">
        <v>7.7879580567005897</v>
      </c>
      <c r="J412">
        <f>(Table2[[#This Row],[1M Return vs Nifty]]-AVERAGE(Table2[1M Return vs Nifty]))/_xlfn.STDEV.P(Table2[1M Return vs Nifty])</f>
        <v>1.1751419374652243</v>
      </c>
      <c r="K412">
        <v>12.1007453222216</v>
      </c>
      <c r="L412">
        <f>(Table2[[#This Row],[6M Return vs Nifty]]-AVERAGE(Table2[6M Return vs Nifty]))/_xlfn.STDEV.P(Table2[6M Return vs Nifty])</f>
        <v>0.41521011116008882</v>
      </c>
      <c r="M412">
        <v>-0.28884317517193597</v>
      </c>
      <c r="N412">
        <f>(Table2[[#This Row],[1W Return vs Nifty]]-AVERAGE(Table2[1W Return vs Nifty]))/_xlfn.STDEV.P(Table2[1W Return vs Nifty])</f>
        <v>1.0985540572216277</v>
      </c>
      <c r="O412">
        <v>541.14</v>
      </c>
      <c r="P412">
        <v>533.04922470213899</v>
      </c>
      <c r="Q412">
        <v>498.89227026711399</v>
      </c>
      <c r="R412">
        <v>53.811418538726599</v>
      </c>
      <c r="S412" s="1">
        <f>(Table2[[#This Row],[Close Price]]-Table2[[#This Row],[20D EMA]])/Table2[[#This Row],[20D EMA]]</f>
        <v>3.2265217873378493E-2</v>
      </c>
      <c r="T412" s="1">
        <f>(Table2[[#This Row],[Close Price]]-Table2[[#This Row],[50D EMA]])/Table2[[#This Row],[50D EMA]]</f>
        <v>4.7933237895878153E-2</v>
      </c>
      <c r="U412" s="1">
        <f>(Table2[[#This Row],[Close Price]]-Table2[[#This Row],[200D EMA]])/Table2[[#This Row],[200D EMA]]</f>
        <v>0.11968060699941828</v>
      </c>
      <c r="V412">
        <v>1.49356378973583</v>
      </c>
      <c r="W412">
        <v>542.70000000000005</v>
      </c>
      <c r="X412">
        <v>559.79999999999995</v>
      </c>
      <c r="Y412">
        <v>542.70000000000005</v>
      </c>
      <c r="Z412">
        <v>559.79999999999995</v>
      </c>
      <c r="AA412">
        <v>520.29999999999995</v>
      </c>
      <c r="AB412">
        <v>561.9</v>
      </c>
      <c r="AC412" s="1">
        <f>(Table2[[#This Row],[Close Price]]/Table2[[#This Row],[Day Low]])-1</f>
        <v>2.9297954671088977E-2</v>
      </c>
      <c r="AD412" s="1">
        <f>(Table2[[#This Row],[Day High]]/Table2[[#This Row],[Close Price]])-1</f>
        <v>2.1482277121374072E-3</v>
      </c>
      <c r="AE412" s="1">
        <f>(Table2[[#This Row],[Close Price]]/Table2[[#This Row],[Current Week Low]])-1</f>
        <v>2.9297954671088977E-2</v>
      </c>
      <c r="AF412" s="1">
        <f>(Table2[[#This Row],[Current Week High]]/Table2[[#This Row],[Close Price]])-1</f>
        <v>2.1482277121374072E-3</v>
      </c>
      <c r="AG412" s="1">
        <f>(Table2[[#This Row],[Close Price]]/Table2[[#This Row],[Current Month Low]])-1</f>
        <v>7.3611378051124499E-2</v>
      </c>
      <c r="AH412" s="1">
        <f>(Table2[[#This Row],[Current Month High]]/Table2[[#This Row],[Close Price]])-1</f>
        <v>5.9076262083779252E-3</v>
      </c>
      <c r="AI412">
        <v>3.8131041890440298</v>
      </c>
      <c r="AJ412">
        <v>48.169761273209502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0.04</v>
      </c>
      <c r="AM412" t="s">
        <v>3144</v>
      </c>
      <c r="AN412">
        <v>6.4</v>
      </c>
      <c r="AO412" t="s">
        <v>3144</v>
      </c>
      <c r="AP412">
        <v>-9.2630874082633E-2</v>
      </c>
      <c r="AQ412">
        <f>(Table2[[#This Row],[Sharpe Ratio]]-AVERAGE(Table2[Sharpe Ratio]))/_xlfn.STDEV.P(Table2[Sharpe Ratio])</f>
        <v>-1.7633349366563797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0.9270404348838448</v>
      </c>
      <c r="AS412">
        <f>_xlfn.RANK.AVG(Table2[[#This Row],[1Y Return vs Nifty Z-Score]],Table2[1Y Return vs Nifty Z-Score])</f>
        <v>290</v>
      </c>
      <c r="AT412">
        <f>_xlfn.RANK.AVG(Table2[[#This Row],[6M Return vs Nifty Z-Score]],Table2[6M Return vs Nifty Z-Score])</f>
        <v>194</v>
      </c>
      <c r="AU412">
        <f>_xlfn.RANK.AVG(Table2[[#This Row],[Sharpe Ratio Z-Score]],Table2[Sharpe Ratio Z-Score])</f>
        <v>706</v>
      </c>
      <c r="AV412">
        <f>(Table2[[#This Row],[Rank 1Y]]+Table2[[#This Row],[Rank 6M]]+Table2[[#This Row],[Rank Sharpe]])/3</f>
        <v>396.66666666666669</v>
      </c>
    </row>
    <row r="413" spans="1:48" x14ac:dyDescent="0.3">
      <c r="A413" t="s">
        <v>601</v>
      </c>
      <c r="B413" t="s">
        <v>602</v>
      </c>
      <c r="C413" t="s">
        <v>603</v>
      </c>
      <c r="D413" t="s">
        <v>603</v>
      </c>
      <c r="E413">
        <v>30858.967919999999</v>
      </c>
      <c r="F413">
        <v>899.65</v>
      </c>
      <c r="G413">
        <v>-19.1689845623319</v>
      </c>
      <c r="H413">
        <f>(Table2[[#This Row],[1Y Return vs Nifty]]-AVERAGE(Table2[1Y Return vs Nifty]))/_xlfn.STDEV.P(Table2[1Y Return vs Nifty])</f>
        <v>-0.67652088835427127</v>
      </c>
      <c r="I413">
        <v>0.56764804264300905</v>
      </c>
      <c r="J413">
        <f>(Table2[[#This Row],[1M Return vs Nifty]]-AVERAGE(Table2[1M Return vs Nifty]))/_xlfn.STDEV.P(Table2[1M Return vs Nifty])</f>
        <v>0.32719615634428434</v>
      </c>
      <c r="K413">
        <v>-1.73881309493675</v>
      </c>
      <c r="L413">
        <f>(Table2[[#This Row],[6M Return vs Nifty]]-AVERAGE(Table2[6M Return vs Nifty]))/_xlfn.STDEV.P(Table2[6M Return vs Nifty])</f>
        <v>-8.932600271132872E-2</v>
      </c>
      <c r="M413">
        <v>-0.93734299293919898</v>
      </c>
      <c r="N413">
        <f>(Table2[[#This Row],[1W Return vs Nifty]]-AVERAGE(Table2[1W Return vs Nifty]))/_xlfn.STDEV.P(Table2[1W Return vs Nifty])</f>
        <v>0.96715311433871198</v>
      </c>
      <c r="O413">
        <v>921.17</v>
      </c>
      <c r="P413">
        <v>909.29882063326102</v>
      </c>
      <c r="Q413">
        <v>848.68303514226795</v>
      </c>
      <c r="R413">
        <v>39.388105298571602</v>
      </c>
      <c r="S413" s="1">
        <f>(Table2[[#This Row],[Close Price]]-Table2[[#This Row],[20D EMA]])/Table2[[#This Row],[20D EMA]]</f>
        <v>-2.3361594493958752E-2</v>
      </c>
      <c r="T413" s="1">
        <f>(Table2[[#This Row],[Close Price]]-Table2[[#This Row],[50D EMA]])/Table2[[#This Row],[50D EMA]]</f>
        <v>-1.0611275869181631E-2</v>
      </c>
      <c r="U413" s="1">
        <f>(Table2[[#This Row],[Close Price]]-Table2[[#This Row],[200D EMA]])/Table2[[#This Row],[200D EMA]]</f>
        <v>6.0054181298897107E-2</v>
      </c>
      <c r="V413">
        <v>0.41871123363928803</v>
      </c>
      <c r="W413">
        <v>875.15</v>
      </c>
      <c r="X413">
        <v>902.7</v>
      </c>
      <c r="Y413">
        <v>875.15</v>
      </c>
      <c r="Z413">
        <v>902.7</v>
      </c>
      <c r="AA413">
        <v>863.25</v>
      </c>
      <c r="AB413">
        <v>986.5</v>
      </c>
      <c r="AC413" s="1">
        <f>(Table2[[#This Row],[Close Price]]/Table2[[#This Row],[Day Low]])-1</f>
        <v>2.7995200822716004E-2</v>
      </c>
      <c r="AD413" s="1">
        <f>(Table2[[#This Row],[Day High]]/Table2[[#This Row],[Close Price]])-1</f>
        <v>3.3902073028400093E-3</v>
      </c>
      <c r="AE413" s="1">
        <f>(Table2[[#This Row],[Close Price]]/Table2[[#This Row],[Current Week Low]])-1</f>
        <v>2.7995200822716004E-2</v>
      </c>
      <c r="AF413" s="1">
        <f>(Table2[[#This Row],[Current Week High]]/Table2[[#This Row],[Close Price]])-1</f>
        <v>3.3902073028400093E-3</v>
      </c>
      <c r="AG413" s="1">
        <f>(Table2[[#This Row],[Close Price]]/Table2[[#This Row],[Current Month Low]])-1</f>
        <v>4.2166232261801273E-2</v>
      </c>
      <c r="AH413" s="1">
        <f>(Table2[[#This Row],[Current Month High]]/Table2[[#This Row],[Close Price]])-1</f>
        <v>9.6537542377591379E-2</v>
      </c>
      <c r="AI413">
        <v>17.045517701328201</v>
      </c>
      <c r="AJ413">
        <v>26.7112676056338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-0.02</v>
      </c>
      <c r="AM413" t="s">
        <v>3143</v>
      </c>
      <c r="AN413">
        <v>-4.12</v>
      </c>
      <c r="AO413" t="s">
        <v>3143</v>
      </c>
      <c r="AP413">
        <v>7.6169075825592999E-2</v>
      </c>
      <c r="AQ413">
        <f>(Table2[[#This Row],[Sharpe Ratio]]-AVERAGE(Table2[Sharpe Ratio]))/_xlfn.STDEV.P(Table2[Sharpe Ratio])</f>
        <v>0.22962105709535113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0.7581234367127474</v>
      </c>
      <c r="AS413">
        <f>_xlfn.RANK.AVG(Table2[[#This Row],[1Y Return vs Nifty Z-Score]],Table2[1Y Return vs Nifty Z-Score])</f>
        <v>552</v>
      </c>
      <c r="AT413">
        <f>_xlfn.RANK.AVG(Table2[[#This Row],[6M Return vs Nifty Z-Score]],Table2[6M Return vs Nifty Z-Score])</f>
        <v>357</v>
      </c>
      <c r="AU413">
        <f>_xlfn.RANK.AVG(Table2[[#This Row],[Sharpe Ratio Z-Score]],Table2[Sharpe Ratio Z-Score])</f>
        <v>281</v>
      </c>
      <c r="AV413">
        <f>(Table2[[#This Row],[Rank 1Y]]+Table2[[#This Row],[Rank 6M]]+Table2[[#This Row],[Rank Sharpe]])/3</f>
        <v>396.66666666666669</v>
      </c>
    </row>
    <row r="414" spans="1:48" x14ac:dyDescent="0.3">
      <c r="A414" t="s">
        <v>608</v>
      </c>
      <c r="B414" t="s">
        <v>609</v>
      </c>
      <c r="C414" t="s">
        <v>3100</v>
      </c>
      <c r="D414" t="s">
        <v>48</v>
      </c>
      <c r="E414">
        <v>30672.080999999998</v>
      </c>
      <c r="F414">
        <v>51.78</v>
      </c>
      <c r="G414">
        <v>23.6204954760472</v>
      </c>
      <c r="H414">
        <f>(Table2[[#This Row],[1Y Return vs Nifty]]-AVERAGE(Table2[1Y Return vs Nifty]))/_xlfn.STDEV.P(Table2[1Y Return vs Nifty])</f>
        <v>9.4709058298525564E-2</v>
      </c>
      <c r="I414">
        <v>-11.329393529843999</v>
      </c>
      <c r="J414">
        <f>(Table2[[#This Row],[1M Return vs Nifty]]-AVERAGE(Table2[1M Return vs Nifty]))/_xlfn.STDEV.P(Table2[1M Return vs Nifty])</f>
        <v>-1.069980168435382</v>
      </c>
      <c r="K414">
        <v>-33.462336158345501</v>
      </c>
      <c r="L414">
        <f>(Table2[[#This Row],[6M Return vs Nifty]]-AVERAGE(Table2[6M Return vs Nifty]))/_xlfn.STDEV.P(Table2[6M Return vs Nifty])</f>
        <v>-1.2458414465045815</v>
      </c>
      <c r="M414">
        <v>-9.9628919717659503</v>
      </c>
      <c r="N414">
        <f>(Table2[[#This Row],[1W Return vs Nifty]]-AVERAGE(Table2[1W Return vs Nifty]))/_xlfn.STDEV.P(Table2[1W Return vs Nifty])</f>
        <v>-0.86163019964426313</v>
      </c>
      <c r="O414">
        <v>56.49</v>
      </c>
      <c r="P414">
        <v>59.612124244647298</v>
      </c>
      <c r="Q414">
        <v>58.736984962916502</v>
      </c>
      <c r="R414">
        <v>19.047320031283899</v>
      </c>
      <c r="S414" s="1">
        <f>(Table2[[#This Row],[Close Price]]-Table2[[#This Row],[20D EMA]])/Table2[[#This Row],[20D EMA]]</f>
        <v>-8.3377588953797141E-2</v>
      </c>
      <c r="T414" s="1">
        <f>(Table2[[#This Row],[Close Price]]-Table2[[#This Row],[50D EMA]])/Table2[[#This Row],[50D EMA]]</f>
        <v>-0.13138475341868999</v>
      </c>
      <c r="U414" s="1">
        <f>(Table2[[#This Row],[Close Price]]-Table2[[#This Row],[200D EMA]])/Table2[[#This Row],[200D EMA]]</f>
        <v>-0.11844300430655032</v>
      </c>
      <c r="V414">
        <v>0.67904726989032205</v>
      </c>
      <c r="W414">
        <v>50.43</v>
      </c>
      <c r="X414">
        <v>52.55</v>
      </c>
      <c r="Y414">
        <v>50.43</v>
      </c>
      <c r="Z414">
        <v>52.55</v>
      </c>
      <c r="AA414">
        <v>50.06</v>
      </c>
      <c r="AB414">
        <v>61.82</v>
      </c>
      <c r="AC414" s="1">
        <f>(Table2[[#This Row],[Close Price]]/Table2[[#This Row],[Day Low]])-1</f>
        <v>2.6769779892920953E-2</v>
      </c>
      <c r="AD414" s="1">
        <f>(Table2[[#This Row],[Day High]]/Table2[[#This Row],[Close Price]])-1</f>
        <v>1.4870606411741871E-2</v>
      </c>
      <c r="AE414" s="1">
        <f>(Table2[[#This Row],[Close Price]]/Table2[[#This Row],[Current Week Low]])-1</f>
        <v>2.6769779892920953E-2</v>
      </c>
      <c r="AF414" s="1">
        <f>(Table2[[#This Row],[Current Week High]]/Table2[[#This Row],[Close Price]])-1</f>
        <v>1.4870606411741871E-2</v>
      </c>
      <c r="AG414" s="1">
        <f>(Table2[[#This Row],[Close Price]]/Table2[[#This Row],[Current Month Low]])-1</f>
        <v>3.4358769476628082E-2</v>
      </c>
      <c r="AH414" s="1">
        <f>(Table2[[#This Row],[Current Month High]]/Table2[[#This Row],[Close Price]])-1</f>
        <v>0.19389725762842791</v>
      </c>
      <c r="AI414">
        <v>50.926998841251397</v>
      </c>
      <c r="AJ414">
        <v>55.729323308270601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-0.16</v>
      </c>
      <c r="AM414" t="s">
        <v>3143</v>
      </c>
      <c r="AN414">
        <v>-11.71</v>
      </c>
      <c r="AO414" t="s">
        <v>3143</v>
      </c>
      <c r="AP414">
        <v>8.8921075516602999E-2</v>
      </c>
      <c r="AQ414">
        <f>(Table2[[#This Row],[Sharpe Ratio]]-AVERAGE(Table2[Sharpe Ratio]))/_xlfn.STDEV.P(Table2[Sharpe Ratio])</f>
        <v>0.38017900590005105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262</v>
      </c>
      <c r="AT414">
        <f>_xlfn.RANK.AVG(Table2[[#This Row],[6M Return vs Nifty Z-Score]],Table2[6M Return vs Nifty Z-Score])</f>
        <v>687</v>
      </c>
      <c r="AU414">
        <f>_xlfn.RANK.AVG(Table2[[#This Row],[Sharpe Ratio Z-Score]],Table2[Sharpe Ratio Z-Score])</f>
        <v>243</v>
      </c>
      <c r="AV414">
        <f>(Table2[[#This Row],[Rank 1Y]]+Table2[[#This Row],[Rank 6M]]+Table2[[#This Row],[Rank Sharpe]])/3</f>
        <v>397.33333333333331</v>
      </c>
    </row>
    <row r="415" spans="1:48" x14ac:dyDescent="0.3">
      <c r="A415" t="s">
        <v>1317</v>
      </c>
      <c r="B415" t="s">
        <v>1318</v>
      </c>
      <c r="C415" t="s">
        <v>3101</v>
      </c>
      <c r="D415" t="s">
        <v>51</v>
      </c>
      <c r="E415">
        <v>8194.5066769999994</v>
      </c>
      <c r="F415">
        <v>481.4</v>
      </c>
      <c r="G415">
        <v>-11.334053450696301</v>
      </c>
      <c r="H415">
        <f>(Table2[[#This Row],[1Y Return vs Nifty]]-AVERAGE(Table2[1Y Return vs Nifty]))/_xlfn.STDEV.P(Table2[1Y Return vs Nifty])</f>
        <v>-0.53530548919926058</v>
      </c>
      <c r="I415">
        <v>-1.0387726152106</v>
      </c>
      <c r="J415">
        <f>(Table2[[#This Row],[1M Return vs Nifty]]-AVERAGE(Table2[1M Return vs Nifty]))/_xlfn.STDEV.P(Table2[1M Return vs Nifty])</f>
        <v>0.1385397666767437</v>
      </c>
      <c r="K415">
        <v>14.828207158281</v>
      </c>
      <c r="L415">
        <f>(Table2[[#This Row],[6M Return vs Nifty]]-AVERAGE(Table2[6M Return vs Nifty]))/_xlfn.STDEV.P(Table2[6M Return vs Nifty])</f>
        <v>0.5146426908724524</v>
      </c>
      <c r="M415">
        <v>-7.5621994582182204</v>
      </c>
      <c r="N415">
        <f>(Table2[[#This Row],[1W Return vs Nifty]]-AVERAGE(Table2[1W Return vs Nifty]))/_xlfn.STDEV.P(Table2[1W Return vs Nifty])</f>
        <v>-0.37519481260250492</v>
      </c>
      <c r="O415">
        <v>497.74</v>
      </c>
      <c r="P415">
        <v>492.49277908584799</v>
      </c>
      <c r="Q415">
        <v>429.69065385222598</v>
      </c>
      <c r="R415">
        <v>33.151105080263598</v>
      </c>
      <c r="S415" s="1">
        <f>(Table2[[#This Row],[Close Price]]-Table2[[#This Row],[20D EMA]])/Table2[[#This Row],[20D EMA]]</f>
        <v>-3.2828384297022603E-2</v>
      </c>
      <c r="T415" s="1">
        <f>(Table2[[#This Row],[Close Price]]-Table2[[#This Row],[50D EMA]])/Table2[[#This Row],[50D EMA]]</f>
        <v>-2.2523739548908982E-2</v>
      </c>
      <c r="U415" s="1">
        <f>(Table2[[#This Row],[Close Price]]-Table2[[#This Row],[200D EMA]])/Table2[[#This Row],[200D EMA]]</f>
        <v>0.12034086774798052</v>
      </c>
      <c r="V415">
        <v>0.26945240173553803</v>
      </c>
      <c r="W415">
        <v>472.5</v>
      </c>
      <c r="X415">
        <v>485</v>
      </c>
      <c r="Y415">
        <v>472.5</v>
      </c>
      <c r="Z415">
        <v>485</v>
      </c>
      <c r="AA415">
        <v>465</v>
      </c>
      <c r="AB415">
        <v>532.85</v>
      </c>
      <c r="AC415" s="1">
        <f>(Table2[[#This Row],[Close Price]]/Table2[[#This Row],[Day Low]])-1</f>
        <v>1.8835978835978873E-2</v>
      </c>
      <c r="AD415" s="1">
        <f>(Table2[[#This Row],[Day High]]/Table2[[#This Row],[Close Price]])-1</f>
        <v>7.478188616535153E-3</v>
      </c>
      <c r="AE415" s="1">
        <f>(Table2[[#This Row],[Close Price]]/Table2[[#This Row],[Current Week Low]])-1</f>
        <v>1.8835978835978873E-2</v>
      </c>
      <c r="AF415" s="1">
        <f>(Table2[[#This Row],[Current Week High]]/Table2[[#This Row],[Close Price]])-1</f>
        <v>7.478188616535153E-3</v>
      </c>
      <c r="AG415" s="1">
        <f>(Table2[[#This Row],[Close Price]]/Table2[[#This Row],[Current Month Low]])-1</f>
        <v>3.5268817204300973E-2</v>
      </c>
      <c r="AH415" s="1">
        <f>(Table2[[#This Row],[Current Month High]]/Table2[[#This Row],[Close Price]])-1</f>
        <v>0.10687577897798106</v>
      </c>
      <c r="AI415">
        <v>14.945990859991699</v>
      </c>
      <c r="AJ415">
        <v>50.672926447574298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-0.04</v>
      </c>
      <c r="AM415" t="s">
        <v>3143</v>
      </c>
      <c r="AN415">
        <v>-3.74</v>
      </c>
      <c r="AO415" t="s">
        <v>3143</v>
      </c>
      <c r="AQ415">
        <f>(Table2[[#This Row],[Sharpe Ratio]]-AVERAGE(Table2[Sharpe Ratio]))/_xlfn.STDEV.P(Table2[Sharpe Ratio])</f>
        <v>-0.66967788397470196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-0.92699572822727139</v>
      </c>
      <c r="AS415">
        <f>_xlfn.RANK.AVG(Table2[[#This Row],[1Y Return vs Nifty Z-Score]],Table2[1Y Return vs Nifty Z-Score])</f>
        <v>494</v>
      </c>
      <c r="AT415">
        <f>_xlfn.RANK.AVG(Table2[[#This Row],[6M Return vs Nifty Z-Score]],Table2[6M Return vs Nifty Z-Score])</f>
        <v>179</v>
      </c>
      <c r="AU415">
        <f>_xlfn.RANK.AVG(Table2[[#This Row],[Sharpe Ratio Z-Score]],Table2[Sharpe Ratio Z-Score])</f>
        <v>520.5</v>
      </c>
      <c r="AV415">
        <f>(Table2[[#This Row],[Rank 1Y]]+Table2[[#This Row],[Rank 6M]]+Table2[[#This Row],[Rank Sharpe]])/3</f>
        <v>397.83333333333331</v>
      </c>
    </row>
    <row r="416" spans="1:48" x14ac:dyDescent="0.3">
      <c r="A416" t="s">
        <v>1419</v>
      </c>
      <c r="B416" t="s">
        <v>1420</v>
      </c>
      <c r="C416" t="s">
        <v>3097</v>
      </c>
      <c r="D416" t="s">
        <v>575</v>
      </c>
      <c r="E416">
        <v>7200.8213294050001</v>
      </c>
      <c r="F416">
        <v>680.9</v>
      </c>
      <c r="G416">
        <v>-2.7784236134886502</v>
      </c>
      <c r="H416">
        <f>(Table2[[#This Row],[1Y Return vs Nifty]]-AVERAGE(Table2[1Y Return vs Nifty]))/_xlfn.STDEV.P(Table2[1Y Return vs Nifty])</f>
        <v>-0.38110034492051559</v>
      </c>
      <c r="I416">
        <v>-4.8941815450786796</v>
      </c>
      <c r="J416">
        <f>(Table2[[#This Row],[1M Return vs Nifty]]-AVERAGE(Table2[1M Return vs Nifty]))/_xlfn.STDEV.P(Table2[1M Return vs Nifty])</f>
        <v>-0.31423549230974185</v>
      </c>
      <c r="K416">
        <v>7.1603650473183</v>
      </c>
      <c r="L416">
        <f>(Table2[[#This Row],[6M Return vs Nifty]]-AVERAGE(Table2[6M Return vs Nifty]))/_xlfn.STDEV.P(Table2[6M Return vs Nifty])</f>
        <v>0.23510318940625749</v>
      </c>
      <c r="M416">
        <v>-4.3094480590348798</v>
      </c>
      <c r="N416">
        <f>(Table2[[#This Row],[1W Return vs Nifty]]-AVERAGE(Table2[1W Return vs Nifty]))/_xlfn.STDEV.P(Table2[1W Return vs Nifty])</f>
        <v>0.28388725512724505</v>
      </c>
      <c r="O416">
        <v>710.37</v>
      </c>
      <c r="P416">
        <v>721.85584633533006</v>
      </c>
      <c r="Q416">
        <v>656.35808534712396</v>
      </c>
      <c r="R416">
        <v>22.964071665614501</v>
      </c>
      <c r="S416" s="1">
        <f>(Table2[[#This Row],[Close Price]]-Table2[[#This Row],[20D EMA]])/Table2[[#This Row],[20D EMA]]</f>
        <v>-4.1485423089376E-2</v>
      </c>
      <c r="T416" s="1">
        <f>(Table2[[#This Row],[Close Price]]-Table2[[#This Row],[50D EMA]])/Table2[[#This Row],[50D EMA]]</f>
        <v>-5.6736876958539587E-2</v>
      </c>
      <c r="U416" s="1">
        <f>(Table2[[#This Row],[Close Price]]-Table2[[#This Row],[200D EMA]])/Table2[[#This Row],[200D EMA]]</f>
        <v>3.7391044920086096E-2</v>
      </c>
      <c r="V416">
        <v>0.38598043743767302</v>
      </c>
      <c r="W416">
        <v>666.25</v>
      </c>
      <c r="X416">
        <v>694</v>
      </c>
      <c r="Y416">
        <v>666.25</v>
      </c>
      <c r="Z416">
        <v>694</v>
      </c>
      <c r="AA416">
        <v>661.05</v>
      </c>
      <c r="AB416">
        <v>759.5</v>
      </c>
      <c r="AC416" s="1">
        <f>(Table2[[#This Row],[Close Price]]/Table2[[#This Row],[Day Low]])-1</f>
        <v>2.1988742964352603E-2</v>
      </c>
      <c r="AD416" s="1">
        <f>(Table2[[#This Row],[Day High]]/Table2[[#This Row],[Close Price]])-1</f>
        <v>1.9239242179468485E-2</v>
      </c>
      <c r="AE416" s="1">
        <f>(Table2[[#This Row],[Close Price]]/Table2[[#This Row],[Current Week Low]])-1</f>
        <v>2.1988742964352603E-2</v>
      </c>
      <c r="AF416" s="1">
        <f>(Table2[[#This Row],[Current Week High]]/Table2[[#This Row],[Close Price]])-1</f>
        <v>1.9239242179468485E-2</v>
      </c>
      <c r="AG416" s="1">
        <f>(Table2[[#This Row],[Close Price]]/Table2[[#This Row],[Current Month Low]])-1</f>
        <v>3.0027985780198163E-2</v>
      </c>
      <c r="AH416" s="1">
        <f>(Table2[[#This Row],[Current Month High]]/Table2[[#This Row],[Close Price]])-1</f>
        <v>0.11543545307681025</v>
      </c>
      <c r="AI416">
        <v>17.344690850345099</v>
      </c>
      <c r="AJ416">
        <v>31.156698449388401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-0.08</v>
      </c>
      <c r="AM416" t="s">
        <v>3143</v>
      </c>
      <c r="AN416">
        <v>-7.34</v>
      </c>
      <c r="AO416" t="s">
        <v>3143</v>
      </c>
      <c r="AQ416">
        <f>(Table2[[#This Row],[Sharpe Ratio]]-AVERAGE(Table2[Sharpe Ratio]))/_xlfn.STDEV.P(Table2[Sharpe Ratio])</f>
        <v>-0.66967788397470196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439</v>
      </c>
      <c r="AT416">
        <f>_xlfn.RANK.AVG(Table2[[#This Row],[6M Return vs Nifty Z-Score]],Table2[6M Return vs Nifty Z-Score])</f>
        <v>236</v>
      </c>
      <c r="AU416">
        <f>_xlfn.RANK.AVG(Table2[[#This Row],[Sharpe Ratio Z-Score]],Table2[Sharpe Ratio Z-Score])</f>
        <v>520.5</v>
      </c>
      <c r="AV416">
        <f>(Table2[[#This Row],[Rank 1Y]]+Table2[[#This Row],[Rank 6M]]+Table2[[#This Row],[Rank Sharpe]])/3</f>
        <v>398.5</v>
      </c>
    </row>
    <row r="417" spans="1:48" x14ac:dyDescent="0.3">
      <c r="A417" t="s">
        <v>1297</v>
      </c>
      <c r="B417" t="s">
        <v>1298</v>
      </c>
      <c r="C417" t="s">
        <v>3097</v>
      </c>
      <c r="D417" t="s">
        <v>539</v>
      </c>
      <c r="E417">
        <v>8301.9689220050004</v>
      </c>
      <c r="F417">
        <v>254.85</v>
      </c>
      <c r="G417">
        <v>-17.002748136134699</v>
      </c>
      <c r="H417">
        <f>(Table2[[#This Row],[1Y Return vs Nifty]]-AVERAGE(Table2[1Y Return vs Nifty]))/_xlfn.STDEV.P(Table2[1Y Return vs Nifty])</f>
        <v>-0.63747702986580768</v>
      </c>
      <c r="I417">
        <v>-1.3222618060110201</v>
      </c>
      <c r="J417">
        <f>(Table2[[#This Row],[1M Return vs Nifty]]-AVERAGE(Table2[1M Return vs Nifty]))/_xlfn.STDEV.P(Table2[1M Return vs Nifty])</f>
        <v>0.10524708771080028</v>
      </c>
      <c r="K417">
        <v>6.5221781943673198</v>
      </c>
      <c r="L417">
        <f>(Table2[[#This Row],[6M Return vs Nifty]]-AVERAGE(Table2[6M Return vs Nifty]))/_xlfn.STDEV.P(Table2[6M Return vs Nifty])</f>
        <v>0.2118373954404244</v>
      </c>
      <c r="M417">
        <v>-5.0722449652799098</v>
      </c>
      <c r="N417">
        <f>(Table2[[#This Row],[1W Return vs Nifty]]-AVERAGE(Table2[1W Return vs Nifty]))/_xlfn.STDEV.P(Table2[1W Return vs Nifty])</f>
        <v>0.12932709957645394</v>
      </c>
      <c r="O417">
        <v>266.37</v>
      </c>
      <c r="P417">
        <v>266.70122666674399</v>
      </c>
      <c r="Q417">
        <v>243.650927409633</v>
      </c>
      <c r="R417">
        <v>25.5217203919727</v>
      </c>
      <c r="S417" s="1">
        <f>(Table2[[#This Row],[Close Price]]-Table2[[#This Row],[20D EMA]])/Table2[[#This Row],[20D EMA]]</f>
        <v>-4.3248113526298045E-2</v>
      </c>
      <c r="T417" s="1">
        <f>(Table2[[#This Row],[Close Price]]-Table2[[#This Row],[50D EMA]])/Table2[[#This Row],[50D EMA]]</f>
        <v>-4.443634105047696E-2</v>
      </c>
      <c r="U417" s="1">
        <f>(Table2[[#This Row],[Close Price]]-Table2[[#This Row],[200D EMA]])/Table2[[#This Row],[200D EMA]]</f>
        <v>4.5963595170474318E-2</v>
      </c>
      <c r="V417">
        <v>0.47401282680634399</v>
      </c>
      <c r="W417">
        <v>243.55</v>
      </c>
      <c r="X417">
        <v>255.5</v>
      </c>
      <c r="Y417">
        <v>243.55</v>
      </c>
      <c r="Z417">
        <v>255.5</v>
      </c>
      <c r="AA417">
        <v>241.1</v>
      </c>
      <c r="AB417">
        <v>297.60000000000002</v>
      </c>
      <c r="AC417" s="1">
        <f>(Table2[[#This Row],[Close Price]]/Table2[[#This Row],[Day Low]])-1</f>
        <v>4.6397043728187093E-2</v>
      </c>
      <c r="AD417" s="1">
        <f>(Table2[[#This Row],[Day High]]/Table2[[#This Row],[Close Price]])-1</f>
        <v>2.5505199136748313E-3</v>
      </c>
      <c r="AE417" s="1">
        <f>(Table2[[#This Row],[Close Price]]/Table2[[#This Row],[Current Week Low]])-1</f>
        <v>4.6397043728187093E-2</v>
      </c>
      <c r="AF417" s="1">
        <f>(Table2[[#This Row],[Current Week High]]/Table2[[#This Row],[Close Price]])-1</f>
        <v>2.5505199136748313E-3</v>
      </c>
      <c r="AG417" s="1">
        <f>(Table2[[#This Row],[Close Price]]/Table2[[#This Row],[Current Month Low]])-1</f>
        <v>5.7030277892990533E-2</v>
      </c>
      <c r="AH417" s="1">
        <f>(Table2[[#This Row],[Current Month High]]/Table2[[#This Row],[Close Price]])-1</f>
        <v>0.16774573278399063</v>
      </c>
      <c r="AI417">
        <v>16.774573278399</v>
      </c>
      <c r="AJ417">
        <v>26.4136904761904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0.02</v>
      </c>
      <c r="AM417" t="s">
        <v>3144</v>
      </c>
      <c r="AN417">
        <v>-8</v>
      </c>
      <c r="AO417" t="s">
        <v>3143</v>
      </c>
      <c r="AP417">
        <v>3.4901240102967003E-2</v>
      </c>
      <c r="AQ417">
        <f>(Table2[[#This Row],[Sharpe Ratio]]-AVERAGE(Table2[Sharpe Ratio]))/_xlfn.STDEV.P(Table2[Sharpe Ratio])</f>
        <v>-0.25761238460462949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539</v>
      </c>
      <c r="AT417">
        <f>_xlfn.RANK.AVG(Table2[[#This Row],[6M Return vs Nifty Z-Score]],Table2[6M Return vs Nifty Z-Score])</f>
        <v>248</v>
      </c>
      <c r="AU417">
        <f>_xlfn.RANK.AVG(Table2[[#This Row],[Sharpe Ratio Z-Score]],Table2[Sharpe Ratio Z-Score])</f>
        <v>410</v>
      </c>
      <c r="AV417">
        <f>(Table2[[#This Row],[Rank 1Y]]+Table2[[#This Row],[Rank 6M]]+Table2[[#This Row],[Rank Sharpe]])/3</f>
        <v>399</v>
      </c>
    </row>
    <row r="418" spans="1:48" x14ac:dyDescent="0.3">
      <c r="A418" t="s">
        <v>685</v>
      </c>
      <c r="B418" t="s">
        <v>686</v>
      </c>
      <c r="C418" t="s">
        <v>3106</v>
      </c>
      <c r="D418" t="s">
        <v>309</v>
      </c>
      <c r="E418">
        <v>25227.855204435</v>
      </c>
      <c r="F418">
        <v>389.35</v>
      </c>
      <c r="G418">
        <v>9.772188965202</v>
      </c>
      <c r="H418">
        <f>(Table2[[#This Row],[1Y Return vs Nifty]]-AVERAGE(Table2[1Y Return vs Nifty]))/_xlfn.STDEV.P(Table2[1Y Return vs Nifty])</f>
        <v>-0.15489034515324157</v>
      </c>
      <c r="I418">
        <v>-0.59653864054636896</v>
      </c>
      <c r="J418">
        <f>(Table2[[#This Row],[1M Return vs Nifty]]-AVERAGE(Table2[1M Return vs Nifty]))/_xlfn.STDEV.P(Table2[1M Return vs Nifty])</f>
        <v>0.19047526977214982</v>
      </c>
      <c r="K418">
        <v>15.3379370614423</v>
      </c>
      <c r="L418">
        <f>(Table2[[#This Row],[6M Return vs Nifty]]-AVERAGE(Table2[6M Return vs Nifty]))/_xlfn.STDEV.P(Table2[6M Return vs Nifty])</f>
        <v>0.53322544739640387</v>
      </c>
      <c r="M418">
        <v>-2.6539853639929301</v>
      </c>
      <c r="N418">
        <f>(Table2[[#This Row],[1W Return vs Nifty]]-AVERAGE(Table2[1W Return vs Nifty]))/_xlfn.STDEV.P(Table2[1W Return vs Nifty])</f>
        <v>0.6193219816703337</v>
      </c>
      <c r="O418">
        <v>414.36</v>
      </c>
      <c r="P418">
        <v>426.78210650549499</v>
      </c>
      <c r="Q418">
        <v>388.719975050632</v>
      </c>
      <c r="R418">
        <v>16.457191666328601</v>
      </c>
      <c r="S418" s="1">
        <f>(Table2[[#This Row],[Close Price]]-Table2[[#This Row],[20D EMA]])/Table2[[#This Row],[20D EMA]]</f>
        <v>-6.0358142677864636E-2</v>
      </c>
      <c r="T418" s="1">
        <f>(Table2[[#This Row],[Close Price]]-Table2[[#This Row],[50D EMA]])/Table2[[#This Row],[50D EMA]]</f>
        <v>-8.7707769222074961E-2</v>
      </c>
      <c r="U418" s="1">
        <f>(Table2[[#This Row],[Close Price]]-Table2[[#This Row],[200D EMA]])/Table2[[#This Row],[200D EMA]]</f>
        <v>1.6207681359465989E-3</v>
      </c>
      <c r="V418">
        <v>0.64780936185551996</v>
      </c>
      <c r="W418">
        <v>385.1</v>
      </c>
      <c r="X418">
        <v>395.45</v>
      </c>
      <c r="Y418">
        <v>385.1</v>
      </c>
      <c r="Z418">
        <v>395.45</v>
      </c>
      <c r="AA418">
        <v>382.6</v>
      </c>
      <c r="AB418">
        <v>446.65</v>
      </c>
      <c r="AC418" s="1">
        <f>(Table2[[#This Row],[Close Price]]/Table2[[#This Row],[Day Low]])-1</f>
        <v>1.1036094520903594E-2</v>
      </c>
      <c r="AD418" s="1">
        <f>(Table2[[#This Row],[Day High]]/Table2[[#This Row],[Close Price]])-1</f>
        <v>1.5667137536920395E-2</v>
      </c>
      <c r="AE418" s="1">
        <f>(Table2[[#This Row],[Close Price]]/Table2[[#This Row],[Current Week Low]])-1</f>
        <v>1.1036094520903594E-2</v>
      </c>
      <c r="AF418" s="1">
        <f>(Table2[[#This Row],[Current Week High]]/Table2[[#This Row],[Close Price]])-1</f>
        <v>1.5667137536920395E-2</v>
      </c>
      <c r="AG418" s="1">
        <f>(Table2[[#This Row],[Close Price]]/Table2[[#This Row],[Current Month Low]])-1</f>
        <v>1.7642446419236846E-2</v>
      </c>
      <c r="AH418" s="1">
        <f>(Table2[[#This Row],[Current Month High]]/Table2[[#This Row],[Close Price]])-1</f>
        <v>0.14716835751894175</v>
      </c>
      <c r="AI418">
        <v>24.309747014254501</v>
      </c>
      <c r="AJ418">
        <v>49.033492822966501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-0.1</v>
      </c>
      <c r="AM418" t="s">
        <v>3143</v>
      </c>
      <c r="AN418">
        <v>-11.69</v>
      </c>
      <c r="AO418" t="s">
        <v>3143</v>
      </c>
      <c r="AP418">
        <v>-5.9493163573500998E-2</v>
      </c>
      <c r="AQ418">
        <f>(Table2[[#This Row],[Sharpe Ratio]]-AVERAGE(Table2[Sharpe Ratio]))/_xlfn.STDEV.P(Table2[Sharpe Ratio])</f>
        <v>-1.3720907519614769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351</v>
      </c>
      <c r="AT418">
        <f>_xlfn.RANK.AVG(Table2[[#This Row],[6M Return vs Nifty Z-Score]],Table2[6M Return vs Nifty Z-Score])</f>
        <v>175</v>
      </c>
      <c r="AU418">
        <f>_xlfn.RANK.AVG(Table2[[#This Row],[Sharpe Ratio Z-Score]],Table2[Sharpe Ratio Z-Score])</f>
        <v>672</v>
      </c>
      <c r="AV418">
        <f>(Table2[[#This Row],[Rank 1Y]]+Table2[[#This Row],[Rank 6M]]+Table2[[#This Row],[Rank Sharpe]])/3</f>
        <v>399.33333333333331</v>
      </c>
    </row>
    <row r="419" spans="1:48" x14ac:dyDescent="0.3">
      <c r="A419" t="s">
        <v>542</v>
      </c>
      <c r="B419" t="s">
        <v>543</v>
      </c>
      <c r="C419" t="s">
        <v>3108</v>
      </c>
      <c r="D419" t="s">
        <v>276</v>
      </c>
      <c r="E419">
        <v>36373.4806149</v>
      </c>
      <c r="F419">
        <v>3879.6</v>
      </c>
      <c r="G419">
        <v>-16.661081637188101</v>
      </c>
      <c r="H419">
        <f>(Table2[[#This Row],[1Y Return vs Nifty]]-AVERAGE(Table2[1Y Return vs Nifty]))/_xlfn.STDEV.P(Table2[1Y Return vs Nifty])</f>
        <v>-0.63131889390530305</v>
      </c>
      <c r="I419">
        <v>-2.3280301806479802</v>
      </c>
      <c r="J419">
        <f>(Table2[[#This Row],[1M Return vs Nifty]]-AVERAGE(Table2[1M Return vs Nifty]))/_xlfn.STDEV.P(Table2[1M Return vs Nifty])</f>
        <v>-1.2869315656623619E-2</v>
      </c>
      <c r="K419">
        <v>-5.7035448227019501</v>
      </c>
      <c r="L419">
        <f>(Table2[[#This Row],[6M Return vs Nifty]]-AVERAGE(Table2[6M Return vs Nifty]))/_xlfn.STDEV.P(Table2[6M Return vs Nifty])</f>
        <v>-0.23386459839291646</v>
      </c>
      <c r="M419">
        <v>-4.0692414179522203</v>
      </c>
      <c r="N419">
        <f>(Table2[[#This Row],[1W Return vs Nifty]]-AVERAGE(Table2[1W Return vs Nifty]))/_xlfn.STDEV.P(Table2[1W Return vs Nifty])</f>
        <v>0.33255863214269271</v>
      </c>
      <c r="O419">
        <v>4093.18</v>
      </c>
      <c r="P419">
        <v>4199.9462579531801</v>
      </c>
      <c r="Q419">
        <v>4033.7835538343502</v>
      </c>
      <c r="R419">
        <v>21.751982144177202</v>
      </c>
      <c r="S419" s="1">
        <f>(Table2[[#This Row],[Close Price]]-Table2[[#This Row],[20D EMA]])/Table2[[#This Row],[20D EMA]]</f>
        <v>-5.2179479035859636E-2</v>
      </c>
      <c r="T419" s="1">
        <f>(Table2[[#This Row],[Close Price]]-Table2[[#This Row],[50D EMA]])/Table2[[#This Row],[50D EMA]]</f>
        <v>-7.6273894540093257E-2</v>
      </c>
      <c r="U419" s="1">
        <f>(Table2[[#This Row],[Close Price]]-Table2[[#This Row],[200D EMA]])/Table2[[#This Row],[200D EMA]]</f>
        <v>-3.8223060750939321E-2</v>
      </c>
      <c r="V419">
        <v>0.56650550174153602</v>
      </c>
      <c r="W419">
        <v>3822.4</v>
      </c>
      <c r="X419">
        <v>3918.15</v>
      </c>
      <c r="Y419">
        <v>3822.4</v>
      </c>
      <c r="Z419">
        <v>3918.15</v>
      </c>
      <c r="AA419">
        <v>3776.9</v>
      </c>
      <c r="AB419">
        <v>4397.95</v>
      </c>
      <c r="AC419" s="1">
        <f>(Table2[[#This Row],[Close Price]]/Table2[[#This Row],[Day Low]])-1</f>
        <v>1.4964420259522715E-2</v>
      </c>
      <c r="AD419" s="1">
        <f>(Table2[[#This Row],[Day High]]/Table2[[#This Row],[Close Price]])-1</f>
        <v>9.9365914011755319E-3</v>
      </c>
      <c r="AE419" s="1">
        <f>(Table2[[#This Row],[Close Price]]/Table2[[#This Row],[Current Week Low]])-1</f>
        <v>1.4964420259522715E-2</v>
      </c>
      <c r="AF419" s="1">
        <f>(Table2[[#This Row],[Current Week High]]/Table2[[#This Row],[Close Price]])-1</f>
        <v>9.9365914011755319E-3</v>
      </c>
      <c r="AG419" s="1">
        <f>(Table2[[#This Row],[Close Price]]/Table2[[#This Row],[Current Month Low]])-1</f>
        <v>2.7191612168709689E-2</v>
      </c>
      <c r="AH419" s="1">
        <f>(Table2[[#This Row],[Current Month High]]/Table2[[#This Row],[Close Price]])-1</f>
        <v>0.13360913496236715</v>
      </c>
      <c r="AI419">
        <v>27.589184452005298</v>
      </c>
      <c r="AJ419">
        <v>13.951712389120599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-0.12</v>
      </c>
      <c r="AM419" t="s">
        <v>3143</v>
      </c>
      <c r="AN419">
        <v>-5.22</v>
      </c>
      <c r="AO419" t="s">
        <v>3143</v>
      </c>
      <c r="AP419">
        <v>8.2986452096098007E-2</v>
      </c>
      <c r="AQ419">
        <f>(Table2[[#This Row],[Sharpe Ratio]]-AVERAGE(Table2[Sharpe Ratio]))/_xlfn.STDEV.P(Table2[Sharpe Ratio])</f>
        <v>0.31011119294758732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534</v>
      </c>
      <c r="AT419">
        <f>_xlfn.RANK.AVG(Table2[[#This Row],[6M Return vs Nifty Z-Score]],Table2[6M Return vs Nifty Z-Score])</f>
        <v>406</v>
      </c>
      <c r="AU419">
        <f>_xlfn.RANK.AVG(Table2[[#This Row],[Sharpe Ratio Z-Score]],Table2[Sharpe Ratio Z-Score])</f>
        <v>263</v>
      </c>
      <c r="AV419">
        <f>(Table2[[#This Row],[Rank 1Y]]+Table2[[#This Row],[Rank 6M]]+Table2[[#This Row],[Rank Sharpe]])/3</f>
        <v>401</v>
      </c>
    </row>
    <row r="420" spans="1:48" x14ac:dyDescent="0.3">
      <c r="A420" t="s">
        <v>70</v>
      </c>
      <c r="B420" t="s">
        <v>71</v>
      </c>
      <c r="C420" t="s">
        <v>3103</v>
      </c>
      <c r="D420" t="s">
        <v>62</v>
      </c>
      <c r="E420">
        <v>318148.11894039001</v>
      </c>
      <c r="F420">
        <v>878.45</v>
      </c>
      <c r="G420">
        <v>11.9862786691134</v>
      </c>
      <c r="H420">
        <f>(Table2[[#This Row],[1Y Return vs Nifty]]-AVERAGE(Table2[1Y Return vs Nifty]))/_xlfn.STDEV.P(Table2[1Y Return vs Nifty])</f>
        <v>-0.11498398773313445</v>
      </c>
      <c r="I420">
        <v>-5.9329413026883104</v>
      </c>
      <c r="J420">
        <f>(Table2[[#This Row],[1M Return vs Nifty]]-AVERAGE(Table2[1M Return vs Nifty]))/_xlfn.STDEV.P(Table2[1M Return vs Nifty])</f>
        <v>-0.43622636975799545</v>
      </c>
      <c r="K420">
        <v>-20.7679085799397</v>
      </c>
      <c r="L420">
        <f>(Table2[[#This Row],[6M Return vs Nifty]]-AVERAGE(Table2[6M Return vs Nifty]))/_xlfn.STDEV.P(Table2[6M Return vs Nifty])</f>
        <v>-0.78305231948371401</v>
      </c>
      <c r="M420">
        <v>-3.6024629024480701</v>
      </c>
      <c r="N420">
        <f>(Table2[[#This Row],[1W Return vs Nifty]]-AVERAGE(Table2[1W Return vs Nifty]))/_xlfn.STDEV.P(Table2[1W Return vs Nifty])</f>
        <v>0.42713866959884078</v>
      </c>
      <c r="O420">
        <v>913.69</v>
      </c>
      <c r="P420">
        <v>959.62312797411903</v>
      </c>
      <c r="Q420">
        <v>934.545949029844</v>
      </c>
      <c r="R420">
        <v>22.434190565891299</v>
      </c>
      <c r="S420" s="1">
        <f>(Table2[[#This Row],[Close Price]]-Table2[[#This Row],[20D EMA]])/Table2[[#This Row],[20D EMA]]</f>
        <v>-3.8568880035898395E-2</v>
      </c>
      <c r="T420" s="1">
        <f>(Table2[[#This Row],[Close Price]]-Table2[[#This Row],[50D EMA]])/Table2[[#This Row],[50D EMA]]</f>
        <v>-8.4588548991608101E-2</v>
      </c>
      <c r="U420" s="1">
        <f>(Table2[[#This Row],[Close Price]]-Table2[[#This Row],[200D EMA]])/Table2[[#This Row],[200D EMA]]</f>
        <v>-6.0024816423502117E-2</v>
      </c>
      <c r="V420">
        <v>0.72277287935549905</v>
      </c>
      <c r="W420">
        <v>860.2</v>
      </c>
      <c r="X420">
        <v>886.75</v>
      </c>
      <c r="Y420">
        <v>860.2</v>
      </c>
      <c r="Z420">
        <v>886.75</v>
      </c>
      <c r="AA420">
        <v>857.3</v>
      </c>
      <c r="AB420">
        <v>984.5</v>
      </c>
      <c r="AC420" s="1">
        <f>(Table2[[#This Row],[Close Price]]/Table2[[#This Row],[Day Low]])-1</f>
        <v>2.1215996279934979E-2</v>
      </c>
      <c r="AD420" s="1">
        <f>(Table2[[#This Row],[Day High]]/Table2[[#This Row],[Close Price]])-1</f>
        <v>9.4484603563094183E-3</v>
      </c>
      <c r="AE420" s="1">
        <f>(Table2[[#This Row],[Close Price]]/Table2[[#This Row],[Current Week Low]])-1</f>
        <v>2.1215996279934979E-2</v>
      </c>
      <c r="AF420" s="1">
        <f>(Table2[[#This Row],[Current Week High]]/Table2[[#This Row],[Close Price]])-1</f>
        <v>9.4484603563094183E-3</v>
      </c>
      <c r="AG420" s="1">
        <f>(Table2[[#This Row],[Close Price]]/Table2[[#This Row],[Current Month Low]])-1</f>
        <v>2.4670477079202335E-2</v>
      </c>
      <c r="AH420" s="1">
        <f>(Table2[[#This Row],[Current Month High]]/Table2[[#This Row],[Close Price]])-1</f>
        <v>0.12072400250441118</v>
      </c>
      <c r="AI420">
        <v>34.213671808298699</v>
      </c>
      <c r="AJ420">
        <v>41.263970410870797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-0.12</v>
      </c>
      <c r="AM420" t="s">
        <v>3143</v>
      </c>
      <c r="AN420">
        <v>-5.39</v>
      </c>
      <c r="AO420" t="s">
        <v>3143</v>
      </c>
      <c r="AP420">
        <v>7.5360081472874998E-2</v>
      </c>
      <c r="AQ420">
        <f>(Table2[[#This Row],[Sharpe Ratio]]-AVERAGE(Table2[Sharpe Ratio]))/_xlfn.STDEV.P(Table2[Sharpe Ratio])</f>
        <v>0.2200695723642406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337</v>
      </c>
      <c r="AT420">
        <f>_xlfn.RANK.AVG(Table2[[#This Row],[6M Return vs Nifty Z-Score]],Table2[6M Return vs Nifty Z-Score])</f>
        <v>585</v>
      </c>
      <c r="AU420">
        <f>_xlfn.RANK.AVG(Table2[[#This Row],[Sharpe Ratio Z-Score]],Table2[Sharpe Ratio Z-Score])</f>
        <v>282</v>
      </c>
      <c r="AV420">
        <f>(Table2[[#This Row],[Rank 1Y]]+Table2[[#This Row],[Rank 6M]]+Table2[[#This Row],[Rank Sharpe]])/3</f>
        <v>401.33333333333331</v>
      </c>
    </row>
    <row r="421" spans="1:48" x14ac:dyDescent="0.3">
      <c r="A421" t="s">
        <v>161</v>
      </c>
      <c r="B421" t="s">
        <v>162</v>
      </c>
      <c r="C421" t="s">
        <v>3111</v>
      </c>
      <c r="D421" t="s">
        <v>163</v>
      </c>
      <c r="E421">
        <v>161685.690171975</v>
      </c>
      <c r="F421">
        <v>3161.65</v>
      </c>
      <c r="G421">
        <v>8.95768259322492</v>
      </c>
      <c r="H421">
        <f>(Table2[[#This Row],[1Y Return vs Nifty]]-AVERAGE(Table2[1Y Return vs Nifty]))/_xlfn.STDEV.P(Table2[1Y Return vs Nifty])</f>
        <v>-0.16957086254314258</v>
      </c>
      <c r="I421">
        <v>1.1728683981346799</v>
      </c>
      <c r="J421">
        <f>(Table2[[#This Row],[1M Return vs Nifty]]-AVERAGE(Table2[1M Return vs Nifty]))/_xlfn.STDEV.P(Table2[1M Return vs Nifty])</f>
        <v>0.39827261235358519</v>
      </c>
      <c r="K421">
        <v>-3.9079542139409398</v>
      </c>
      <c r="L421">
        <f>(Table2[[#This Row],[6M Return vs Nifty]]-AVERAGE(Table2[6M Return vs Nifty]))/_xlfn.STDEV.P(Table2[6M Return vs Nifty])</f>
        <v>-0.16840439507276542</v>
      </c>
      <c r="M421">
        <v>1.4385825957659799</v>
      </c>
      <c r="N421">
        <f>(Table2[[#This Row],[1W Return vs Nifty]]-AVERAGE(Table2[1W Return vs Nifty]))/_xlfn.STDEV.P(Table2[1W Return vs Nifty])</f>
        <v>1.4485701541312355</v>
      </c>
      <c r="O421">
        <v>3172.08</v>
      </c>
      <c r="P421">
        <v>3178.0146695429098</v>
      </c>
      <c r="Q421">
        <v>3013.1951571685199</v>
      </c>
      <c r="R421">
        <v>53.8994758701105</v>
      </c>
      <c r="S421" s="1">
        <f>(Table2[[#This Row],[Close Price]]-Table2[[#This Row],[20D EMA]])/Table2[[#This Row],[20D EMA]]</f>
        <v>-3.2880633527527163E-3</v>
      </c>
      <c r="T421" s="1">
        <f>(Table2[[#This Row],[Close Price]]-Table2[[#This Row],[50D EMA]])/Table2[[#This Row],[50D EMA]]</f>
        <v>-5.1493373204798435E-3</v>
      </c>
      <c r="U421" s="1">
        <f>(Table2[[#This Row],[Close Price]]-Table2[[#This Row],[200D EMA]])/Table2[[#This Row],[200D EMA]]</f>
        <v>4.9268246856928516E-2</v>
      </c>
      <c r="V421">
        <v>1.2438585828427899</v>
      </c>
      <c r="W421">
        <v>3151.6</v>
      </c>
      <c r="X421">
        <v>3208</v>
      </c>
      <c r="Y421">
        <v>3151.6</v>
      </c>
      <c r="Z421">
        <v>3208</v>
      </c>
      <c r="AA421">
        <v>3079.05</v>
      </c>
      <c r="AB421">
        <v>3396.4</v>
      </c>
      <c r="AC421" s="1">
        <f>(Table2[[#This Row],[Close Price]]/Table2[[#This Row],[Day Low]])-1</f>
        <v>3.1888564538646857E-3</v>
      </c>
      <c r="AD421" s="1">
        <f>(Table2[[#This Row],[Day High]]/Table2[[#This Row],[Close Price]])-1</f>
        <v>1.4660066737304911E-2</v>
      </c>
      <c r="AE421" s="1">
        <f>(Table2[[#This Row],[Close Price]]/Table2[[#This Row],[Current Week Low]])-1</f>
        <v>3.1888564538646857E-3</v>
      </c>
      <c r="AF421" s="1">
        <f>(Table2[[#This Row],[Current Week High]]/Table2[[#This Row],[Close Price]])-1</f>
        <v>1.4660066737304911E-2</v>
      </c>
      <c r="AG421" s="1">
        <f>(Table2[[#This Row],[Close Price]]/Table2[[#This Row],[Current Month Low]])-1</f>
        <v>2.6826456212143412E-2</v>
      </c>
      <c r="AH421" s="1">
        <f>(Table2[[#This Row],[Current Month High]]/Table2[[#This Row],[Close Price]])-1</f>
        <v>7.4249205320007006E-2</v>
      </c>
      <c r="AI421">
        <v>8.0132209447598406</v>
      </c>
      <c r="AJ421">
        <v>37.522836015658903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0.04</v>
      </c>
      <c r="AM421" t="s">
        <v>3144</v>
      </c>
      <c r="AN421">
        <v>0.76</v>
      </c>
      <c r="AO421" t="s">
        <v>3144</v>
      </c>
      <c r="AP421">
        <v>1.6214025485289999E-2</v>
      </c>
      <c r="AQ421">
        <f>(Table2[[#This Row],[Sharpe Ratio]]-AVERAGE(Table2[Sharpe Ratio]))/_xlfn.STDEV.P(Table2[Sharpe Ratio])</f>
        <v>-0.47824513004722402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359</v>
      </c>
      <c r="AT421">
        <f>_xlfn.RANK.AVG(Table2[[#This Row],[6M Return vs Nifty Z-Score]],Table2[6M Return vs Nifty Z-Score])</f>
        <v>383</v>
      </c>
      <c r="AU421">
        <f>_xlfn.RANK.AVG(Table2[[#This Row],[Sharpe Ratio Z-Score]],Table2[Sharpe Ratio Z-Score])</f>
        <v>463</v>
      </c>
      <c r="AV421">
        <f>(Table2[[#This Row],[Rank 1Y]]+Table2[[#This Row],[Rank 6M]]+Table2[[#This Row],[Rank Sharpe]])/3</f>
        <v>401.66666666666669</v>
      </c>
    </row>
    <row r="422" spans="1:48" x14ac:dyDescent="0.3">
      <c r="A422" t="s">
        <v>1801</v>
      </c>
      <c r="B422" t="s">
        <v>1802</v>
      </c>
      <c r="C422" t="s">
        <v>3099</v>
      </c>
      <c r="D422" t="s">
        <v>985</v>
      </c>
      <c r="E422">
        <v>4102.2650934720004</v>
      </c>
      <c r="F422">
        <v>33.619999999999997</v>
      </c>
      <c r="G422">
        <v>-0.43452844739777002</v>
      </c>
      <c r="H422">
        <f>(Table2[[#This Row],[1Y Return vs Nifty]]-AVERAGE(Table2[1Y Return vs Nifty]))/_xlfn.STDEV.P(Table2[1Y Return vs Nifty])</f>
        <v>-0.33885439703139286</v>
      </c>
      <c r="I422">
        <v>-17.087364882185501</v>
      </c>
      <c r="J422">
        <f>(Table2[[#This Row],[1M Return vs Nifty]]-AVERAGE(Table2[1M Return vs Nifty]))/_xlfn.STDEV.P(Table2[1M Return vs Nifty])</f>
        <v>-1.7461904013100551</v>
      </c>
      <c r="K422">
        <v>-15.943153295369401</v>
      </c>
      <c r="L422">
        <f>(Table2[[#This Row],[6M Return vs Nifty]]-AVERAGE(Table2[6M Return vs Nifty]))/_xlfn.STDEV.P(Table2[6M Return vs Nifty])</f>
        <v>-0.60716063217094018</v>
      </c>
      <c r="M422">
        <v>-12.730141031941001</v>
      </c>
      <c r="N422">
        <f>(Table2[[#This Row],[1W Return vs Nifty]]-AVERAGE(Table2[1W Return vs Nifty]))/_xlfn.STDEV.P(Table2[1W Return vs Nifty])</f>
        <v>-1.4223383536585192</v>
      </c>
      <c r="O422">
        <v>36.770000000000003</v>
      </c>
      <c r="P422">
        <v>38.413778545144098</v>
      </c>
      <c r="Q422">
        <v>35.730846858242202</v>
      </c>
      <c r="R422">
        <v>15.3881222523363</v>
      </c>
      <c r="S422" s="1">
        <f>(Table2[[#This Row],[Close Price]]-Table2[[#This Row],[20D EMA]])/Table2[[#This Row],[20D EMA]]</f>
        <v>-8.5667663856404827E-2</v>
      </c>
      <c r="T422" s="1">
        <f>(Table2[[#This Row],[Close Price]]-Table2[[#This Row],[50D EMA]])/Table2[[#This Row],[50D EMA]]</f>
        <v>-0.12479320511285875</v>
      </c>
      <c r="U422" s="1">
        <f>(Table2[[#This Row],[Close Price]]-Table2[[#This Row],[200D EMA]])/Table2[[#This Row],[200D EMA]]</f>
        <v>-5.9076317631561702E-2</v>
      </c>
      <c r="V422">
        <v>0.49414408547736999</v>
      </c>
      <c r="W422">
        <v>31.86</v>
      </c>
      <c r="X422">
        <v>34</v>
      </c>
      <c r="Y422">
        <v>31.86</v>
      </c>
      <c r="Z422">
        <v>34</v>
      </c>
      <c r="AA422">
        <v>31.61</v>
      </c>
      <c r="AB422">
        <v>44.84</v>
      </c>
      <c r="AC422" s="1">
        <f>(Table2[[#This Row],[Close Price]]/Table2[[#This Row],[Day Low]])-1</f>
        <v>5.5241682360326338E-2</v>
      </c>
      <c r="AD422" s="1">
        <f>(Table2[[#This Row],[Day High]]/Table2[[#This Row],[Close Price]])-1</f>
        <v>1.1302795954788891E-2</v>
      </c>
      <c r="AE422" s="1">
        <f>(Table2[[#This Row],[Close Price]]/Table2[[#This Row],[Current Week Low]])-1</f>
        <v>5.5241682360326338E-2</v>
      </c>
      <c r="AF422" s="1">
        <f>(Table2[[#This Row],[Current Week High]]/Table2[[#This Row],[Close Price]])-1</f>
        <v>1.1302795954788891E-2</v>
      </c>
      <c r="AG422" s="1">
        <f>(Table2[[#This Row],[Close Price]]/Table2[[#This Row],[Current Month Low]])-1</f>
        <v>6.3587472318886284E-2</v>
      </c>
      <c r="AH422" s="1">
        <f>(Table2[[#This Row],[Current Month High]]/Table2[[#This Row],[Close Price]])-1</f>
        <v>0.3337299226650805</v>
      </c>
      <c r="AI422">
        <v>37.120761451516898</v>
      </c>
      <c r="AJ422">
        <v>35.838383838383798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-0.11</v>
      </c>
      <c r="AM422" t="s">
        <v>3143</v>
      </c>
      <c r="AN422">
        <v>-13.82</v>
      </c>
      <c r="AO422" t="s">
        <v>3143</v>
      </c>
      <c r="AP422">
        <v>8.4910919942369004E-2</v>
      </c>
      <c r="AQ422">
        <f>(Table2[[#This Row],[Sharpe Ratio]]-AVERAGE(Table2[Sharpe Ratio]))/_xlfn.STDEV.P(Table2[Sharpe Ratio])</f>
        <v>0.33283264358245723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420</v>
      </c>
      <c r="AT422">
        <f>_xlfn.RANK.AVG(Table2[[#This Row],[6M Return vs Nifty Z-Score]],Table2[6M Return vs Nifty Z-Score])</f>
        <v>531</v>
      </c>
      <c r="AU422">
        <f>_xlfn.RANK.AVG(Table2[[#This Row],[Sharpe Ratio Z-Score]],Table2[Sharpe Ratio Z-Score])</f>
        <v>258</v>
      </c>
      <c r="AV422">
        <f>(Table2[[#This Row],[Rank 1Y]]+Table2[[#This Row],[Rank 6M]]+Table2[[#This Row],[Rank Sharpe]])/3</f>
        <v>403</v>
      </c>
    </row>
    <row r="423" spans="1:48" x14ac:dyDescent="0.3">
      <c r="A423" t="s">
        <v>377</v>
      </c>
      <c r="B423" t="s">
        <v>378</v>
      </c>
      <c r="C423" t="s">
        <v>3101</v>
      </c>
      <c r="D423" t="s">
        <v>51</v>
      </c>
      <c r="E423">
        <v>60579.847564819996</v>
      </c>
      <c r="F423">
        <v>28433.45</v>
      </c>
      <c r="G423">
        <v>-1.3095403678409701</v>
      </c>
      <c r="H423">
        <f>(Table2[[#This Row],[1Y Return vs Nifty]]-AVERAGE(Table2[1Y Return vs Nifty]))/_xlfn.STDEV.P(Table2[1Y Return vs Nifty])</f>
        <v>-0.35462545562146436</v>
      </c>
      <c r="I423">
        <v>3.8540835906273001</v>
      </c>
      <c r="J423">
        <f>(Table2[[#This Row],[1M Return vs Nifty]]-AVERAGE(Table2[1M Return vs Nifty]))/_xlfn.STDEV.P(Table2[1M Return vs Nifty])</f>
        <v>0.71315176661774382</v>
      </c>
      <c r="K423">
        <v>-0.40548758235265703</v>
      </c>
      <c r="L423">
        <f>(Table2[[#This Row],[6M Return vs Nifty]]-AVERAGE(Table2[6M Return vs Nifty]))/_xlfn.STDEV.P(Table2[6M Return vs Nifty])</f>
        <v>-4.0718174891420551E-2</v>
      </c>
      <c r="M423">
        <v>-0.74957586611275895</v>
      </c>
      <c r="N423">
        <f>(Table2[[#This Row],[1W Return vs Nifty]]-AVERAGE(Table2[1W Return vs Nifty]))/_xlfn.STDEV.P(Table2[1W Return vs Nifty])</f>
        <v>1.0051990425432205</v>
      </c>
      <c r="O423">
        <v>28716.43</v>
      </c>
      <c r="P423">
        <v>28661.5522685588</v>
      </c>
      <c r="Q423">
        <v>27282.596599259701</v>
      </c>
      <c r="R423">
        <v>43.740995744260097</v>
      </c>
      <c r="S423" s="1">
        <f>(Table2[[#This Row],[Close Price]]-Table2[[#This Row],[20D EMA]])/Table2[[#This Row],[20D EMA]]</f>
        <v>-9.8542889906579455E-3</v>
      </c>
      <c r="T423" s="1">
        <f>(Table2[[#This Row],[Close Price]]-Table2[[#This Row],[50D EMA]])/Table2[[#This Row],[50D EMA]]</f>
        <v>-7.9584757455381638E-3</v>
      </c>
      <c r="U423" s="1">
        <f>(Table2[[#This Row],[Close Price]]-Table2[[#This Row],[200D EMA]])/Table2[[#This Row],[200D EMA]]</f>
        <v>4.2182693152144006E-2</v>
      </c>
      <c r="V423">
        <v>0.72421899279912605</v>
      </c>
      <c r="W423">
        <v>28000</v>
      </c>
      <c r="X423">
        <v>28747.95</v>
      </c>
      <c r="Y423">
        <v>28000</v>
      </c>
      <c r="Z423">
        <v>28747.95</v>
      </c>
      <c r="AA423">
        <v>27800</v>
      </c>
      <c r="AB423">
        <v>29525</v>
      </c>
      <c r="AC423" s="1">
        <f>(Table2[[#This Row],[Close Price]]/Table2[[#This Row],[Day Low]])-1</f>
        <v>1.5480357142857226E-2</v>
      </c>
      <c r="AD423" s="1">
        <f>(Table2[[#This Row],[Day High]]/Table2[[#This Row],[Close Price]])-1</f>
        <v>1.1060915928246429E-2</v>
      </c>
      <c r="AE423" s="1">
        <f>(Table2[[#This Row],[Close Price]]/Table2[[#This Row],[Current Week Low]])-1</f>
        <v>1.5480357142857226E-2</v>
      </c>
      <c r="AF423" s="1">
        <f>(Table2[[#This Row],[Current Week High]]/Table2[[#This Row],[Close Price]])-1</f>
        <v>1.1060915928246429E-2</v>
      </c>
      <c r="AG423" s="1">
        <f>(Table2[[#This Row],[Close Price]]/Table2[[#This Row],[Current Month Low]])-1</f>
        <v>2.2785971223021617E-2</v>
      </c>
      <c r="AH423" s="1">
        <f>(Table2[[#This Row],[Current Month High]]/Table2[[#This Row],[Close Price]])-1</f>
        <v>3.838964318434801E-2</v>
      </c>
      <c r="AI423">
        <v>7.3418807777459296</v>
      </c>
      <c r="AJ423">
        <v>29.242954545454499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0.01</v>
      </c>
      <c r="AM423" t="s">
        <v>3144</v>
      </c>
      <c r="AN423">
        <v>0.14000000000000001</v>
      </c>
      <c r="AO423" t="s">
        <v>3144</v>
      </c>
      <c r="AP423">
        <v>2.1915659629046E-2</v>
      </c>
      <c r="AQ423">
        <f>(Table2[[#This Row],[Sharpe Ratio]]-AVERAGE(Table2[Sharpe Ratio]))/_xlfn.STDEV.P(Table2[Sharpe Ratio])</f>
        <v>-0.41092813174742604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0.91207904690065345</v>
      </c>
      <c r="AS423">
        <f>_xlfn.RANK.AVG(Table2[[#This Row],[1Y Return vs Nifty Z-Score]],Table2[1Y Return vs Nifty Z-Score])</f>
        <v>426</v>
      </c>
      <c r="AT423">
        <f>_xlfn.RANK.AVG(Table2[[#This Row],[6M Return vs Nifty Z-Score]],Table2[6M Return vs Nifty Z-Score])</f>
        <v>343</v>
      </c>
      <c r="AU423">
        <f>_xlfn.RANK.AVG(Table2[[#This Row],[Sharpe Ratio Z-Score]],Table2[Sharpe Ratio Z-Score])</f>
        <v>442</v>
      </c>
      <c r="AV423">
        <f>(Table2[[#This Row],[Rank 1Y]]+Table2[[#This Row],[Rank 6M]]+Table2[[#This Row],[Rank Sharpe]])/3</f>
        <v>403.66666666666669</v>
      </c>
    </row>
    <row r="424" spans="1:48" x14ac:dyDescent="0.3">
      <c r="A424" t="s">
        <v>933</v>
      </c>
      <c r="B424" t="s">
        <v>934</v>
      </c>
      <c r="C424" t="s">
        <v>3095</v>
      </c>
      <c r="D424" t="s">
        <v>185</v>
      </c>
      <c r="E424">
        <v>14789.502811050001</v>
      </c>
      <c r="F424">
        <v>1415.7</v>
      </c>
      <c r="G424">
        <v>11.399998059374701</v>
      </c>
      <c r="H424">
        <f>(Table2[[#This Row],[1Y Return vs Nifty]]-AVERAGE(Table2[1Y Return vs Nifty]))/_xlfn.STDEV.P(Table2[1Y Return vs Nifty])</f>
        <v>-0.12555100474214678</v>
      </c>
      <c r="I424">
        <v>-15.7147342870151</v>
      </c>
      <c r="J424">
        <f>(Table2[[#This Row],[1M Return vs Nifty]]-AVERAGE(Table2[1M Return vs Nifty]))/_xlfn.STDEV.P(Table2[1M Return vs Nifty])</f>
        <v>-1.5849900761237152</v>
      </c>
      <c r="K424">
        <v>-10.397703716309501</v>
      </c>
      <c r="L424">
        <f>(Table2[[#This Row],[6M Return vs Nifty]]-AVERAGE(Table2[6M Return vs Nifty]))/_xlfn.STDEV.P(Table2[6M Return vs Nifty])</f>
        <v>-0.40499525261519181</v>
      </c>
      <c r="M424">
        <v>-4.1829841619044696</v>
      </c>
      <c r="N424">
        <f>(Table2[[#This Row],[1W Return vs Nifty]]-AVERAGE(Table2[1W Return vs Nifty]))/_xlfn.STDEV.P(Table2[1W Return vs Nifty])</f>
        <v>0.30951174239510071</v>
      </c>
      <c r="O424">
        <v>1683.15</v>
      </c>
      <c r="P424">
        <v>1751.1469666253499</v>
      </c>
      <c r="Q424">
        <v>1570.2734382552201</v>
      </c>
      <c r="R424">
        <v>20.790462370324001</v>
      </c>
      <c r="S424" s="1">
        <f>(Table2[[#This Row],[Close Price]]-Table2[[#This Row],[20D EMA]])/Table2[[#This Row],[20D EMA]]</f>
        <v>-0.15889849389537478</v>
      </c>
      <c r="T424" s="1">
        <f>(Table2[[#This Row],[Close Price]]-Table2[[#This Row],[50D EMA]])/Table2[[#This Row],[50D EMA]]</f>
        <v>-0.19155843171278339</v>
      </c>
      <c r="U424" s="1">
        <f>(Table2[[#This Row],[Close Price]]-Table2[[#This Row],[200D EMA]])/Table2[[#This Row],[200D EMA]]</f>
        <v>-9.8437274992673504E-2</v>
      </c>
      <c r="V424">
        <v>1.47168225209685</v>
      </c>
      <c r="W424">
        <v>1412.75</v>
      </c>
      <c r="X424">
        <v>1485.65</v>
      </c>
      <c r="Y424">
        <v>1412.75</v>
      </c>
      <c r="Z424">
        <v>1485.65</v>
      </c>
      <c r="AA424">
        <v>1412.75</v>
      </c>
      <c r="AB424">
        <v>1958</v>
      </c>
      <c r="AC424" s="1">
        <f>(Table2[[#This Row],[Close Price]]/Table2[[#This Row],[Day Low]])-1</f>
        <v>2.0881259953990927E-3</v>
      </c>
      <c r="AD424" s="1">
        <f>(Table2[[#This Row],[Day High]]/Table2[[#This Row],[Close Price]])-1</f>
        <v>4.9410185773822057E-2</v>
      </c>
      <c r="AE424" s="1">
        <f>(Table2[[#This Row],[Close Price]]/Table2[[#This Row],[Current Week Low]])-1</f>
        <v>2.0881259953990927E-3</v>
      </c>
      <c r="AF424" s="1">
        <f>(Table2[[#This Row],[Current Week High]]/Table2[[#This Row],[Close Price]])-1</f>
        <v>4.9410185773822057E-2</v>
      </c>
      <c r="AG424" s="1">
        <f>(Table2[[#This Row],[Close Price]]/Table2[[#This Row],[Current Month Low]])-1</f>
        <v>2.0881259953990927E-3</v>
      </c>
      <c r="AH424" s="1">
        <f>(Table2[[#This Row],[Current Month High]]/Table2[[#This Row],[Close Price]])-1</f>
        <v>0.38306138306138293</v>
      </c>
      <c r="AI424">
        <v>40.425231334322199</v>
      </c>
      <c r="AJ424">
        <v>41.7117117117117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-0.14000000000000001</v>
      </c>
      <c r="AM424" t="s">
        <v>3143</v>
      </c>
      <c r="AN424">
        <v>-24.27</v>
      </c>
      <c r="AO424" t="s">
        <v>3143</v>
      </c>
      <c r="AP424">
        <v>3.6499376794630001E-2</v>
      </c>
      <c r="AQ424">
        <f>(Table2[[#This Row],[Sharpe Ratio]]-AVERAGE(Table2[Sharpe Ratio]))/_xlfn.STDEV.P(Table2[Sharpe Ratio])</f>
        <v>-0.23874380022284511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344</v>
      </c>
      <c r="AT424">
        <f>_xlfn.RANK.AVG(Table2[[#This Row],[6M Return vs Nifty Z-Score]],Table2[6M Return vs Nifty Z-Score])</f>
        <v>464</v>
      </c>
      <c r="AU424">
        <f>_xlfn.RANK.AVG(Table2[[#This Row],[Sharpe Ratio Z-Score]],Table2[Sharpe Ratio Z-Score])</f>
        <v>405</v>
      </c>
      <c r="AV424">
        <f>(Table2[[#This Row],[Rank 1Y]]+Table2[[#This Row],[Rank 6M]]+Table2[[#This Row],[Rank Sharpe]])/3</f>
        <v>404.33333333333331</v>
      </c>
    </row>
    <row r="425" spans="1:48" x14ac:dyDescent="0.3">
      <c r="A425" t="s">
        <v>796</v>
      </c>
      <c r="B425" t="s">
        <v>797</v>
      </c>
      <c r="C425" t="s">
        <v>3108</v>
      </c>
      <c r="D425" t="s">
        <v>276</v>
      </c>
      <c r="E425">
        <v>18868.554783119998</v>
      </c>
      <c r="F425">
        <v>595.65</v>
      </c>
      <c r="G425">
        <v>-8.9382407499927492</v>
      </c>
      <c r="H425">
        <f>(Table2[[#This Row],[1Y Return vs Nifty]]-AVERAGE(Table2[1Y Return vs Nifty]))/_xlfn.STDEV.P(Table2[1Y Return vs Nifty])</f>
        <v>-0.49212378893797165</v>
      </c>
      <c r="I425">
        <v>-4.5446085468274902</v>
      </c>
      <c r="J425">
        <f>(Table2[[#This Row],[1M Return vs Nifty]]-AVERAGE(Table2[1M Return vs Nifty]))/_xlfn.STDEV.P(Table2[1M Return vs Nifty])</f>
        <v>-0.2731819989716745</v>
      </c>
      <c r="K425">
        <v>-17.188857207265801</v>
      </c>
      <c r="L425">
        <f>(Table2[[#This Row],[6M Return vs Nifty]]-AVERAGE(Table2[6M Return vs Nifty]))/_xlfn.STDEV.P(Table2[6M Return vs Nifty])</f>
        <v>-0.65257411949459732</v>
      </c>
      <c r="M425">
        <v>-7.6746077925049399</v>
      </c>
      <c r="N425">
        <f>(Table2[[#This Row],[1W Return vs Nifty]]-AVERAGE(Table2[1W Return vs Nifty]))/_xlfn.STDEV.P(Table2[1W Return vs Nifty])</f>
        <v>-0.39797132033388233</v>
      </c>
      <c r="O425">
        <v>649.71</v>
      </c>
      <c r="P425">
        <v>669.03136867039302</v>
      </c>
      <c r="Q425">
        <v>643.17314758146699</v>
      </c>
      <c r="R425">
        <v>19.746483810032601</v>
      </c>
      <c r="S425" s="1">
        <f>(Table2[[#This Row],[Close Price]]-Table2[[#This Row],[20D EMA]])/Table2[[#This Row],[20D EMA]]</f>
        <v>-8.3206353603915678E-2</v>
      </c>
      <c r="T425" s="1">
        <f>(Table2[[#This Row],[Close Price]]-Table2[[#This Row],[50D EMA]])/Table2[[#This Row],[50D EMA]]</f>
        <v>-0.10968300158515486</v>
      </c>
      <c r="U425" s="1">
        <f>(Table2[[#This Row],[Close Price]]-Table2[[#This Row],[200D EMA]])/Table2[[#This Row],[200D EMA]]</f>
        <v>-7.3888575355126329E-2</v>
      </c>
      <c r="V425">
        <v>0.33532172117361397</v>
      </c>
      <c r="W425">
        <v>588.04999999999995</v>
      </c>
      <c r="X425">
        <v>603.20000000000005</v>
      </c>
      <c r="Y425">
        <v>588.04999999999995</v>
      </c>
      <c r="Z425">
        <v>603.20000000000005</v>
      </c>
      <c r="AA425">
        <v>588.04999999999995</v>
      </c>
      <c r="AB425">
        <v>698.9</v>
      </c>
      <c r="AC425" s="1">
        <f>(Table2[[#This Row],[Close Price]]/Table2[[#This Row],[Day Low]])-1</f>
        <v>1.292407108239102E-2</v>
      </c>
      <c r="AD425" s="1">
        <f>(Table2[[#This Row],[Day High]]/Table2[[#This Row],[Close Price]])-1</f>
        <v>1.2675228741710898E-2</v>
      </c>
      <c r="AE425" s="1">
        <f>(Table2[[#This Row],[Close Price]]/Table2[[#This Row],[Current Week Low]])-1</f>
        <v>1.292407108239102E-2</v>
      </c>
      <c r="AF425" s="1">
        <f>(Table2[[#This Row],[Current Week High]]/Table2[[#This Row],[Close Price]])-1</f>
        <v>1.2675228741710898E-2</v>
      </c>
      <c r="AG425" s="1">
        <f>(Table2[[#This Row],[Close Price]]/Table2[[#This Row],[Current Month Low]])-1</f>
        <v>1.292407108239102E-2</v>
      </c>
      <c r="AH425" s="1">
        <f>(Table2[[#This Row],[Current Month High]]/Table2[[#This Row],[Close Price]])-1</f>
        <v>0.17334004868630903</v>
      </c>
      <c r="AI425">
        <v>34.130781499202499</v>
      </c>
      <c r="AJ425">
        <v>24.09375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-0.02</v>
      </c>
      <c r="AM425" t="s">
        <v>3143</v>
      </c>
      <c r="AN425">
        <v>-10.72</v>
      </c>
      <c r="AO425" t="s">
        <v>3143</v>
      </c>
      <c r="AP425">
        <v>0.105706301776105</v>
      </c>
      <c r="AQ425">
        <f>(Table2[[#This Row],[Sharpe Ratio]]-AVERAGE(Table2[Sharpe Ratio]))/_xlfn.STDEV.P(Table2[Sharpe Ratio])</f>
        <v>0.57835570736554875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480</v>
      </c>
      <c r="AT425">
        <f>_xlfn.RANK.AVG(Table2[[#This Row],[6M Return vs Nifty Z-Score]],Table2[6M Return vs Nifty Z-Score])</f>
        <v>539</v>
      </c>
      <c r="AU425">
        <f>_xlfn.RANK.AVG(Table2[[#This Row],[Sharpe Ratio Z-Score]],Table2[Sharpe Ratio Z-Score])</f>
        <v>195</v>
      </c>
      <c r="AV425">
        <f>(Table2[[#This Row],[Rank 1Y]]+Table2[[#This Row],[Rank 6M]]+Table2[[#This Row],[Rank Sharpe]])/3</f>
        <v>404.66666666666669</v>
      </c>
    </row>
    <row r="426" spans="1:48" x14ac:dyDescent="0.3">
      <c r="A426" t="s">
        <v>597</v>
      </c>
      <c r="B426" t="s">
        <v>598</v>
      </c>
      <c r="C426" t="s">
        <v>3104</v>
      </c>
      <c r="D426" t="s">
        <v>74</v>
      </c>
      <c r="E426">
        <v>31718.617035499999</v>
      </c>
      <c r="F426">
        <v>4254.8999999999996</v>
      </c>
      <c r="G426">
        <v>10.2756833085399</v>
      </c>
      <c r="H426">
        <f>(Table2[[#This Row],[1Y Return vs Nifty]]-AVERAGE(Table2[1Y Return vs Nifty]))/_xlfn.STDEV.P(Table2[1Y Return vs Nifty])</f>
        <v>-0.14581545302545251</v>
      </c>
      <c r="I426">
        <v>-4.5795417296843404</v>
      </c>
      <c r="J426">
        <f>(Table2[[#This Row],[1M Return vs Nifty]]-AVERAGE(Table2[1M Return vs Nifty]))/_xlfn.STDEV.P(Table2[1M Return vs Nifty])</f>
        <v>-0.27728451603353488</v>
      </c>
      <c r="K426">
        <v>-3.7184236050465</v>
      </c>
      <c r="L426">
        <f>(Table2[[#This Row],[6M Return vs Nifty]]-AVERAGE(Table2[6M Return vs Nifty]))/_xlfn.STDEV.P(Table2[6M Return vs Nifty])</f>
        <v>-0.16149485114160012</v>
      </c>
      <c r="M426">
        <v>-2.6536828394179799</v>
      </c>
      <c r="N426">
        <f>(Table2[[#This Row],[1W Return vs Nifty]]-AVERAGE(Table2[1W Return vs Nifty]))/_xlfn.STDEV.P(Table2[1W Return vs Nifty])</f>
        <v>0.61938328009063326</v>
      </c>
      <c r="O426">
        <v>4324.0200000000004</v>
      </c>
      <c r="P426">
        <v>4402.9355777357396</v>
      </c>
      <c r="Q426">
        <v>4194.9167891344696</v>
      </c>
      <c r="R426">
        <v>22.407580996707601</v>
      </c>
      <c r="S426" s="1">
        <f>(Table2[[#This Row],[Close Price]]-Table2[[#This Row],[20D EMA]])/Table2[[#This Row],[20D EMA]]</f>
        <v>-1.5985124953168763E-2</v>
      </c>
      <c r="T426" s="1">
        <f>(Table2[[#This Row],[Close Price]]-Table2[[#This Row],[50D EMA]])/Table2[[#This Row],[50D EMA]]</f>
        <v>-3.3622017656653728E-2</v>
      </c>
      <c r="U426" s="1">
        <f>(Table2[[#This Row],[Close Price]]-Table2[[#This Row],[200D EMA]])/Table2[[#This Row],[200D EMA]]</f>
        <v>1.4299022812775815E-2</v>
      </c>
      <c r="V426">
        <v>0.95518473552240901</v>
      </c>
      <c r="W426">
        <v>3989.95</v>
      </c>
      <c r="X426">
        <v>4281.25</v>
      </c>
      <c r="Y426">
        <v>3989.95</v>
      </c>
      <c r="Z426">
        <v>4281.25</v>
      </c>
      <c r="AA426">
        <v>3989.95</v>
      </c>
      <c r="AB426">
        <v>4658.6499999999996</v>
      </c>
      <c r="AC426" s="1">
        <f>(Table2[[#This Row],[Close Price]]/Table2[[#This Row],[Day Low]])-1</f>
        <v>6.6404340906527581E-2</v>
      </c>
      <c r="AD426" s="1">
        <f>(Table2[[#This Row],[Day High]]/Table2[[#This Row],[Close Price]])-1</f>
        <v>6.1928599967098208E-3</v>
      </c>
      <c r="AE426" s="1">
        <f>(Table2[[#This Row],[Close Price]]/Table2[[#This Row],[Current Week Low]])-1</f>
        <v>6.6404340906527581E-2</v>
      </c>
      <c r="AF426" s="1">
        <f>(Table2[[#This Row],[Current Week High]]/Table2[[#This Row],[Close Price]])-1</f>
        <v>6.1928599967098208E-3</v>
      </c>
      <c r="AG426" s="1">
        <f>(Table2[[#This Row],[Close Price]]/Table2[[#This Row],[Current Month Low]])-1</f>
        <v>6.6404340906527581E-2</v>
      </c>
      <c r="AH426" s="1">
        <f>(Table2[[#This Row],[Current Month High]]/Table2[[#This Row],[Close Price]])-1</f>
        <v>9.4890596723777199E-2</v>
      </c>
      <c r="AI426">
        <v>15.055582974923</v>
      </c>
      <c r="AJ426">
        <v>38.822185970636198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0.04</v>
      </c>
      <c r="AM426" t="s">
        <v>3144</v>
      </c>
      <c r="AN426">
        <v>-0.04</v>
      </c>
      <c r="AO426" t="s">
        <v>3143</v>
      </c>
      <c r="AP426">
        <v>5.0677677027249996E-3</v>
      </c>
      <c r="AQ426">
        <f>(Table2[[#This Row],[Sharpe Ratio]]-AVERAGE(Table2[Sharpe Ratio]))/_xlfn.STDEV.P(Table2[Sharpe Ratio])</f>
        <v>-0.60984470260481205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349</v>
      </c>
      <c r="AT426">
        <f>_xlfn.RANK.AVG(Table2[[#This Row],[6M Return vs Nifty Z-Score]],Table2[6M Return vs Nifty Z-Score])</f>
        <v>381</v>
      </c>
      <c r="AU426">
        <f>_xlfn.RANK.AVG(Table2[[#This Row],[Sharpe Ratio Z-Score]],Table2[Sharpe Ratio Z-Score])</f>
        <v>486</v>
      </c>
      <c r="AV426">
        <f>(Table2[[#This Row],[Rank 1Y]]+Table2[[#This Row],[Rank 6M]]+Table2[[#This Row],[Rank Sharpe]])/3</f>
        <v>405.33333333333331</v>
      </c>
    </row>
    <row r="427" spans="1:48" x14ac:dyDescent="0.3">
      <c r="A427" t="s">
        <v>1221</v>
      </c>
      <c r="B427" t="s">
        <v>1222</v>
      </c>
      <c r="C427" t="s">
        <v>3109</v>
      </c>
      <c r="D427" t="s">
        <v>122</v>
      </c>
      <c r="E427">
        <v>9165.6415939599992</v>
      </c>
      <c r="F427">
        <v>1056.3</v>
      </c>
      <c r="G427">
        <v>16.244802357239799</v>
      </c>
      <c r="H427">
        <f>(Table2[[#This Row],[1Y Return vs Nifty]]-AVERAGE(Table2[1Y Return vs Nifty]))/_xlfn.STDEV.P(Table2[1Y Return vs Nifty])</f>
        <v>-3.8229117286762794E-2</v>
      </c>
      <c r="I427">
        <v>-8.2446340061445605E-2</v>
      </c>
      <c r="J427">
        <f>(Table2[[#This Row],[1M Return vs Nifty]]-AVERAGE(Table2[1M Return vs Nifty]))/_xlfn.STDEV.P(Table2[1M Return vs Nifty])</f>
        <v>0.25084974073727878</v>
      </c>
      <c r="K427">
        <v>-11.2771239569577</v>
      </c>
      <c r="L427">
        <f>(Table2[[#This Row],[6M Return vs Nifty]]-AVERAGE(Table2[6M Return vs Nifty]))/_xlfn.STDEV.P(Table2[6M Return vs Nifty])</f>
        <v>-0.43705547139546802</v>
      </c>
      <c r="M427">
        <v>-8.8541766525707608</v>
      </c>
      <c r="N427">
        <f>(Table2[[#This Row],[1W Return vs Nifty]]-AVERAGE(Table2[1W Return vs Nifty]))/_xlfn.STDEV.P(Table2[1W Return vs Nifty])</f>
        <v>-0.63697903654514687</v>
      </c>
      <c r="O427">
        <v>1167.95</v>
      </c>
      <c r="P427">
        <v>1184.1389676861199</v>
      </c>
      <c r="Q427">
        <v>1057.54745460761</v>
      </c>
      <c r="R427">
        <v>30.369893664779099</v>
      </c>
      <c r="S427" s="1">
        <f>(Table2[[#This Row],[Close Price]]-Table2[[#This Row],[20D EMA]])/Table2[[#This Row],[20D EMA]]</f>
        <v>-9.559484566976334E-2</v>
      </c>
      <c r="T427" s="1">
        <f>(Table2[[#This Row],[Close Price]]-Table2[[#This Row],[50D EMA]])/Table2[[#This Row],[50D EMA]]</f>
        <v>-0.10795942974153208</v>
      </c>
      <c r="U427" s="1">
        <f>(Table2[[#This Row],[Close Price]]-Table2[[#This Row],[200D EMA]])/Table2[[#This Row],[200D EMA]]</f>
        <v>-1.1795731739271266E-3</v>
      </c>
      <c r="V427">
        <v>0.77539913135521199</v>
      </c>
      <c r="W427">
        <v>1018.65</v>
      </c>
      <c r="X427">
        <v>1074</v>
      </c>
      <c r="Y427">
        <v>1018.65</v>
      </c>
      <c r="Z427">
        <v>1074</v>
      </c>
      <c r="AA427">
        <v>1018.65</v>
      </c>
      <c r="AB427">
        <v>1395</v>
      </c>
      <c r="AC427" s="1">
        <f>(Table2[[#This Row],[Close Price]]/Table2[[#This Row],[Day Low]])-1</f>
        <v>3.6960683257252214E-2</v>
      </c>
      <c r="AD427" s="1">
        <f>(Table2[[#This Row],[Day High]]/Table2[[#This Row],[Close Price]])-1</f>
        <v>1.6756603237716661E-2</v>
      </c>
      <c r="AE427" s="1">
        <f>(Table2[[#This Row],[Close Price]]/Table2[[#This Row],[Current Week Low]])-1</f>
        <v>3.6960683257252214E-2</v>
      </c>
      <c r="AF427" s="1">
        <f>(Table2[[#This Row],[Current Week High]]/Table2[[#This Row],[Close Price]])-1</f>
        <v>1.6756603237716661E-2</v>
      </c>
      <c r="AG427" s="1">
        <f>(Table2[[#This Row],[Close Price]]/Table2[[#This Row],[Current Month Low]])-1</f>
        <v>3.6960683257252214E-2</v>
      </c>
      <c r="AH427" s="1">
        <f>(Table2[[#This Row],[Current Month High]]/Table2[[#This Row],[Close Price]])-1</f>
        <v>0.3206475433115592</v>
      </c>
      <c r="AI427">
        <v>32.064754331155903</v>
      </c>
      <c r="AJ427">
        <v>51.767241379310299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-0.23</v>
      </c>
      <c r="AM427" t="s">
        <v>3143</v>
      </c>
      <c r="AN427">
        <v>-16.84</v>
      </c>
      <c r="AO427" t="s">
        <v>3143</v>
      </c>
      <c r="AP427">
        <v>2.3435251883912E-2</v>
      </c>
      <c r="AQ427">
        <f>(Table2[[#This Row],[Sharpe Ratio]]-AVERAGE(Table2[Sharpe Ratio]))/_xlfn.STDEV.P(Table2[Sharpe Ratio])</f>
        <v>-0.39298689127880959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303</v>
      </c>
      <c r="AT427">
        <f>_xlfn.RANK.AVG(Table2[[#This Row],[6M Return vs Nifty Z-Score]],Table2[6M Return vs Nifty Z-Score])</f>
        <v>480</v>
      </c>
      <c r="AU427">
        <f>_xlfn.RANK.AVG(Table2[[#This Row],[Sharpe Ratio Z-Score]],Table2[Sharpe Ratio Z-Score])</f>
        <v>436</v>
      </c>
      <c r="AV427">
        <f>(Table2[[#This Row],[Rank 1Y]]+Table2[[#This Row],[Rank 6M]]+Table2[[#This Row],[Rank Sharpe]])/3</f>
        <v>406.33333333333331</v>
      </c>
    </row>
    <row r="428" spans="1:48" x14ac:dyDescent="0.3">
      <c r="A428" t="s">
        <v>195</v>
      </c>
      <c r="B428" t="s">
        <v>196</v>
      </c>
      <c r="C428" t="s">
        <v>3099</v>
      </c>
      <c r="D428" t="s">
        <v>197</v>
      </c>
      <c r="E428">
        <v>132085.07389599999</v>
      </c>
      <c r="F428">
        <v>1296.6500000000001</v>
      </c>
      <c r="G428">
        <v>4.7716789960822101</v>
      </c>
      <c r="H428">
        <f>(Table2[[#This Row],[1Y Return vs Nifty]]-AVERAGE(Table2[1Y Return vs Nifty]))/_xlfn.STDEV.P(Table2[1Y Return vs Nifty])</f>
        <v>-0.24501864382062408</v>
      </c>
      <c r="I428">
        <v>-9.6532321992066593E-3</v>
      </c>
      <c r="J428">
        <f>(Table2[[#This Row],[1M Return vs Nifty]]-AVERAGE(Table2[1M Return vs Nifty]))/_xlfn.STDEV.P(Table2[1M Return vs Nifty])</f>
        <v>0.25939848844842861</v>
      </c>
      <c r="K428">
        <v>-2.1072961136277901</v>
      </c>
      <c r="L428">
        <f>(Table2[[#This Row],[6M Return vs Nifty]]-AVERAGE(Table2[6M Return vs Nifty]))/_xlfn.STDEV.P(Table2[6M Return vs Nifty])</f>
        <v>-0.1027594508513713</v>
      </c>
      <c r="M428">
        <v>-1.5190893743674101</v>
      </c>
      <c r="N428">
        <f>(Table2[[#This Row],[1W Return vs Nifty]]-AVERAGE(Table2[1W Return vs Nifty]))/_xlfn.STDEV.P(Table2[1W Return vs Nifty])</f>
        <v>0.84927794931310663</v>
      </c>
      <c r="O428">
        <v>1331.35</v>
      </c>
      <c r="P428">
        <v>1374.3114692486899</v>
      </c>
      <c r="Q428">
        <v>1314.0823184071201</v>
      </c>
      <c r="R428">
        <v>39.366123683318399</v>
      </c>
      <c r="S428" s="1">
        <f>(Table2[[#This Row],[Close Price]]-Table2[[#This Row],[20D EMA]])/Table2[[#This Row],[20D EMA]]</f>
        <v>-2.6063769857663139E-2</v>
      </c>
      <c r="T428" s="1">
        <f>(Table2[[#This Row],[Close Price]]-Table2[[#This Row],[50D EMA]])/Table2[[#This Row],[50D EMA]]</f>
        <v>-5.65093655888253E-2</v>
      </c>
      <c r="U428" s="1">
        <f>(Table2[[#This Row],[Close Price]]-Table2[[#This Row],[200D EMA]])/Table2[[#This Row],[200D EMA]]</f>
        <v>-1.3265773508200573E-2</v>
      </c>
      <c r="V428">
        <v>0.96378232350537996</v>
      </c>
      <c r="W428">
        <v>1276.5</v>
      </c>
      <c r="X428">
        <v>1311.4</v>
      </c>
      <c r="Y428">
        <v>1276.5</v>
      </c>
      <c r="Z428">
        <v>1311.4</v>
      </c>
      <c r="AA428">
        <v>1238.7</v>
      </c>
      <c r="AB428">
        <v>1415.5</v>
      </c>
      <c r="AC428" s="1">
        <f>(Table2[[#This Row],[Close Price]]/Table2[[#This Row],[Day Low]])-1</f>
        <v>1.5785350567959266E-2</v>
      </c>
      <c r="AD428" s="1">
        <f>(Table2[[#This Row],[Day High]]/Table2[[#This Row],[Close Price]])-1</f>
        <v>1.1375467550996721E-2</v>
      </c>
      <c r="AE428" s="1">
        <f>(Table2[[#This Row],[Close Price]]/Table2[[#This Row],[Current Week Low]])-1</f>
        <v>1.5785350567959266E-2</v>
      </c>
      <c r="AF428" s="1">
        <f>(Table2[[#This Row],[Current Week High]]/Table2[[#This Row],[Close Price]])-1</f>
        <v>1.1375467550996721E-2</v>
      </c>
      <c r="AG428" s="1">
        <f>(Table2[[#This Row],[Close Price]]/Table2[[#This Row],[Current Month Low]])-1</f>
        <v>4.6782917574876848E-2</v>
      </c>
      <c r="AH428" s="1">
        <f>(Table2[[#This Row],[Current Month High]]/Table2[[#This Row],[Close Price]])-1</f>
        <v>9.1659275826167397E-2</v>
      </c>
      <c r="AI428">
        <v>18.910268769521402</v>
      </c>
      <c r="AJ428">
        <v>33.2562561019474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-7.0000000000000007E-2</v>
      </c>
      <c r="AM428" t="s">
        <v>3143</v>
      </c>
      <c r="AN428">
        <v>-1.53</v>
      </c>
      <c r="AO428" t="s">
        <v>3143</v>
      </c>
      <c r="AP428">
        <v>1.3736115192641001E-2</v>
      </c>
      <c r="AQ428">
        <f>(Table2[[#This Row],[Sharpe Ratio]]-AVERAGE(Table2[Sharpe Ratio]))/_xlfn.STDEV.P(Table2[Sharpe Ratio])</f>
        <v>-0.50750086248315696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387</v>
      </c>
      <c r="AT428">
        <f>_xlfn.RANK.AVG(Table2[[#This Row],[6M Return vs Nifty Z-Score]],Table2[6M Return vs Nifty Z-Score])</f>
        <v>367</v>
      </c>
      <c r="AU428">
        <f>_xlfn.RANK.AVG(Table2[[#This Row],[Sharpe Ratio Z-Score]],Table2[Sharpe Ratio Z-Score])</f>
        <v>468</v>
      </c>
      <c r="AV428">
        <f>(Table2[[#This Row],[Rank 1Y]]+Table2[[#This Row],[Rank 6M]]+Table2[[#This Row],[Rank Sharpe]])/3</f>
        <v>407.33333333333331</v>
      </c>
    </row>
    <row r="429" spans="1:48" x14ac:dyDescent="0.3">
      <c r="A429" t="s">
        <v>1085</v>
      </c>
      <c r="B429" t="s">
        <v>1086</v>
      </c>
      <c r="C429" t="s">
        <v>3097</v>
      </c>
      <c r="D429" t="s">
        <v>575</v>
      </c>
      <c r="E429">
        <v>11326.755643125</v>
      </c>
      <c r="F429">
        <v>847.75</v>
      </c>
      <c r="G429">
        <v>-15.0053094246573</v>
      </c>
      <c r="H429">
        <f>(Table2[[#This Row],[1Y Return vs Nifty]]-AVERAGE(Table2[1Y Return vs Nifty]))/_xlfn.STDEV.P(Table2[1Y Return vs Nifty])</f>
        <v>-0.60147555124271512</v>
      </c>
      <c r="I429">
        <v>3.7365150143137802</v>
      </c>
      <c r="J429">
        <f>(Table2[[#This Row],[1M Return vs Nifty]]-AVERAGE(Table2[1M Return vs Nifty]))/_xlfn.STDEV.P(Table2[1M Return vs Nifty])</f>
        <v>0.69934463394846091</v>
      </c>
      <c r="K429">
        <v>5.0334958782027401</v>
      </c>
      <c r="L429">
        <f>(Table2[[#This Row],[6M Return vs Nifty]]-AVERAGE(Table2[6M Return vs Nifty]))/_xlfn.STDEV.P(Table2[6M Return vs Nifty])</f>
        <v>0.15756586683040977</v>
      </c>
      <c r="M429">
        <v>0.35236112569677203</v>
      </c>
      <c r="N429">
        <f>(Table2[[#This Row],[1W Return vs Nifty]]-AVERAGE(Table2[1W Return vs Nifty]))/_xlfn.STDEV.P(Table2[1W Return vs Nifty])</f>
        <v>1.2284767609855425</v>
      </c>
      <c r="O429">
        <v>861.14</v>
      </c>
      <c r="P429">
        <v>861.01114412756897</v>
      </c>
      <c r="Q429">
        <v>818.88205630042501</v>
      </c>
      <c r="R429">
        <v>45.635277824309199</v>
      </c>
      <c r="S429" s="1">
        <f>(Table2[[#This Row],[Close Price]]-Table2[[#This Row],[20D EMA]])/Table2[[#This Row],[20D EMA]]</f>
        <v>-1.5549155770258014E-2</v>
      </c>
      <c r="T429" s="1">
        <f>(Table2[[#This Row],[Close Price]]-Table2[[#This Row],[50D EMA]])/Table2[[#This Row],[50D EMA]]</f>
        <v>-1.5401826350349972E-2</v>
      </c>
      <c r="U429" s="1">
        <f>(Table2[[#This Row],[Close Price]]-Table2[[#This Row],[200D EMA]])/Table2[[#This Row],[200D EMA]]</f>
        <v>3.525287124985451E-2</v>
      </c>
      <c r="V429">
        <v>0.92450521529348895</v>
      </c>
      <c r="W429">
        <v>844.5</v>
      </c>
      <c r="X429">
        <v>871</v>
      </c>
      <c r="Y429">
        <v>844.5</v>
      </c>
      <c r="Z429">
        <v>871</v>
      </c>
      <c r="AA429">
        <v>821</v>
      </c>
      <c r="AB429">
        <v>925.45</v>
      </c>
      <c r="AC429" s="1">
        <f>(Table2[[#This Row],[Close Price]]/Table2[[#This Row],[Day Low]])-1</f>
        <v>3.8484310242747899E-3</v>
      </c>
      <c r="AD429" s="1">
        <f>(Table2[[#This Row],[Day High]]/Table2[[#This Row],[Close Price]])-1</f>
        <v>2.7425538189324694E-2</v>
      </c>
      <c r="AE429" s="1">
        <f>(Table2[[#This Row],[Close Price]]/Table2[[#This Row],[Current Week Low]])-1</f>
        <v>3.8484310242747899E-3</v>
      </c>
      <c r="AF429" s="1">
        <f>(Table2[[#This Row],[Current Week High]]/Table2[[#This Row],[Close Price]])-1</f>
        <v>2.7425538189324694E-2</v>
      </c>
      <c r="AG429" s="1">
        <f>(Table2[[#This Row],[Close Price]]/Table2[[#This Row],[Current Month Low]])-1</f>
        <v>3.2582216808769715E-2</v>
      </c>
      <c r="AH429" s="1">
        <f>(Table2[[#This Row],[Current Month High]]/Table2[[#This Row],[Close Price]])-1</f>
        <v>9.1654379239162642E-2</v>
      </c>
      <c r="AI429">
        <v>12.267767620171</v>
      </c>
      <c r="AJ429">
        <v>24.669117647058801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0.03</v>
      </c>
      <c r="AM429" t="s">
        <v>3144</v>
      </c>
      <c r="AN429">
        <v>-1.21</v>
      </c>
      <c r="AO429" t="s">
        <v>3143</v>
      </c>
      <c r="AP429">
        <v>2.3704634103449002E-2</v>
      </c>
      <c r="AQ429">
        <f>(Table2[[#This Row],[Sharpe Ratio]]-AVERAGE(Table2[Sharpe Ratio]))/_xlfn.STDEV.P(Table2[Sharpe Ratio])</f>
        <v>-0.38980639916771415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1.0941053113539838</v>
      </c>
      <c r="AS429">
        <f>_xlfn.RANK.AVG(Table2[[#This Row],[1Y Return vs Nifty Z-Score]],Table2[1Y Return vs Nifty Z-Score])</f>
        <v>519</v>
      </c>
      <c r="AT429">
        <f>_xlfn.RANK.AVG(Table2[[#This Row],[6M Return vs Nifty Z-Score]],Table2[6M Return vs Nifty Z-Score])</f>
        <v>270</v>
      </c>
      <c r="AU429">
        <f>_xlfn.RANK.AVG(Table2[[#This Row],[Sharpe Ratio Z-Score]],Table2[Sharpe Ratio Z-Score])</f>
        <v>433</v>
      </c>
      <c r="AV429">
        <f>(Table2[[#This Row],[Rank 1Y]]+Table2[[#This Row],[Rank 6M]]+Table2[[#This Row],[Rank Sharpe]])/3</f>
        <v>407.33333333333331</v>
      </c>
    </row>
    <row r="430" spans="1:48" x14ac:dyDescent="0.3">
      <c r="A430" t="s">
        <v>1176</v>
      </c>
      <c r="B430" t="s">
        <v>1177</v>
      </c>
      <c r="C430" t="s">
        <v>3100</v>
      </c>
      <c r="D430" t="s">
        <v>48</v>
      </c>
      <c r="E430">
        <v>9757.0555952800005</v>
      </c>
      <c r="F430">
        <v>180.15</v>
      </c>
      <c r="G430">
        <v>14.2911191962309</v>
      </c>
      <c r="H430">
        <f>(Table2[[#This Row],[1Y Return vs Nifty]]-AVERAGE(Table2[1Y Return vs Nifty]))/_xlfn.STDEV.P(Table2[1Y Return vs Nifty])</f>
        <v>-7.3441953682295599E-2</v>
      </c>
      <c r="I430">
        <v>-10.4430980907203</v>
      </c>
      <c r="J430">
        <f>(Table2[[#This Row],[1M Return vs Nifty]]-AVERAGE(Table2[1M Return vs Nifty]))/_xlfn.STDEV.P(Table2[1M Return vs Nifty])</f>
        <v>-0.96589454372280326</v>
      </c>
      <c r="K430">
        <v>-33.025641990208001</v>
      </c>
      <c r="L430">
        <f>(Table2[[#This Row],[6M Return vs Nifty]]-AVERAGE(Table2[6M Return vs Nifty]))/_xlfn.STDEV.P(Table2[6M Return vs Nifty])</f>
        <v>-1.2299212869228104</v>
      </c>
      <c r="M430">
        <v>-6.5538778288243398</v>
      </c>
      <c r="N430">
        <f>(Table2[[#This Row],[1W Return vs Nifty]]-AVERAGE(Table2[1W Return vs Nifty]))/_xlfn.STDEV.P(Table2[1W Return vs Nifty])</f>
        <v>-0.17088571458646828</v>
      </c>
      <c r="O430">
        <v>191.11</v>
      </c>
      <c r="P430">
        <v>206.057132549306</v>
      </c>
      <c r="Q430">
        <v>212.06540426848699</v>
      </c>
      <c r="R430">
        <v>21.9645612274577</v>
      </c>
      <c r="S430" s="1">
        <f>(Table2[[#This Row],[Close Price]]-Table2[[#This Row],[20D EMA]])/Table2[[#This Row],[20D EMA]]</f>
        <v>-5.734917063471303E-2</v>
      </c>
      <c r="T430" s="1">
        <f>(Table2[[#This Row],[Close Price]]-Table2[[#This Row],[50D EMA]])/Table2[[#This Row],[50D EMA]]</f>
        <v>-0.12572790967624892</v>
      </c>
      <c r="U430" s="1">
        <f>(Table2[[#This Row],[Close Price]]-Table2[[#This Row],[200D EMA]])/Table2[[#This Row],[200D EMA]]</f>
        <v>-0.15049792953536281</v>
      </c>
      <c r="V430">
        <v>0.84357997618821801</v>
      </c>
      <c r="W430">
        <v>172.52</v>
      </c>
      <c r="X430">
        <v>181.93</v>
      </c>
      <c r="Y430">
        <v>172.52</v>
      </c>
      <c r="Z430">
        <v>181.93</v>
      </c>
      <c r="AA430">
        <v>171.58</v>
      </c>
      <c r="AB430">
        <v>213.2</v>
      </c>
      <c r="AC430" s="1">
        <f>(Table2[[#This Row],[Close Price]]/Table2[[#This Row],[Day Low]])-1</f>
        <v>4.4226756318108018E-2</v>
      </c>
      <c r="AD430" s="1">
        <f>(Table2[[#This Row],[Day High]]/Table2[[#This Row],[Close Price]])-1</f>
        <v>9.8806550097141344E-3</v>
      </c>
      <c r="AE430" s="1">
        <f>(Table2[[#This Row],[Close Price]]/Table2[[#This Row],[Current Week Low]])-1</f>
        <v>4.4226756318108018E-2</v>
      </c>
      <c r="AF430" s="1">
        <f>(Table2[[#This Row],[Current Week High]]/Table2[[#This Row],[Close Price]])-1</f>
        <v>9.8806550097141344E-3</v>
      </c>
      <c r="AG430" s="1">
        <f>(Table2[[#This Row],[Close Price]]/Table2[[#This Row],[Current Month Low]])-1</f>
        <v>4.9947546334071502E-2</v>
      </c>
      <c r="AH430" s="1">
        <f>(Table2[[#This Row],[Current Month High]]/Table2[[#This Row],[Close Price]])-1</f>
        <v>0.18345822925339994</v>
      </c>
      <c r="AI430">
        <v>68.692756036636098</v>
      </c>
      <c r="AJ430">
        <v>47.906403940886698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-0.18</v>
      </c>
      <c r="AM430" t="s">
        <v>3143</v>
      </c>
      <c r="AN430">
        <v>-10.01</v>
      </c>
      <c r="AO430" t="s">
        <v>3143</v>
      </c>
      <c r="AP430">
        <v>9.3945551543178005E-2</v>
      </c>
      <c r="AQ430">
        <f>(Table2[[#This Row],[Sharpe Ratio]]-AVERAGE(Table2[Sharpe Ratio]))/_xlfn.STDEV.P(Table2[Sharpe Ratio])</f>
        <v>0.43950105912381543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314</v>
      </c>
      <c r="AT430">
        <f>_xlfn.RANK.AVG(Table2[[#This Row],[6M Return vs Nifty Z-Score]],Table2[6M Return vs Nifty Z-Score])</f>
        <v>680</v>
      </c>
      <c r="AU430">
        <f>_xlfn.RANK.AVG(Table2[[#This Row],[Sharpe Ratio Z-Score]],Table2[Sharpe Ratio Z-Score])</f>
        <v>229</v>
      </c>
      <c r="AV430">
        <f>(Table2[[#This Row],[Rank 1Y]]+Table2[[#This Row],[Rank 6M]]+Table2[[#This Row],[Rank Sharpe]])/3</f>
        <v>407.66666666666669</v>
      </c>
    </row>
    <row r="431" spans="1:48" x14ac:dyDescent="0.3">
      <c r="A431" t="s">
        <v>1240</v>
      </c>
      <c r="B431" t="s">
        <v>1241</v>
      </c>
      <c r="C431" t="s">
        <v>3101</v>
      </c>
      <c r="D431" t="s">
        <v>243</v>
      </c>
      <c r="E431">
        <v>8851.0851398899995</v>
      </c>
      <c r="F431">
        <v>1361.05</v>
      </c>
      <c r="G431">
        <v>5.2814634113569499</v>
      </c>
      <c r="H431">
        <f>(Table2[[#This Row],[1Y Return vs Nifty]]-AVERAGE(Table2[1Y Return vs Nifty]))/_xlfn.STDEV.P(Table2[1Y Return vs Nifty])</f>
        <v>-0.23583038055955791</v>
      </c>
      <c r="I431">
        <v>5.0598087537779</v>
      </c>
      <c r="J431">
        <f>(Table2[[#This Row],[1M Return vs Nifty]]-AVERAGE(Table2[1M Return vs Nifty]))/_xlfn.STDEV.P(Table2[1M Return vs Nifty])</f>
        <v>0.85475088954935852</v>
      </c>
      <c r="K431">
        <v>0.96338474352702397</v>
      </c>
      <c r="L431">
        <f>(Table2[[#This Row],[6M Return vs Nifty]]-AVERAGE(Table2[6M Return vs Nifty]))/_xlfn.STDEV.P(Table2[6M Return vs Nifty])</f>
        <v>9.1855505648192476E-3</v>
      </c>
      <c r="M431">
        <v>-0.88430855602479497</v>
      </c>
      <c r="N431">
        <f>(Table2[[#This Row],[1W Return vs Nifty]]-AVERAGE(Table2[1W Return vs Nifty]))/_xlfn.STDEV.P(Table2[1W Return vs Nifty])</f>
        <v>0.9778991081306766</v>
      </c>
      <c r="O431">
        <v>1360.07</v>
      </c>
      <c r="P431">
        <v>1353.9036525531701</v>
      </c>
      <c r="Q431">
        <v>1263.1271492383901</v>
      </c>
      <c r="R431">
        <v>47.225745369163</v>
      </c>
      <c r="S431" s="1">
        <f>(Table2[[#This Row],[Close Price]]-Table2[[#This Row],[20D EMA]])/Table2[[#This Row],[20D EMA]]</f>
        <v>7.2055114810268457E-4</v>
      </c>
      <c r="T431" s="1">
        <f>(Table2[[#This Row],[Close Price]]-Table2[[#This Row],[50D EMA]])/Table2[[#This Row],[50D EMA]]</f>
        <v>5.2783279174654571E-3</v>
      </c>
      <c r="U431" s="1">
        <f>(Table2[[#This Row],[Close Price]]-Table2[[#This Row],[200D EMA]])/Table2[[#This Row],[200D EMA]]</f>
        <v>7.7524143805042148E-2</v>
      </c>
      <c r="V431">
        <v>0.47698472463683</v>
      </c>
      <c r="W431">
        <v>1326.3</v>
      </c>
      <c r="X431">
        <v>1372.65</v>
      </c>
      <c r="Y431">
        <v>1326.3</v>
      </c>
      <c r="Z431">
        <v>1372.65</v>
      </c>
      <c r="AA431">
        <v>1292</v>
      </c>
      <c r="AB431">
        <v>1450</v>
      </c>
      <c r="AC431" s="1">
        <f>(Table2[[#This Row],[Close Price]]/Table2[[#This Row],[Day Low]])-1</f>
        <v>2.6200708738596035E-2</v>
      </c>
      <c r="AD431" s="1">
        <f>(Table2[[#This Row],[Day High]]/Table2[[#This Row],[Close Price]])-1</f>
        <v>8.5228316373389124E-3</v>
      </c>
      <c r="AE431" s="1">
        <f>(Table2[[#This Row],[Close Price]]/Table2[[#This Row],[Current Week Low]])-1</f>
        <v>2.6200708738596035E-2</v>
      </c>
      <c r="AF431" s="1">
        <f>(Table2[[#This Row],[Current Week High]]/Table2[[#This Row],[Close Price]])-1</f>
        <v>8.5228316373389124E-3</v>
      </c>
      <c r="AG431" s="1">
        <f>(Table2[[#This Row],[Close Price]]/Table2[[#This Row],[Current Month Low]])-1</f>
        <v>5.3444272445820395E-2</v>
      </c>
      <c r="AH431" s="1">
        <f>(Table2[[#This Row],[Current Month High]]/Table2[[#This Row],[Close Price]])-1</f>
        <v>6.5353954667352498E-2</v>
      </c>
      <c r="AI431">
        <v>21.520149884280499</v>
      </c>
      <c r="AJ431">
        <v>39.323369843382103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</v>
      </c>
      <c r="AM431" t="s">
        <v>3142</v>
      </c>
      <c r="AN431">
        <v>-1.83</v>
      </c>
      <c r="AO431" t="s">
        <v>3143</v>
      </c>
      <c r="AQ431">
        <f>(Table2[[#This Row],[Sharpe Ratio]]-AVERAGE(Table2[Sharpe Ratio]))/_xlfn.STDEV.P(Table2[Sharpe Ratio])</f>
        <v>-0.66967788397470196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0.93632728371059459</v>
      </c>
      <c r="AS431">
        <f>_xlfn.RANK.AVG(Table2[[#This Row],[1Y Return vs Nifty Z-Score]],Table2[1Y Return vs Nifty Z-Score])</f>
        <v>384</v>
      </c>
      <c r="AT431">
        <f>_xlfn.RANK.AVG(Table2[[#This Row],[6M Return vs Nifty Z-Score]],Table2[6M Return vs Nifty Z-Score])</f>
        <v>326</v>
      </c>
      <c r="AU431">
        <f>_xlfn.RANK.AVG(Table2[[#This Row],[Sharpe Ratio Z-Score]],Table2[Sharpe Ratio Z-Score])</f>
        <v>520.5</v>
      </c>
      <c r="AV431">
        <f>(Table2[[#This Row],[Rank 1Y]]+Table2[[#This Row],[Rank 6M]]+Table2[[#This Row],[Rank Sharpe]])/3</f>
        <v>410.16666666666669</v>
      </c>
    </row>
    <row r="432" spans="1:48" x14ac:dyDescent="0.3">
      <c r="A432" t="s">
        <v>1580</v>
      </c>
      <c r="B432" t="s">
        <v>1581</v>
      </c>
      <c r="C432" t="s">
        <v>3103</v>
      </c>
      <c r="D432" t="s">
        <v>276</v>
      </c>
      <c r="E432">
        <v>5651.8654059199998</v>
      </c>
      <c r="F432">
        <v>2079.65</v>
      </c>
      <c r="G432">
        <v>-33.935991635232703</v>
      </c>
      <c r="H432">
        <f>(Table2[[#This Row],[1Y Return vs Nifty]]-AVERAGE(Table2[1Y Return vs Nifty]))/_xlfn.STDEV.P(Table2[1Y Return vs Nifty])</f>
        <v>-0.94267878667039595</v>
      </c>
      <c r="I432">
        <v>-14.806079996203501</v>
      </c>
      <c r="J432">
        <f>(Table2[[#This Row],[1M Return vs Nifty]]-AVERAGE(Table2[1M Return vs Nifty]))/_xlfn.STDEV.P(Table2[1M Return vs Nifty])</f>
        <v>-1.4782786508675934</v>
      </c>
      <c r="K432">
        <v>4.0907608021480399</v>
      </c>
      <c r="L432">
        <f>(Table2[[#This Row],[6M Return vs Nifty]]-AVERAGE(Table2[6M Return vs Nifty]))/_xlfn.STDEV.P(Table2[6M Return vs Nifty])</f>
        <v>0.12319743704776526</v>
      </c>
      <c r="M432">
        <v>-7.8031488463355601</v>
      </c>
      <c r="N432">
        <f>(Table2[[#This Row],[1W Return vs Nifty]]-AVERAGE(Table2[1W Return vs Nifty]))/_xlfn.STDEV.P(Table2[1W Return vs Nifty])</f>
        <v>-0.42401668720948077</v>
      </c>
      <c r="O432">
        <v>2274.5500000000002</v>
      </c>
      <c r="P432">
        <v>2351.7954563889998</v>
      </c>
      <c r="Q432">
        <v>2298.9822790472599</v>
      </c>
      <c r="R432">
        <v>19.182770051963502</v>
      </c>
      <c r="S432" s="1">
        <f>(Table2[[#This Row],[Close Price]]-Table2[[#This Row],[20D EMA]])/Table2[[#This Row],[20D EMA]]</f>
        <v>-8.5687278802400513E-2</v>
      </c>
      <c r="T432" s="1">
        <f>(Table2[[#This Row],[Close Price]]-Table2[[#This Row],[50D EMA]])/Table2[[#This Row],[50D EMA]]</f>
        <v>-0.11571816573149522</v>
      </c>
      <c r="U432" s="1">
        <f>(Table2[[#This Row],[Close Price]]-Table2[[#This Row],[200D EMA]])/Table2[[#This Row],[200D EMA]]</f>
        <v>-9.5404075553881654E-2</v>
      </c>
      <c r="V432">
        <v>0.43976544747985702</v>
      </c>
      <c r="W432">
        <v>2040</v>
      </c>
      <c r="X432">
        <v>2173.75</v>
      </c>
      <c r="Y432">
        <v>2040</v>
      </c>
      <c r="Z432">
        <v>2173.75</v>
      </c>
      <c r="AA432">
        <v>2040</v>
      </c>
      <c r="AB432">
        <v>2661</v>
      </c>
      <c r="AC432" s="1">
        <f>(Table2[[#This Row],[Close Price]]/Table2[[#This Row],[Day Low]])-1</f>
        <v>1.9436274509804008E-2</v>
      </c>
      <c r="AD432" s="1">
        <f>(Table2[[#This Row],[Day High]]/Table2[[#This Row],[Close Price]])-1</f>
        <v>4.5247998461279471E-2</v>
      </c>
      <c r="AE432" s="1">
        <f>(Table2[[#This Row],[Close Price]]/Table2[[#This Row],[Current Week Low]])-1</f>
        <v>1.9436274509804008E-2</v>
      </c>
      <c r="AF432" s="1">
        <f>(Table2[[#This Row],[Current Week High]]/Table2[[#This Row],[Close Price]])-1</f>
        <v>4.5247998461279471E-2</v>
      </c>
      <c r="AG432" s="1">
        <f>(Table2[[#This Row],[Close Price]]/Table2[[#This Row],[Current Month Low]])-1</f>
        <v>1.9436274509804008E-2</v>
      </c>
      <c r="AH432" s="1">
        <f>(Table2[[#This Row],[Current Month High]]/Table2[[#This Row],[Close Price]])-1</f>
        <v>0.27954223066381356</v>
      </c>
      <c r="AI432">
        <v>34.349529968985102</v>
      </c>
      <c r="AJ432">
        <v>20.9098837209302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-7.0000000000000007E-2</v>
      </c>
      <c r="AM432" t="s">
        <v>3143</v>
      </c>
      <c r="AN432">
        <v>-11.6</v>
      </c>
      <c r="AO432" t="s">
        <v>3143</v>
      </c>
      <c r="AP432">
        <v>6.5865282117266E-2</v>
      </c>
      <c r="AQ432">
        <f>(Table2[[#This Row],[Sharpe Ratio]]-AVERAGE(Table2[Sharpe Ratio]))/_xlfn.STDEV.P(Table2[Sharpe Ratio])</f>
        <v>0.10796813337969692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642</v>
      </c>
      <c r="AT432">
        <f>_xlfn.RANK.AVG(Table2[[#This Row],[6M Return vs Nifty Z-Score]],Table2[6M Return vs Nifty Z-Score])</f>
        <v>281</v>
      </c>
      <c r="AU432">
        <f>_xlfn.RANK.AVG(Table2[[#This Row],[Sharpe Ratio Z-Score]],Table2[Sharpe Ratio Z-Score])</f>
        <v>311</v>
      </c>
      <c r="AV432">
        <f>(Table2[[#This Row],[Rank 1Y]]+Table2[[#This Row],[Rank 6M]]+Table2[[#This Row],[Rank Sharpe]])/3</f>
        <v>411.33333333333331</v>
      </c>
    </row>
    <row r="433" spans="1:48" x14ac:dyDescent="0.3">
      <c r="A433" t="s">
        <v>1492</v>
      </c>
      <c r="B433" t="s">
        <v>1493</v>
      </c>
      <c r="C433" t="s">
        <v>3099</v>
      </c>
      <c r="D433" t="s">
        <v>125</v>
      </c>
      <c r="E433">
        <v>6526.671053645</v>
      </c>
      <c r="F433">
        <v>570.79999999999995</v>
      </c>
      <c r="G433">
        <v>-18.695578991057001</v>
      </c>
      <c r="H433">
        <f>(Table2[[#This Row],[1Y Return vs Nifty]]-AVERAGE(Table2[1Y Return vs Nifty]))/_xlfn.STDEV.P(Table2[1Y Return vs Nifty])</f>
        <v>-0.66798831088074251</v>
      </c>
      <c r="I433">
        <v>-8.5796236345670192</v>
      </c>
      <c r="J433">
        <f>(Table2[[#This Row],[1M Return vs Nifty]]-AVERAGE(Table2[1M Return vs Nifty]))/_xlfn.STDEV.P(Table2[1M Return vs Nifty])</f>
        <v>-0.74705002039272639</v>
      </c>
      <c r="K433">
        <v>2.40399698589649</v>
      </c>
      <c r="L433">
        <f>(Table2[[#This Row],[6M Return vs Nifty]]-AVERAGE(Table2[6M Return vs Nifty]))/_xlfn.STDEV.P(Table2[6M Return vs Nifty])</f>
        <v>6.1704632493006943E-2</v>
      </c>
      <c r="M433">
        <v>-7.4863144441796798</v>
      </c>
      <c r="N433">
        <f>(Table2[[#This Row],[1W Return vs Nifty]]-AVERAGE(Table2[1W Return vs Nifty]))/_xlfn.STDEV.P(Table2[1W Return vs Nifty])</f>
        <v>-0.35981876757958081</v>
      </c>
      <c r="O433">
        <v>610.57000000000005</v>
      </c>
      <c r="P433">
        <v>604.97707296615295</v>
      </c>
      <c r="Q433">
        <v>563.42629901852695</v>
      </c>
      <c r="R433">
        <v>24.650566184852199</v>
      </c>
      <c r="S433" s="1">
        <f>(Table2[[#This Row],[Close Price]]-Table2[[#This Row],[20D EMA]])/Table2[[#This Row],[20D EMA]]</f>
        <v>-6.5135856658532346E-2</v>
      </c>
      <c r="T433" s="1">
        <f>(Table2[[#This Row],[Close Price]]-Table2[[#This Row],[50D EMA]])/Table2[[#This Row],[50D EMA]]</f>
        <v>-5.6493170557002446E-2</v>
      </c>
      <c r="U433" s="1">
        <f>(Table2[[#This Row],[Close Price]]-Table2[[#This Row],[200D EMA]])/Table2[[#This Row],[200D EMA]]</f>
        <v>1.3087250265594258E-2</v>
      </c>
      <c r="V433">
        <v>0.79842324854219704</v>
      </c>
      <c r="W433">
        <v>565</v>
      </c>
      <c r="X433">
        <v>578.20000000000005</v>
      </c>
      <c r="Y433">
        <v>565</v>
      </c>
      <c r="Z433">
        <v>578.20000000000005</v>
      </c>
      <c r="AA433">
        <v>557</v>
      </c>
      <c r="AB433">
        <v>677.05</v>
      </c>
      <c r="AC433" s="1">
        <f>(Table2[[#This Row],[Close Price]]/Table2[[#This Row],[Day Low]])-1</f>
        <v>1.0265486725663742E-2</v>
      </c>
      <c r="AD433" s="1">
        <f>(Table2[[#This Row],[Day High]]/Table2[[#This Row],[Close Price]])-1</f>
        <v>1.2964260686755491E-2</v>
      </c>
      <c r="AE433" s="1">
        <f>(Table2[[#This Row],[Close Price]]/Table2[[#This Row],[Current Week Low]])-1</f>
        <v>1.0265486725663742E-2</v>
      </c>
      <c r="AF433" s="1">
        <f>(Table2[[#This Row],[Current Week High]]/Table2[[#This Row],[Close Price]])-1</f>
        <v>1.2964260686755491E-2</v>
      </c>
      <c r="AG433" s="1">
        <f>(Table2[[#This Row],[Close Price]]/Table2[[#This Row],[Current Month Low]])-1</f>
        <v>2.4775583482944175E-2</v>
      </c>
      <c r="AH433" s="1">
        <f>(Table2[[#This Row],[Current Month High]]/Table2[[#This Row],[Close Price]])-1</f>
        <v>0.18614225648213045</v>
      </c>
      <c r="AI433">
        <v>20.252277505255702</v>
      </c>
      <c r="AJ433">
        <v>22.226980728051299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7.0000000000000007E-2</v>
      </c>
      <c r="AM433" t="s">
        <v>3144</v>
      </c>
      <c r="AN433">
        <v>-9.14</v>
      </c>
      <c r="AO433" t="s">
        <v>3143</v>
      </c>
      <c r="AP433">
        <v>4.1977867997791997E-2</v>
      </c>
      <c r="AQ433">
        <f>(Table2[[#This Row],[Sharpe Ratio]]-AVERAGE(Table2[Sharpe Ratio]))/_xlfn.STDEV.P(Table2[Sharpe Ratio])</f>
        <v>-0.17406136467713554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-1.8872138310371782</v>
      </c>
      <c r="AS433">
        <f>_xlfn.RANK.AVG(Table2[[#This Row],[1Y Return vs Nifty Z-Score]],Table2[1Y Return vs Nifty Z-Score])</f>
        <v>549</v>
      </c>
      <c r="AT433">
        <f>_xlfn.RANK.AVG(Table2[[#This Row],[6M Return vs Nifty Z-Score]],Table2[6M Return vs Nifty Z-Score])</f>
        <v>303</v>
      </c>
      <c r="AU433">
        <f>_xlfn.RANK.AVG(Table2[[#This Row],[Sharpe Ratio Z-Score]],Table2[Sharpe Ratio Z-Score])</f>
        <v>383</v>
      </c>
      <c r="AV433">
        <f>(Table2[[#This Row],[Rank 1Y]]+Table2[[#This Row],[Rank 6M]]+Table2[[#This Row],[Rank Sharpe]])/3</f>
        <v>411.66666666666669</v>
      </c>
    </row>
    <row r="434" spans="1:48" x14ac:dyDescent="0.3">
      <c r="A434" t="s">
        <v>816</v>
      </c>
      <c r="B434" t="s">
        <v>817</v>
      </c>
      <c r="C434" t="s">
        <v>3107</v>
      </c>
      <c r="D434" t="s">
        <v>443</v>
      </c>
      <c r="E434">
        <v>18316.897290969999</v>
      </c>
      <c r="F434">
        <v>7639.5</v>
      </c>
      <c r="G434">
        <v>-8.3813112413824804</v>
      </c>
      <c r="H434">
        <f>(Table2[[#This Row],[1Y Return vs Nifty]]-AVERAGE(Table2[1Y Return vs Nifty]))/_xlfn.STDEV.P(Table2[1Y Return vs Nifty])</f>
        <v>-0.48208579093403203</v>
      </c>
      <c r="I434">
        <v>2.41919557389074</v>
      </c>
      <c r="J434">
        <f>(Table2[[#This Row],[1M Return vs Nifty]]-AVERAGE(Table2[1M Return vs Nifty]))/_xlfn.STDEV.P(Table2[1M Return vs Nifty])</f>
        <v>0.54463999388168527</v>
      </c>
      <c r="K434">
        <v>13.248845692958501</v>
      </c>
      <c r="L434">
        <f>(Table2[[#This Row],[6M Return vs Nifty]]-AVERAGE(Table2[6M Return vs Nifty]))/_xlfn.STDEV.P(Table2[6M Return vs Nifty])</f>
        <v>0.45706535552018068</v>
      </c>
      <c r="M434">
        <v>-7.1299113354040298</v>
      </c>
      <c r="N434">
        <f>(Table2[[#This Row],[1W Return vs Nifty]]-AVERAGE(Table2[1W Return vs Nifty]))/_xlfn.STDEV.P(Table2[1W Return vs Nifty])</f>
        <v>-0.28760332008607059</v>
      </c>
      <c r="O434">
        <v>8173.65</v>
      </c>
      <c r="P434">
        <v>8196.1065821246393</v>
      </c>
      <c r="Q434">
        <v>7605.1988709534598</v>
      </c>
      <c r="R434">
        <v>24.063663357352599</v>
      </c>
      <c r="S434" s="1">
        <f>(Table2[[#This Row],[Close Price]]-Table2[[#This Row],[20D EMA]])/Table2[[#This Row],[20D EMA]]</f>
        <v>-6.5350241324255334E-2</v>
      </c>
      <c r="T434" s="1">
        <f>(Table2[[#This Row],[Close Price]]-Table2[[#This Row],[50D EMA]])/Table2[[#This Row],[50D EMA]]</f>
        <v>-6.7911096146379385E-2</v>
      </c>
      <c r="U434" s="1">
        <f>(Table2[[#This Row],[Close Price]]-Table2[[#This Row],[200D EMA]])/Table2[[#This Row],[200D EMA]]</f>
        <v>4.5102211827157436E-3</v>
      </c>
      <c r="V434">
        <v>0.44997198989769199</v>
      </c>
      <c r="W434">
        <v>7579.55</v>
      </c>
      <c r="X434">
        <v>7753.3</v>
      </c>
      <c r="Y434">
        <v>7579.55</v>
      </c>
      <c r="Z434">
        <v>7753.3</v>
      </c>
      <c r="AA434">
        <v>7511.55</v>
      </c>
      <c r="AB434">
        <v>9034.9500000000007</v>
      </c>
      <c r="AC434" s="1">
        <f>(Table2[[#This Row],[Close Price]]/Table2[[#This Row],[Day Low]])-1</f>
        <v>7.9094405340687235E-3</v>
      </c>
      <c r="AD434" s="1">
        <f>(Table2[[#This Row],[Day High]]/Table2[[#This Row],[Close Price]])-1</f>
        <v>1.4896262844426911E-2</v>
      </c>
      <c r="AE434" s="1">
        <f>(Table2[[#This Row],[Close Price]]/Table2[[#This Row],[Current Week Low]])-1</f>
        <v>7.9094405340687235E-3</v>
      </c>
      <c r="AF434" s="1">
        <f>(Table2[[#This Row],[Current Week High]]/Table2[[#This Row],[Close Price]])-1</f>
        <v>1.4896262844426911E-2</v>
      </c>
      <c r="AG434" s="1">
        <f>(Table2[[#This Row],[Close Price]]/Table2[[#This Row],[Current Month Low]])-1</f>
        <v>1.7033767997284066E-2</v>
      </c>
      <c r="AH434" s="1">
        <f>(Table2[[#This Row],[Current Month High]]/Table2[[#This Row],[Close Price]])-1</f>
        <v>0.1826624779108581</v>
      </c>
      <c r="AI434">
        <v>24.2057726290987</v>
      </c>
      <c r="AJ434">
        <v>39.239237414792399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-0.01</v>
      </c>
      <c r="AM434" t="s">
        <v>3143</v>
      </c>
      <c r="AN434">
        <v>-10.54</v>
      </c>
      <c r="AO434" t="s">
        <v>3143</v>
      </c>
      <c r="AP434">
        <v>-1.1446872837491E-2</v>
      </c>
      <c r="AQ434">
        <f>(Table2[[#This Row],[Sharpe Ratio]]-AVERAGE(Table2[Sharpe Ratio]))/_xlfn.STDEV.P(Table2[Sharpe Ratio])</f>
        <v>-0.80482670270121648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475</v>
      </c>
      <c r="AT434">
        <f>_xlfn.RANK.AVG(Table2[[#This Row],[6M Return vs Nifty Z-Score]],Table2[6M Return vs Nifty Z-Score])</f>
        <v>189</v>
      </c>
      <c r="AU434">
        <f>_xlfn.RANK.AVG(Table2[[#This Row],[Sharpe Ratio Z-Score]],Table2[Sharpe Ratio Z-Score])</f>
        <v>573</v>
      </c>
      <c r="AV434">
        <f>(Table2[[#This Row],[Rank 1Y]]+Table2[[#This Row],[Rank 6M]]+Table2[[#This Row],[Rank Sharpe]])/3</f>
        <v>412.33333333333331</v>
      </c>
    </row>
    <row r="435" spans="1:48" x14ac:dyDescent="0.3">
      <c r="A435" t="s">
        <v>681</v>
      </c>
      <c r="B435" t="s">
        <v>682</v>
      </c>
      <c r="C435" t="s">
        <v>3097</v>
      </c>
      <c r="D435" t="s">
        <v>54</v>
      </c>
      <c r="E435">
        <v>25298.619385024998</v>
      </c>
      <c r="F435">
        <v>851.85</v>
      </c>
      <c r="G435">
        <v>-11.115205311221899</v>
      </c>
      <c r="H435">
        <f>(Table2[[#This Row],[1Y Return vs Nifty]]-AVERAGE(Table2[1Y Return vs Nifty]))/_xlfn.STDEV.P(Table2[1Y Return vs Nifty])</f>
        <v>-0.53136100941636721</v>
      </c>
      <c r="I435">
        <v>15.2276836977841</v>
      </c>
      <c r="J435">
        <f>(Table2[[#This Row],[1M Return vs Nifty]]-AVERAGE(Table2[1M Return vs Nifty]))/_xlfn.STDEV.P(Table2[1M Return vs Nifty])</f>
        <v>2.0488556641295563</v>
      </c>
      <c r="K435">
        <v>8.25956933813662</v>
      </c>
      <c r="L435">
        <f>(Table2[[#This Row],[6M Return vs Nifty]]-AVERAGE(Table2[6M Return vs Nifty]))/_xlfn.STDEV.P(Table2[6M Return vs Nifty])</f>
        <v>0.27517587413532235</v>
      </c>
      <c r="M435">
        <v>-1.5687269909189401</v>
      </c>
      <c r="N435">
        <f>(Table2[[#This Row],[1W Return vs Nifty]]-AVERAGE(Table2[1W Return vs Nifty]))/_xlfn.STDEV.P(Table2[1W Return vs Nifty])</f>
        <v>0.83922022926657225</v>
      </c>
      <c r="O435">
        <v>844.18</v>
      </c>
      <c r="P435">
        <v>808.55988590217498</v>
      </c>
      <c r="Q435">
        <v>758.03471978878599</v>
      </c>
      <c r="R435">
        <v>54.492289602959403</v>
      </c>
      <c r="S435" s="1">
        <f>(Table2[[#This Row],[Close Price]]-Table2[[#This Row],[20D EMA]])/Table2[[#This Row],[20D EMA]]</f>
        <v>9.0857400080552406E-3</v>
      </c>
      <c r="T435" s="1">
        <f>(Table2[[#This Row],[Close Price]]-Table2[[#This Row],[50D EMA]])/Table2[[#This Row],[50D EMA]]</f>
        <v>5.3539774669284758E-2</v>
      </c>
      <c r="U435" s="1">
        <f>(Table2[[#This Row],[Close Price]]-Table2[[#This Row],[200D EMA]])/Table2[[#This Row],[200D EMA]]</f>
        <v>0.12376119162108318</v>
      </c>
      <c r="V435">
        <v>1.8004952190107399</v>
      </c>
      <c r="W435">
        <v>848.55</v>
      </c>
      <c r="X435">
        <v>887</v>
      </c>
      <c r="Y435">
        <v>848.55</v>
      </c>
      <c r="Z435">
        <v>887</v>
      </c>
      <c r="AA435">
        <v>777</v>
      </c>
      <c r="AB435">
        <v>943.75</v>
      </c>
      <c r="AC435" s="1">
        <f>(Table2[[#This Row],[Close Price]]/Table2[[#This Row],[Day Low]])-1</f>
        <v>3.8889870956337891E-3</v>
      </c>
      <c r="AD435" s="1">
        <f>(Table2[[#This Row],[Day High]]/Table2[[#This Row],[Close Price]])-1</f>
        <v>4.1263133180724276E-2</v>
      </c>
      <c r="AE435" s="1">
        <f>(Table2[[#This Row],[Close Price]]/Table2[[#This Row],[Current Week Low]])-1</f>
        <v>3.8889870956337891E-3</v>
      </c>
      <c r="AF435" s="1">
        <f>(Table2[[#This Row],[Current Week High]]/Table2[[#This Row],[Close Price]])-1</f>
        <v>4.1263133180724276E-2</v>
      </c>
      <c r="AG435" s="1">
        <f>(Table2[[#This Row],[Close Price]]/Table2[[#This Row],[Current Month Low]])-1</f>
        <v>9.6332046332046284E-2</v>
      </c>
      <c r="AH435" s="1">
        <f>(Table2[[#This Row],[Current Month High]]/Table2[[#This Row],[Close Price]])-1</f>
        <v>0.10788284322357211</v>
      </c>
      <c r="AI435">
        <v>10.7882843223572</v>
      </c>
      <c r="AJ435">
        <v>41.963169735855303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0.12</v>
      </c>
      <c r="AM435" t="s">
        <v>3144</v>
      </c>
      <c r="AN435">
        <v>5.57</v>
      </c>
      <c r="AO435" t="s">
        <v>3144</v>
      </c>
      <c r="AQ435">
        <f>(Table2[[#This Row],[Sharpe Ratio]]-AVERAGE(Table2[Sharpe Ratio]))/_xlfn.STDEV.P(Table2[Sharpe Ratio])</f>
        <v>-0.66967788397470196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1.9622128741403817</v>
      </c>
      <c r="AS435">
        <f>_xlfn.RANK.AVG(Table2[[#This Row],[1Y Return vs Nifty Z-Score]],Table2[1Y Return vs Nifty Z-Score])</f>
        <v>492</v>
      </c>
      <c r="AT435">
        <f>_xlfn.RANK.AVG(Table2[[#This Row],[6M Return vs Nifty Z-Score]],Table2[6M Return vs Nifty Z-Score])</f>
        <v>225</v>
      </c>
      <c r="AU435">
        <f>_xlfn.RANK.AVG(Table2[[#This Row],[Sharpe Ratio Z-Score]],Table2[Sharpe Ratio Z-Score])</f>
        <v>520.5</v>
      </c>
      <c r="AV435">
        <f>(Table2[[#This Row],[Rank 1Y]]+Table2[[#This Row],[Rank 6M]]+Table2[[#This Row],[Rank Sharpe]])/3</f>
        <v>412.5</v>
      </c>
    </row>
    <row r="436" spans="1:48" x14ac:dyDescent="0.3">
      <c r="A436" t="s">
        <v>1833</v>
      </c>
      <c r="B436" t="s">
        <v>1834</v>
      </c>
      <c r="C436" t="s">
        <v>3100</v>
      </c>
      <c r="D436" t="s">
        <v>48</v>
      </c>
      <c r="E436">
        <v>3938.7382637199998</v>
      </c>
      <c r="F436">
        <v>562</v>
      </c>
      <c r="G436">
        <v>-33.755909397605897</v>
      </c>
      <c r="H436">
        <f>(Table2[[#This Row],[1Y Return vs Nifty]]-AVERAGE(Table2[1Y Return vs Nifty]))/_xlfn.STDEV.P(Table2[1Y Return vs Nifty])</f>
        <v>-0.93943301657939537</v>
      </c>
      <c r="I436">
        <v>-7.7051950302455001</v>
      </c>
      <c r="J436">
        <f>(Table2[[#This Row],[1M Return vs Nifty]]-AVERAGE(Table2[1M Return vs Nifty]))/_xlfn.STDEV.P(Table2[1M Return vs Nifty])</f>
        <v>-0.64435802455289359</v>
      </c>
      <c r="K436">
        <v>-10.205315439289199</v>
      </c>
      <c r="L436">
        <f>(Table2[[#This Row],[6M Return vs Nifty]]-AVERAGE(Table2[6M Return vs Nifty]))/_xlfn.STDEV.P(Table2[6M Return vs Nifty])</f>
        <v>-0.39798152929278463</v>
      </c>
      <c r="M436">
        <v>-13.0133810600788</v>
      </c>
      <c r="N436">
        <f>(Table2[[#This Row],[1W Return vs Nifty]]-AVERAGE(Table2[1W Return vs Nifty]))/_xlfn.STDEV.P(Table2[1W Return vs Nifty])</f>
        <v>-1.4797292822907417</v>
      </c>
      <c r="O436">
        <v>629.9</v>
      </c>
      <c r="P436">
        <v>653.29621792551302</v>
      </c>
      <c r="Q436">
        <v>627.22891076118697</v>
      </c>
      <c r="R436">
        <v>21.164746320497301</v>
      </c>
      <c r="S436" s="1">
        <f>(Table2[[#This Row],[Close Price]]-Table2[[#This Row],[20D EMA]])/Table2[[#This Row],[20D EMA]]</f>
        <v>-0.10779488807747259</v>
      </c>
      <c r="T436" s="1">
        <f>(Table2[[#This Row],[Close Price]]-Table2[[#This Row],[50D EMA]])/Table2[[#This Row],[50D EMA]]</f>
        <v>-0.13974704800131318</v>
      </c>
      <c r="U436" s="1">
        <f>(Table2[[#This Row],[Close Price]]-Table2[[#This Row],[200D EMA]])/Table2[[#This Row],[200D EMA]]</f>
        <v>-0.10399538293288656</v>
      </c>
      <c r="V436">
        <v>0.88868977414353101</v>
      </c>
      <c r="W436">
        <v>555.15</v>
      </c>
      <c r="X436">
        <v>585.25</v>
      </c>
      <c r="Y436">
        <v>555.15</v>
      </c>
      <c r="Z436">
        <v>585.25</v>
      </c>
      <c r="AA436">
        <v>555.15</v>
      </c>
      <c r="AB436">
        <v>684.8</v>
      </c>
      <c r="AC436" s="1">
        <f>(Table2[[#This Row],[Close Price]]/Table2[[#This Row],[Day Low]])-1</f>
        <v>1.233900747545702E-2</v>
      </c>
      <c r="AD436" s="1">
        <f>(Table2[[#This Row],[Day High]]/Table2[[#This Row],[Close Price]])-1</f>
        <v>4.1370106761565939E-2</v>
      </c>
      <c r="AE436" s="1">
        <f>(Table2[[#This Row],[Close Price]]/Table2[[#This Row],[Current Week Low]])-1</f>
        <v>1.233900747545702E-2</v>
      </c>
      <c r="AF436" s="1">
        <f>(Table2[[#This Row],[Current Week High]]/Table2[[#This Row],[Close Price]])-1</f>
        <v>4.1370106761565939E-2</v>
      </c>
      <c r="AG436" s="1">
        <f>(Table2[[#This Row],[Close Price]]/Table2[[#This Row],[Current Month Low]])-1</f>
        <v>1.233900747545702E-2</v>
      </c>
      <c r="AH436" s="1">
        <f>(Table2[[#This Row],[Current Month High]]/Table2[[#This Row],[Close Price]])-1</f>
        <v>0.21850533807829176</v>
      </c>
      <c r="AI436">
        <v>79.546263345195698</v>
      </c>
      <c r="AJ436">
        <v>31.693028705330899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-0.18</v>
      </c>
      <c r="AM436" t="s">
        <v>3143</v>
      </c>
      <c r="AN436">
        <v>-11.93</v>
      </c>
      <c r="AO436" t="s">
        <v>3143</v>
      </c>
      <c r="AP436">
        <v>0.13036742393434</v>
      </c>
      <c r="AQ436">
        <f>(Table2[[#This Row],[Sharpe Ratio]]-AVERAGE(Table2[Sharpe Ratio]))/_xlfn.STDEV.P(Table2[Sharpe Ratio])</f>
        <v>0.86952007823544164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639</v>
      </c>
      <c r="AT436">
        <f>_xlfn.RANK.AVG(Table2[[#This Row],[6M Return vs Nifty Z-Score]],Table2[6M Return vs Nifty Z-Score])</f>
        <v>462</v>
      </c>
      <c r="AU436">
        <f>_xlfn.RANK.AVG(Table2[[#This Row],[Sharpe Ratio Z-Score]],Table2[Sharpe Ratio Z-Score])</f>
        <v>137</v>
      </c>
      <c r="AV436">
        <f>(Table2[[#This Row],[Rank 1Y]]+Table2[[#This Row],[Rank 6M]]+Table2[[#This Row],[Rank Sharpe]])/3</f>
        <v>412.66666666666669</v>
      </c>
    </row>
    <row r="437" spans="1:48" x14ac:dyDescent="0.3">
      <c r="A437" t="s">
        <v>1973</v>
      </c>
      <c r="B437" t="s">
        <v>1974</v>
      </c>
      <c r="C437" t="s">
        <v>3097</v>
      </c>
      <c r="D437" t="s">
        <v>539</v>
      </c>
      <c r="E437">
        <v>3275.6870458399999</v>
      </c>
      <c r="F437">
        <v>56.98</v>
      </c>
      <c r="G437">
        <v>20.025028208656899</v>
      </c>
      <c r="H437">
        <f>(Table2[[#This Row],[1Y Return vs Nifty]]-AVERAGE(Table2[1Y Return vs Nifty]))/_xlfn.STDEV.P(Table2[1Y Return vs Nifty])</f>
        <v>2.9904998367575777E-2</v>
      </c>
      <c r="I437">
        <v>15.704112275255801</v>
      </c>
      <c r="J437">
        <f>(Table2[[#This Row],[1M Return vs Nifty]]-AVERAGE(Table2[1M Return vs Nifty]))/_xlfn.STDEV.P(Table2[1M Return vs Nifty])</f>
        <v>2.1048069462055392</v>
      </c>
      <c r="K437">
        <v>1.6525327722701899</v>
      </c>
      <c r="L437">
        <f>(Table2[[#This Row],[6M Return vs Nifty]]-AVERAGE(Table2[6M Return vs Nifty]))/_xlfn.STDEV.P(Table2[6M Return vs Nifty])</f>
        <v>3.4309189471761876E-2</v>
      </c>
      <c r="M437">
        <v>-12.130559615937701</v>
      </c>
      <c r="N437">
        <f>(Table2[[#This Row],[1W Return vs Nifty]]-AVERAGE(Table2[1W Return vs Nifty]))/_xlfn.STDEV.P(Table2[1W Return vs Nifty])</f>
        <v>-1.3008494014038214</v>
      </c>
      <c r="O437">
        <v>59.03</v>
      </c>
      <c r="P437">
        <v>56.7206714709937</v>
      </c>
      <c r="Q437">
        <v>50.500002431766902</v>
      </c>
      <c r="R437">
        <v>37.406424781227997</v>
      </c>
      <c r="S437" s="1">
        <f>(Table2[[#This Row],[Close Price]]-Table2[[#This Row],[20D EMA]])/Table2[[#This Row],[20D EMA]]</f>
        <v>-3.4728104353718522E-2</v>
      </c>
      <c r="T437" s="1">
        <f>(Table2[[#This Row],[Close Price]]-Table2[[#This Row],[50D EMA]])/Table2[[#This Row],[50D EMA]]</f>
        <v>4.5720285441069606E-3</v>
      </c>
      <c r="U437" s="1">
        <f>(Table2[[#This Row],[Close Price]]-Table2[[#This Row],[200D EMA]])/Table2[[#This Row],[200D EMA]]</f>
        <v>0.12831677735042779</v>
      </c>
      <c r="V437">
        <v>1.03977950497254</v>
      </c>
      <c r="W437">
        <v>55.69</v>
      </c>
      <c r="X437">
        <v>58.14</v>
      </c>
      <c r="Y437">
        <v>55.69</v>
      </c>
      <c r="Z437">
        <v>58.14</v>
      </c>
      <c r="AA437">
        <v>47.05</v>
      </c>
      <c r="AB437">
        <v>69</v>
      </c>
      <c r="AC437" s="1">
        <f>(Table2[[#This Row],[Close Price]]/Table2[[#This Row],[Day Low]])-1</f>
        <v>2.3163943257317188E-2</v>
      </c>
      <c r="AD437" s="1">
        <f>(Table2[[#This Row],[Day High]]/Table2[[#This Row],[Close Price]])-1</f>
        <v>2.0358020358020479E-2</v>
      </c>
      <c r="AE437" s="1">
        <f>(Table2[[#This Row],[Close Price]]/Table2[[#This Row],[Current Week Low]])-1</f>
        <v>2.3163943257317188E-2</v>
      </c>
      <c r="AF437" s="1">
        <f>(Table2[[#This Row],[Current Week High]]/Table2[[#This Row],[Close Price]])-1</f>
        <v>2.0358020358020479E-2</v>
      </c>
      <c r="AG437" s="1">
        <f>(Table2[[#This Row],[Close Price]]/Table2[[#This Row],[Current Month Low]])-1</f>
        <v>0.21105207226354938</v>
      </c>
      <c r="AH437" s="1">
        <f>(Table2[[#This Row],[Current Month High]]/Table2[[#This Row],[Close Price]])-1</f>
        <v>0.21095121095121105</v>
      </c>
      <c r="AI437">
        <v>21.095121095121101</v>
      </c>
      <c r="AJ437">
        <v>71.368421052631504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0.05</v>
      </c>
      <c r="AM437" t="s">
        <v>3144</v>
      </c>
      <c r="AN437">
        <v>-12.11</v>
      </c>
      <c r="AO437" t="s">
        <v>3143</v>
      </c>
      <c r="AP437">
        <v>-4.1177699595583997E-2</v>
      </c>
      <c r="AQ437">
        <f>(Table2[[#This Row],[Sharpe Ratio]]-AVERAGE(Table2[Sharpe Ratio]))/_xlfn.STDEV.P(Table2[Sharpe Ratio])</f>
        <v>-1.1558471231394354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-0.28767539049837976</v>
      </c>
      <c r="AS437">
        <f>_xlfn.RANK.AVG(Table2[[#This Row],[1Y Return vs Nifty Z-Score]],Table2[1Y Return vs Nifty Z-Score])</f>
        <v>284</v>
      </c>
      <c r="AT437">
        <f>_xlfn.RANK.AVG(Table2[[#This Row],[6M Return vs Nifty Z-Score]],Table2[6M Return vs Nifty Z-Score])</f>
        <v>318</v>
      </c>
      <c r="AU437">
        <f>_xlfn.RANK.AVG(Table2[[#This Row],[Sharpe Ratio Z-Score]],Table2[Sharpe Ratio Z-Score])</f>
        <v>636</v>
      </c>
      <c r="AV437">
        <f>(Table2[[#This Row],[Rank 1Y]]+Table2[[#This Row],[Rank 6M]]+Table2[[#This Row],[Rank Sharpe]])/3</f>
        <v>412.66666666666669</v>
      </c>
    </row>
    <row r="438" spans="1:48" x14ac:dyDescent="0.3">
      <c r="A438" t="s">
        <v>540</v>
      </c>
      <c r="B438" t="s">
        <v>541</v>
      </c>
      <c r="C438" t="s">
        <v>3111</v>
      </c>
      <c r="D438" t="s">
        <v>270</v>
      </c>
      <c r="E438">
        <v>36436.036972740003</v>
      </c>
      <c r="F438">
        <v>2692.2</v>
      </c>
      <c r="G438">
        <v>7.4388657066036101</v>
      </c>
      <c r="H438">
        <f>(Table2[[#This Row],[1Y Return vs Nifty]]-AVERAGE(Table2[1Y Return vs Nifty]))/_xlfn.STDEV.P(Table2[1Y Return vs Nifty])</f>
        <v>-0.19694574686970359</v>
      </c>
      <c r="I438">
        <v>-1.15259706169594</v>
      </c>
      <c r="J438">
        <f>(Table2[[#This Row],[1M Return vs Nifty]]-AVERAGE(Table2[1M Return vs Nifty]))/_xlfn.STDEV.P(Table2[1M Return vs Nifty])</f>
        <v>0.1251723407632086</v>
      </c>
      <c r="K438">
        <v>1.6020108150689101</v>
      </c>
      <c r="L438">
        <f>(Table2[[#This Row],[6M Return vs Nifty]]-AVERAGE(Table2[6M Return vs Nifty]))/_xlfn.STDEV.P(Table2[6M Return vs Nifty])</f>
        <v>3.2467356720804377E-2</v>
      </c>
      <c r="M438">
        <v>-4.4487050189585302</v>
      </c>
      <c r="N438">
        <f>(Table2[[#This Row],[1W Return vs Nifty]]-AVERAGE(Table2[1W Return vs Nifty]))/_xlfn.STDEV.P(Table2[1W Return vs Nifty])</f>
        <v>0.25567059980114731</v>
      </c>
      <c r="O438">
        <v>2793.71</v>
      </c>
      <c r="P438">
        <v>2825.5271726754499</v>
      </c>
      <c r="Q438">
        <v>2605.2827170962</v>
      </c>
      <c r="R438">
        <v>34.999106221611299</v>
      </c>
      <c r="S438" s="1">
        <f>(Table2[[#This Row],[Close Price]]-Table2[[#This Row],[20D EMA]])/Table2[[#This Row],[20D EMA]]</f>
        <v>-3.6335195850678924E-2</v>
      </c>
      <c r="T438" s="1">
        <f>(Table2[[#This Row],[Close Price]]-Table2[[#This Row],[50D EMA]])/Table2[[#This Row],[50D EMA]]</f>
        <v>-4.7186653862261251E-2</v>
      </c>
      <c r="U438" s="1">
        <f>(Table2[[#This Row],[Close Price]]-Table2[[#This Row],[200D EMA]])/Table2[[#This Row],[200D EMA]]</f>
        <v>3.3361938930250218E-2</v>
      </c>
      <c r="V438">
        <v>0.93543543038603305</v>
      </c>
      <c r="W438">
        <v>2647.85</v>
      </c>
      <c r="X438">
        <v>2720</v>
      </c>
      <c r="Y438">
        <v>2647.85</v>
      </c>
      <c r="Z438">
        <v>2720</v>
      </c>
      <c r="AA438">
        <v>2640</v>
      </c>
      <c r="AB438">
        <v>3011.15</v>
      </c>
      <c r="AC438" s="1">
        <f>(Table2[[#This Row],[Close Price]]/Table2[[#This Row],[Day Low]])-1</f>
        <v>1.6749438223464308E-2</v>
      </c>
      <c r="AD438" s="1">
        <f>(Table2[[#This Row],[Day High]]/Table2[[#This Row],[Close Price]])-1</f>
        <v>1.0326127330807511E-2</v>
      </c>
      <c r="AE438" s="1">
        <f>(Table2[[#This Row],[Close Price]]/Table2[[#This Row],[Current Week Low]])-1</f>
        <v>1.6749438223464308E-2</v>
      </c>
      <c r="AF438" s="1">
        <f>(Table2[[#This Row],[Current Week High]]/Table2[[#This Row],[Close Price]])-1</f>
        <v>1.0326127330807511E-2</v>
      </c>
      <c r="AG438" s="1">
        <f>(Table2[[#This Row],[Close Price]]/Table2[[#This Row],[Current Month Low]])-1</f>
        <v>1.9772727272727275E-2</v>
      </c>
      <c r="AH438" s="1">
        <f>(Table2[[#This Row],[Current Month High]]/Table2[[#This Row],[Close Price]])-1</f>
        <v>0.11847188173241219</v>
      </c>
      <c r="AI438">
        <v>17.710422702622299</v>
      </c>
      <c r="AJ438">
        <v>37.7049180327868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-0.08</v>
      </c>
      <c r="AM438" t="s">
        <v>3143</v>
      </c>
      <c r="AN438">
        <v>-2.83</v>
      </c>
      <c r="AO438" t="s">
        <v>3143</v>
      </c>
      <c r="AP438">
        <v>-1.88273178685E-3</v>
      </c>
      <c r="AQ438">
        <f>(Table2[[#This Row],[Sharpe Ratio]]-AVERAGE(Table2[Sharpe Ratio]))/_xlfn.STDEV.P(Table2[Sharpe Ratio])</f>
        <v>-0.69190657303100578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368</v>
      </c>
      <c r="AT438">
        <f>_xlfn.RANK.AVG(Table2[[#This Row],[6M Return vs Nifty Z-Score]],Table2[6M Return vs Nifty Z-Score])</f>
        <v>319</v>
      </c>
      <c r="AU438">
        <f>_xlfn.RANK.AVG(Table2[[#This Row],[Sharpe Ratio Z-Score]],Table2[Sharpe Ratio Z-Score])</f>
        <v>552</v>
      </c>
      <c r="AV438">
        <f>(Table2[[#This Row],[Rank 1Y]]+Table2[[#This Row],[Rank 6M]]+Table2[[#This Row],[Rank Sharpe]])/3</f>
        <v>413</v>
      </c>
    </row>
    <row r="439" spans="1:48" x14ac:dyDescent="0.3">
      <c r="A439" t="s">
        <v>1348</v>
      </c>
      <c r="B439" t="s">
        <v>1349</v>
      </c>
      <c r="C439" t="s">
        <v>3104</v>
      </c>
      <c r="D439" t="s">
        <v>74</v>
      </c>
      <c r="E439">
        <v>7887.5808377550002</v>
      </c>
      <c r="F439">
        <v>204.7</v>
      </c>
      <c r="G439">
        <v>2.0204109273260098</v>
      </c>
      <c r="H439">
        <f>(Table2[[#This Row],[1Y Return vs Nifty]]-AVERAGE(Table2[1Y Return vs Nifty]))/_xlfn.STDEV.P(Table2[1Y Return vs Nifty])</f>
        <v>-0.29460700815669999</v>
      </c>
      <c r="I439">
        <v>2.68485940638777</v>
      </c>
      <c r="J439">
        <f>(Table2[[#This Row],[1M Return vs Nifty]]-AVERAGE(Table2[1M Return vs Nifty]))/_xlfn.STDEV.P(Table2[1M Return vs Nifty])</f>
        <v>0.57583928110393612</v>
      </c>
      <c r="K439">
        <v>-18.5822112071546</v>
      </c>
      <c r="L439">
        <f>(Table2[[#This Row],[6M Return vs Nifty]]-AVERAGE(Table2[6M Return vs Nifty]))/_xlfn.STDEV.P(Table2[6M Return vs Nifty])</f>
        <v>-0.70337035093211997</v>
      </c>
      <c r="M439">
        <v>-4.1003558141340699</v>
      </c>
      <c r="N439">
        <f>(Table2[[#This Row],[1W Return vs Nifty]]-AVERAGE(Table2[1W Return vs Nifty]))/_xlfn.STDEV.P(Table2[1W Return vs Nifty])</f>
        <v>0.32625414155763144</v>
      </c>
      <c r="O439">
        <v>205.73</v>
      </c>
      <c r="P439">
        <v>209.22762378455201</v>
      </c>
      <c r="Q439">
        <v>203.64503331099201</v>
      </c>
      <c r="R439">
        <v>25.676422444921801</v>
      </c>
      <c r="S439" s="1">
        <f>(Table2[[#This Row],[Close Price]]-Table2[[#This Row],[20D EMA]])/Table2[[#This Row],[20D EMA]]</f>
        <v>-5.0065619987362132E-3</v>
      </c>
      <c r="T439" s="1">
        <f>(Table2[[#This Row],[Close Price]]-Table2[[#This Row],[50D EMA]])/Table2[[#This Row],[50D EMA]]</f>
        <v>-2.1639703699996377E-2</v>
      </c>
      <c r="U439" s="1">
        <f>(Table2[[#This Row],[Close Price]]-Table2[[#This Row],[200D EMA]])/Table2[[#This Row],[200D EMA]]</f>
        <v>5.1804194379585699E-3</v>
      </c>
      <c r="V439">
        <v>0.52471879324269799</v>
      </c>
      <c r="W439">
        <v>191.25</v>
      </c>
      <c r="X439">
        <v>206.22</v>
      </c>
      <c r="Y439">
        <v>191.25</v>
      </c>
      <c r="Z439">
        <v>206.22</v>
      </c>
      <c r="AA439">
        <v>190.5</v>
      </c>
      <c r="AB439">
        <v>217.24</v>
      </c>
      <c r="AC439" s="1">
        <f>(Table2[[#This Row],[Close Price]]/Table2[[#This Row],[Day Low]])-1</f>
        <v>7.0326797385620754E-2</v>
      </c>
      <c r="AD439" s="1">
        <f>(Table2[[#This Row],[Day High]]/Table2[[#This Row],[Close Price]])-1</f>
        <v>7.4255007327796996E-3</v>
      </c>
      <c r="AE439" s="1">
        <f>(Table2[[#This Row],[Close Price]]/Table2[[#This Row],[Current Week Low]])-1</f>
        <v>7.0326797385620754E-2</v>
      </c>
      <c r="AF439" s="1">
        <f>(Table2[[#This Row],[Current Week High]]/Table2[[#This Row],[Close Price]])-1</f>
        <v>7.4255007327796996E-3</v>
      </c>
      <c r="AG439" s="1">
        <f>(Table2[[#This Row],[Close Price]]/Table2[[#This Row],[Current Month Low]])-1</f>
        <v>7.4540682414698134E-2</v>
      </c>
      <c r="AH439" s="1">
        <f>(Table2[[#This Row],[Current Month High]]/Table2[[#This Row],[Close Price]])-1</f>
        <v>6.126038104543241E-2</v>
      </c>
      <c r="AI439">
        <v>25.061064973131401</v>
      </c>
      <c r="AJ439">
        <v>34.009819967266701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7.0000000000000007E-2</v>
      </c>
      <c r="AM439" t="s">
        <v>3144</v>
      </c>
      <c r="AN439">
        <v>-2.62</v>
      </c>
      <c r="AO439" t="s">
        <v>3143</v>
      </c>
      <c r="AP439">
        <v>7.7251636472530999E-2</v>
      </c>
      <c r="AQ439">
        <f>(Table2[[#This Row],[Sharpe Ratio]]-AVERAGE(Table2[Sharpe Ratio]))/_xlfn.STDEV.P(Table2[Sharpe Ratio])</f>
        <v>0.24240243369580533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407</v>
      </c>
      <c r="AT439">
        <f>_xlfn.RANK.AVG(Table2[[#This Row],[6M Return vs Nifty Z-Score]],Table2[6M Return vs Nifty Z-Score])</f>
        <v>558</v>
      </c>
      <c r="AU439">
        <f>_xlfn.RANK.AVG(Table2[[#This Row],[Sharpe Ratio Z-Score]],Table2[Sharpe Ratio Z-Score])</f>
        <v>276</v>
      </c>
      <c r="AV439">
        <f>(Table2[[#This Row],[Rank 1Y]]+Table2[[#This Row],[Rank 6M]]+Table2[[#This Row],[Rank Sharpe]])/3</f>
        <v>413.66666666666669</v>
      </c>
    </row>
    <row r="440" spans="1:48" x14ac:dyDescent="0.3">
      <c r="A440" t="s">
        <v>679</v>
      </c>
      <c r="B440" t="s">
        <v>680</v>
      </c>
      <c r="C440" t="s">
        <v>3108</v>
      </c>
      <c r="D440" t="s">
        <v>276</v>
      </c>
      <c r="E440">
        <v>25357.739606079998</v>
      </c>
      <c r="F440">
        <v>3304.4</v>
      </c>
      <c r="G440">
        <v>-15.928704176662499</v>
      </c>
      <c r="H440">
        <f>(Table2[[#This Row],[1Y Return vs Nifty]]-AVERAGE(Table2[1Y Return vs Nifty]))/_xlfn.STDEV.P(Table2[1Y Return vs Nifty])</f>
        <v>-0.61811865334841243</v>
      </c>
      <c r="I440">
        <v>-4.5588933842537598</v>
      </c>
      <c r="J440">
        <f>(Table2[[#This Row],[1M Return vs Nifty]]-AVERAGE(Table2[1M Return vs Nifty]))/_xlfn.STDEV.P(Table2[1M Return vs Nifty])</f>
        <v>-0.27485959558539619</v>
      </c>
      <c r="K440">
        <v>-5.2993466365289201</v>
      </c>
      <c r="L440">
        <f>(Table2[[#This Row],[6M Return vs Nifty]]-AVERAGE(Table2[6M Return vs Nifty]))/_xlfn.STDEV.P(Table2[6M Return vs Nifty])</f>
        <v>-0.21912911508206315</v>
      </c>
      <c r="M440">
        <v>-6.2279356464764701</v>
      </c>
      <c r="N440">
        <f>(Table2[[#This Row],[1W Return vs Nifty]]-AVERAGE(Table2[1W Return vs Nifty]))/_xlfn.STDEV.P(Table2[1W Return vs Nifty])</f>
        <v>-0.10484234971200659</v>
      </c>
      <c r="O440">
        <v>3605.6</v>
      </c>
      <c r="P440">
        <v>3723.4784899435599</v>
      </c>
      <c r="Q440">
        <v>3628.18401927183</v>
      </c>
      <c r="R440">
        <v>20.8382084417585</v>
      </c>
      <c r="S440" s="1">
        <f>(Table2[[#This Row],[Close Price]]-Table2[[#This Row],[20D EMA]])/Table2[[#This Row],[20D EMA]]</f>
        <v>-8.3536720656756103E-2</v>
      </c>
      <c r="T440" s="1">
        <f>(Table2[[#This Row],[Close Price]]-Table2[[#This Row],[50D EMA]])/Table2[[#This Row],[50D EMA]]</f>
        <v>-0.11255026477940314</v>
      </c>
      <c r="U440" s="1">
        <f>(Table2[[#This Row],[Close Price]]-Table2[[#This Row],[200D EMA]])/Table2[[#This Row],[200D EMA]]</f>
        <v>-8.9241344306679571E-2</v>
      </c>
      <c r="V440">
        <v>0.54684406555597798</v>
      </c>
      <c r="W440">
        <v>3258.5</v>
      </c>
      <c r="X440">
        <v>3370</v>
      </c>
      <c r="Y440">
        <v>3258.5</v>
      </c>
      <c r="Z440">
        <v>3370</v>
      </c>
      <c r="AA440">
        <v>3258.5</v>
      </c>
      <c r="AB440">
        <v>3873.4</v>
      </c>
      <c r="AC440" s="1">
        <f>(Table2[[#This Row],[Close Price]]/Table2[[#This Row],[Day Low]])-1</f>
        <v>1.4086235998158614E-2</v>
      </c>
      <c r="AD440" s="1">
        <f>(Table2[[#This Row],[Day High]]/Table2[[#This Row],[Close Price]])-1</f>
        <v>1.9852318121292845E-2</v>
      </c>
      <c r="AE440" s="1">
        <f>(Table2[[#This Row],[Close Price]]/Table2[[#This Row],[Current Week Low]])-1</f>
        <v>1.4086235998158614E-2</v>
      </c>
      <c r="AF440" s="1">
        <f>(Table2[[#This Row],[Current Week High]]/Table2[[#This Row],[Close Price]])-1</f>
        <v>1.9852318121292845E-2</v>
      </c>
      <c r="AG440" s="1">
        <f>(Table2[[#This Row],[Close Price]]/Table2[[#This Row],[Current Month Low]])-1</f>
        <v>1.4086235998158614E-2</v>
      </c>
      <c r="AH440" s="1">
        <f>(Table2[[#This Row],[Current Month High]]/Table2[[#This Row],[Close Price]])-1</f>
        <v>0.17219464955816477</v>
      </c>
      <c r="AI440">
        <v>45.802566275269299</v>
      </c>
      <c r="AJ440">
        <v>30.8932461873638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-0.18</v>
      </c>
      <c r="AM440" t="s">
        <v>3143</v>
      </c>
      <c r="AN440">
        <v>-11.46</v>
      </c>
      <c r="AO440" t="s">
        <v>3143</v>
      </c>
      <c r="AP440">
        <v>6.5776255004523998E-2</v>
      </c>
      <c r="AQ440">
        <f>(Table2[[#This Row],[Sharpe Ratio]]-AVERAGE(Table2[Sharpe Ratio]))/_xlfn.STDEV.P(Table2[Sharpe Ratio])</f>
        <v>0.10691702454914308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527</v>
      </c>
      <c r="AT440">
        <f>_xlfn.RANK.AVG(Table2[[#This Row],[6M Return vs Nifty Z-Score]],Table2[6M Return vs Nifty Z-Score])</f>
        <v>403</v>
      </c>
      <c r="AU440">
        <f>_xlfn.RANK.AVG(Table2[[#This Row],[Sharpe Ratio Z-Score]],Table2[Sharpe Ratio Z-Score])</f>
        <v>312</v>
      </c>
      <c r="AV440">
        <f>(Table2[[#This Row],[Rank 1Y]]+Table2[[#This Row],[Rank 6M]]+Table2[[#This Row],[Rank Sharpe]])/3</f>
        <v>414</v>
      </c>
    </row>
    <row r="441" spans="1:48" x14ac:dyDescent="0.3">
      <c r="A441" t="s">
        <v>647</v>
      </c>
      <c r="B441" t="s">
        <v>648</v>
      </c>
      <c r="C441" t="s">
        <v>3097</v>
      </c>
      <c r="D441" t="s">
        <v>539</v>
      </c>
      <c r="E441">
        <v>27128.729487825</v>
      </c>
      <c r="F441">
        <v>858.35</v>
      </c>
      <c r="G441">
        <v>7.1458556815598104</v>
      </c>
      <c r="H441">
        <f>(Table2[[#This Row],[1Y Return vs Nifty]]-AVERAGE(Table2[1Y Return vs Nifty]))/_xlfn.STDEV.P(Table2[1Y Return vs Nifty])</f>
        <v>-0.20222690723390008</v>
      </c>
      <c r="I441">
        <v>1.5634576120249799</v>
      </c>
      <c r="J441">
        <f>(Table2[[#This Row],[1M Return vs Nifty]]-AVERAGE(Table2[1M Return vs Nifty]))/_xlfn.STDEV.P(Table2[1M Return vs Nifty])</f>
        <v>0.44414300786635363</v>
      </c>
      <c r="K441">
        <v>4.4325924582117997</v>
      </c>
      <c r="L441">
        <f>(Table2[[#This Row],[6M Return vs Nifty]]-AVERAGE(Table2[6M Return vs Nifty]))/_xlfn.STDEV.P(Table2[6M Return vs Nifty])</f>
        <v>0.13565928085448786</v>
      </c>
      <c r="M441">
        <v>-1.4451955886371799</v>
      </c>
      <c r="N441">
        <f>(Table2[[#This Row],[1W Return vs Nifty]]-AVERAGE(Table2[1W Return vs Nifty]))/_xlfn.STDEV.P(Table2[1W Return vs Nifty])</f>
        <v>0.86425052579211037</v>
      </c>
      <c r="O441">
        <v>851.68</v>
      </c>
      <c r="P441">
        <v>840.87813828168498</v>
      </c>
      <c r="Q441">
        <v>774.92974703310404</v>
      </c>
      <c r="R441">
        <v>38.323059364132703</v>
      </c>
      <c r="S441" s="1">
        <f>(Table2[[#This Row],[Close Price]]-Table2[[#This Row],[20D EMA]])/Table2[[#This Row],[20D EMA]]</f>
        <v>7.8315799361263309E-3</v>
      </c>
      <c r="T441" s="1">
        <f>(Table2[[#This Row],[Close Price]]-Table2[[#This Row],[50D EMA]])/Table2[[#This Row],[50D EMA]]</f>
        <v>2.0778113882254551E-2</v>
      </c>
      <c r="U441" s="1">
        <f>(Table2[[#This Row],[Close Price]]-Table2[[#This Row],[200D EMA]])/Table2[[#This Row],[200D EMA]]</f>
        <v>0.10764879434074993</v>
      </c>
      <c r="V441">
        <v>0.58454392435915203</v>
      </c>
      <c r="W441">
        <v>848.6</v>
      </c>
      <c r="X441">
        <v>869</v>
      </c>
      <c r="Y441">
        <v>848.6</v>
      </c>
      <c r="Z441">
        <v>869</v>
      </c>
      <c r="AA441">
        <v>820.1</v>
      </c>
      <c r="AB441">
        <v>898.7</v>
      </c>
      <c r="AC441" s="1">
        <f>(Table2[[#This Row],[Close Price]]/Table2[[#This Row],[Day Low]])-1</f>
        <v>1.148951213763838E-2</v>
      </c>
      <c r="AD441" s="1">
        <f>(Table2[[#This Row],[Day High]]/Table2[[#This Row],[Close Price]])-1</f>
        <v>1.2407526067454988E-2</v>
      </c>
      <c r="AE441" s="1">
        <f>(Table2[[#This Row],[Close Price]]/Table2[[#This Row],[Current Week Low]])-1</f>
        <v>1.148951213763838E-2</v>
      </c>
      <c r="AF441" s="1">
        <f>(Table2[[#This Row],[Current Week High]]/Table2[[#This Row],[Close Price]])-1</f>
        <v>1.2407526067454988E-2</v>
      </c>
      <c r="AG441" s="1">
        <f>(Table2[[#This Row],[Close Price]]/Table2[[#This Row],[Current Month Low]])-1</f>
        <v>4.6640653578831959E-2</v>
      </c>
      <c r="AH441" s="1">
        <f>(Table2[[#This Row],[Current Month High]]/Table2[[#This Row],[Close Price]])-1</f>
        <v>4.7008795945709725E-2</v>
      </c>
      <c r="AI441">
        <v>7.4678161589095398</v>
      </c>
      <c r="AJ441">
        <v>38.0983026305205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0.11</v>
      </c>
      <c r="AM441" t="s">
        <v>3144</v>
      </c>
      <c r="AN441">
        <v>1.83</v>
      </c>
      <c r="AO441" t="s">
        <v>3144</v>
      </c>
      <c r="AP441">
        <v>-2.0966883697981002E-2</v>
      </c>
      <c r="AQ441">
        <f>(Table2[[#This Row],[Sharpe Ratio]]-AVERAGE(Table2[Sharpe Ratio]))/_xlfn.STDEV.P(Table2[Sharpe Ratio])</f>
        <v>-0.91722580421345301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0.32460010306559872</v>
      </c>
      <c r="AS441">
        <f>_xlfn.RANK.AVG(Table2[[#This Row],[1Y Return vs Nifty Z-Score]],Table2[1Y Return vs Nifty Z-Score])</f>
        <v>370</v>
      </c>
      <c r="AT441">
        <f>_xlfn.RANK.AVG(Table2[[#This Row],[6M Return vs Nifty Z-Score]],Table2[6M Return vs Nifty Z-Score])</f>
        <v>276</v>
      </c>
      <c r="AU441">
        <f>_xlfn.RANK.AVG(Table2[[#This Row],[Sharpe Ratio Z-Score]],Table2[Sharpe Ratio Z-Score])</f>
        <v>600</v>
      </c>
      <c r="AV441">
        <f>(Table2[[#This Row],[Rank 1Y]]+Table2[[#This Row],[Rank 6M]]+Table2[[#This Row],[Rank Sharpe]])/3</f>
        <v>415.33333333333331</v>
      </c>
    </row>
    <row r="442" spans="1:48" x14ac:dyDescent="0.3">
      <c r="A442" t="s">
        <v>1448</v>
      </c>
      <c r="B442" t="s">
        <v>1449</v>
      </c>
      <c r="C442" t="s">
        <v>3100</v>
      </c>
      <c r="D442" t="s">
        <v>48</v>
      </c>
      <c r="E442">
        <v>6827.5080708449996</v>
      </c>
      <c r="F442">
        <v>477.05</v>
      </c>
      <c r="G442">
        <v>28.4987229858536</v>
      </c>
      <c r="H442">
        <f>(Table2[[#This Row],[1Y Return vs Nifty]]-AVERAGE(Table2[1Y Return vs Nifty]))/_xlfn.STDEV.P(Table2[1Y Return vs Nifty])</f>
        <v>0.18263335975705558</v>
      </c>
      <c r="I442">
        <v>-5.1336157756923404</v>
      </c>
      <c r="J442">
        <f>(Table2[[#This Row],[1M Return vs Nifty]]-AVERAGE(Table2[1M Return vs Nifty]))/_xlfn.STDEV.P(Table2[1M Return vs Nifty])</f>
        <v>-0.34235440206701101</v>
      </c>
      <c r="K442">
        <v>-4.8198830710089302</v>
      </c>
      <c r="L442">
        <f>(Table2[[#This Row],[6M Return vs Nifty]]-AVERAGE(Table2[6M Return vs Nifty]))/_xlfn.STDEV.P(Table2[6M Return vs Nifty])</f>
        <v>-0.2016497507267328</v>
      </c>
      <c r="M442">
        <v>-4.8732560772892199</v>
      </c>
      <c r="N442">
        <f>(Table2[[#This Row],[1W Return vs Nifty]]-AVERAGE(Table2[1W Return vs Nifty]))/_xlfn.STDEV.P(Table2[1W Return vs Nifty])</f>
        <v>0.169646814075716</v>
      </c>
      <c r="O442">
        <v>497.73</v>
      </c>
      <c r="P442">
        <v>512.81048181784399</v>
      </c>
      <c r="Q442">
        <v>472.29071385807299</v>
      </c>
      <c r="R442">
        <v>32.514546599196002</v>
      </c>
      <c r="S442" s="1">
        <f>(Table2[[#This Row],[Close Price]]-Table2[[#This Row],[20D EMA]])/Table2[[#This Row],[20D EMA]]</f>
        <v>-4.1548630783758277E-2</v>
      </c>
      <c r="T442" s="1">
        <f>(Table2[[#This Row],[Close Price]]-Table2[[#This Row],[50D EMA]])/Table2[[#This Row],[50D EMA]]</f>
        <v>-6.9734303579517126E-2</v>
      </c>
      <c r="U442" s="1">
        <f>(Table2[[#This Row],[Close Price]]-Table2[[#This Row],[200D EMA]])/Table2[[#This Row],[200D EMA]]</f>
        <v>1.007702671739852E-2</v>
      </c>
      <c r="V442">
        <v>0.40040703267539901</v>
      </c>
      <c r="W442">
        <v>467</v>
      </c>
      <c r="X442">
        <v>482.85</v>
      </c>
      <c r="Y442">
        <v>467</v>
      </c>
      <c r="Z442">
        <v>482.85</v>
      </c>
      <c r="AA442">
        <v>458.15</v>
      </c>
      <c r="AB442">
        <v>540.35</v>
      </c>
      <c r="AC442" s="1">
        <f>(Table2[[#This Row],[Close Price]]/Table2[[#This Row],[Day Low]])-1</f>
        <v>2.1520342612419752E-2</v>
      </c>
      <c r="AD442" s="1">
        <f>(Table2[[#This Row],[Day High]]/Table2[[#This Row],[Close Price]])-1</f>
        <v>1.2158054711246313E-2</v>
      </c>
      <c r="AE442" s="1">
        <f>(Table2[[#This Row],[Close Price]]/Table2[[#This Row],[Current Week Low]])-1</f>
        <v>2.1520342612419752E-2</v>
      </c>
      <c r="AF442" s="1">
        <f>(Table2[[#This Row],[Current Week High]]/Table2[[#This Row],[Close Price]])-1</f>
        <v>1.2158054711246313E-2</v>
      </c>
      <c r="AG442" s="1">
        <f>(Table2[[#This Row],[Close Price]]/Table2[[#This Row],[Current Month Low]])-1</f>
        <v>4.1252864782276522E-2</v>
      </c>
      <c r="AH442" s="1">
        <f>(Table2[[#This Row],[Current Month High]]/Table2[[#This Row],[Close Price]])-1</f>
        <v>0.1326904936589457</v>
      </c>
      <c r="AI442">
        <v>23.2575201760821</v>
      </c>
      <c r="AJ442">
        <v>58.383134130145997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-0.08</v>
      </c>
      <c r="AM442" t="s">
        <v>3143</v>
      </c>
      <c r="AN442">
        <v>-7.71</v>
      </c>
      <c r="AO442" t="s">
        <v>3143</v>
      </c>
      <c r="AP442">
        <v>-3.4665467079797001E-2</v>
      </c>
      <c r="AQ442">
        <f>(Table2[[#This Row],[Sharpe Ratio]]-AVERAGE(Table2[Sharpe Ratio]))/_xlfn.STDEV.P(Table2[Sharpe Ratio])</f>
        <v>-1.0789597020703008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230</v>
      </c>
      <c r="AT442">
        <f>_xlfn.RANK.AVG(Table2[[#This Row],[6M Return vs Nifty Z-Score]],Table2[6M Return vs Nifty Z-Score])</f>
        <v>397</v>
      </c>
      <c r="AU442">
        <f>_xlfn.RANK.AVG(Table2[[#This Row],[Sharpe Ratio Z-Score]],Table2[Sharpe Ratio Z-Score])</f>
        <v>626</v>
      </c>
      <c r="AV442">
        <f>(Table2[[#This Row],[Rank 1Y]]+Table2[[#This Row],[Rank 6M]]+Table2[[#This Row],[Rank Sharpe]])/3</f>
        <v>417.66666666666669</v>
      </c>
    </row>
    <row r="443" spans="1:48" x14ac:dyDescent="0.3">
      <c r="A443" t="s">
        <v>303</v>
      </c>
      <c r="B443" t="s">
        <v>304</v>
      </c>
      <c r="C443" t="s">
        <v>3097</v>
      </c>
      <c r="D443" t="s">
        <v>34</v>
      </c>
      <c r="E443">
        <v>85481.817474240001</v>
      </c>
      <c r="F443">
        <v>100.69</v>
      </c>
      <c r="G443">
        <v>3.8035000339657898</v>
      </c>
      <c r="H443">
        <f>(Table2[[#This Row],[1Y Return vs Nifty]]-AVERAGE(Table2[1Y Return vs Nifty]))/_xlfn.STDEV.P(Table2[1Y Return vs Nifty])</f>
        <v>-0.26246892853157827</v>
      </c>
      <c r="I443">
        <v>-9.3742387588725595</v>
      </c>
      <c r="J443">
        <f>(Table2[[#This Row],[1M Return vs Nifty]]-AVERAGE(Table2[1M Return vs Nifty]))/_xlfn.STDEV.P(Table2[1M Return vs Nifty])</f>
        <v>-0.84036880323694474</v>
      </c>
      <c r="K443">
        <v>-27.46979266009</v>
      </c>
      <c r="L443">
        <f>(Table2[[#This Row],[6M Return vs Nifty]]-AVERAGE(Table2[6M Return vs Nifty]))/_xlfn.STDEV.P(Table2[6M Return vs Nifty])</f>
        <v>-1.0273767731616252</v>
      </c>
      <c r="M443">
        <v>-8.71140823304723</v>
      </c>
      <c r="N443">
        <f>(Table2[[#This Row],[1W Return vs Nifty]]-AVERAGE(Table2[1W Return vs Nifty]))/_xlfn.STDEV.P(Table2[1W Return vs Nifty])</f>
        <v>-0.60805087893380849</v>
      </c>
      <c r="O443">
        <v>102.36</v>
      </c>
      <c r="P443">
        <v>105.76795011445</v>
      </c>
      <c r="Q443">
        <v>105.258661053173</v>
      </c>
      <c r="R443">
        <v>21.6026082252978</v>
      </c>
      <c r="S443" s="1">
        <f>(Table2[[#This Row],[Close Price]]-Table2[[#This Row],[20D EMA]])/Table2[[#This Row],[20D EMA]]</f>
        <v>-1.6314966783899976E-2</v>
      </c>
      <c r="T443" s="1">
        <f>(Table2[[#This Row],[Close Price]]-Table2[[#This Row],[50D EMA]])/Table2[[#This Row],[50D EMA]]</f>
        <v>-4.8010291482015362E-2</v>
      </c>
      <c r="U443" s="1">
        <f>(Table2[[#This Row],[Close Price]]-Table2[[#This Row],[200D EMA]])/Table2[[#This Row],[200D EMA]]</f>
        <v>-4.3404134229534562E-2</v>
      </c>
      <c r="V443">
        <v>0.86785984514477599</v>
      </c>
      <c r="W443">
        <v>94.75</v>
      </c>
      <c r="X443">
        <v>101.5</v>
      </c>
      <c r="Y443">
        <v>94.75</v>
      </c>
      <c r="Z443">
        <v>101.5</v>
      </c>
      <c r="AA443">
        <v>92.98</v>
      </c>
      <c r="AB443">
        <v>112.46</v>
      </c>
      <c r="AC443" s="1">
        <f>(Table2[[#This Row],[Close Price]]/Table2[[#This Row],[Day Low]])-1</f>
        <v>6.2691292875989513E-2</v>
      </c>
      <c r="AD443" s="1">
        <f>(Table2[[#This Row],[Day High]]/Table2[[#This Row],[Close Price]])-1</f>
        <v>8.0444929983116698E-3</v>
      </c>
      <c r="AE443" s="1">
        <f>(Table2[[#This Row],[Close Price]]/Table2[[#This Row],[Current Week Low]])-1</f>
        <v>6.2691292875989513E-2</v>
      </c>
      <c r="AF443" s="1">
        <f>(Table2[[#This Row],[Current Week High]]/Table2[[#This Row],[Close Price]])-1</f>
        <v>8.0444929983116698E-3</v>
      </c>
      <c r="AG443" s="1">
        <f>(Table2[[#This Row],[Close Price]]/Table2[[#This Row],[Current Month Low]])-1</f>
        <v>8.2921058292105831E-2</v>
      </c>
      <c r="AH443" s="1">
        <f>(Table2[[#This Row],[Current Month High]]/Table2[[#This Row],[Close Price]])-1</f>
        <v>0.11689343529645435</v>
      </c>
      <c r="AI443">
        <v>28.016684874366799</v>
      </c>
      <c r="AJ443">
        <v>33.187830687830598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-0.08</v>
      </c>
      <c r="AM443" t="s">
        <v>3143</v>
      </c>
      <c r="AN443">
        <v>-3.3</v>
      </c>
      <c r="AO443" t="s">
        <v>3143</v>
      </c>
      <c r="AP443">
        <v>9.9228369877086997E-2</v>
      </c>
      <c r="AQ443">
        <f>(Table2[[#This Row],[Sharpe Ratio]]-AVERAGE(Table2[Sharpe Ratio]))/_xlfn.STDEV.P(Table2[Sharpe Ratio])</f>
        <v>0.50187326046741543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396</v>
      </c>
      <c r="AT443">
        <f>_xlfn.RANK.AVG(Table2[[#This Row],[6M Return vs Nifty Z-Score]],Table2[6M Return vs Nifty Z-Score])</f>
        <v>646</v>
      </c>
      <c r="AU443">
        <f>_xlfn.RANK.AVG(Table2[[#This Row],[Sharpe Ratio Z-Score]],Table2[Sharpe Ratio Z-Score])</f>
        <v>214</v>
      </c>
      <c r="AV443">
        <f>(Table2[[#This Row],[Rank 1Y]]+Table2[[#This Row],[Rank 6M]]+Table2[[#This Row],[Rank Sharpe]])/3</f>
        <v>418.66666666666669</v>
      </c>
    </row>
    <row r="444" spans="1:48" x14ac:dyDescent="0.3">
      <c r="A444" t="s">
        <v>1477</v>
      </c>
      <c r="B444" t="s">
        <v>1478</v>
      </c>
      <c r="C444" t="s">
        <v>3108</v>
      </c>
      <c r="D444" t="s">
        <v>117</v>
      </c>
      <c r="E444">
        <v>6608.1688703999998</v>
      </c>
      <c r="F444">
        <v>623.70000000000005</v>
      </c>
      <c r="G444">
        <v>-18.496172573962099</v>
      </c>
      <c r="H444">
        <f>(Table2[[#This Row],[1Y Return vs Nifty]]-AVERAGE(Table2[1Y Return vs Nifty]))/_xlfn.STDEV.P(Table2[1Y Return vs Nifty])</f>
        <v>-0.66439424523001744</v>
      </c>
      <c r="I444">
        <v>-9.4729372324469807</v>
      </c>
      <c r="J444">
        <f>(Table2[[#This Row],[1M Return vs Nifty]]-AVERAGE(Table2[1M Return vs Nifty]))/_xlfn.STDEV.P(Table2[1M Return vs Nifty])</f>
        <v>-0.85195985045064671</v>
      </c>
      <c r="K444">
        <v>-6.4315284201528504</v>
      </c>
      <c r="L444">
        <f>(Table2[[#This Row],[6M Return vs Nifty]]-AVERAGE(Table2[6M Return vs Nifty]))/_xlfn.STDEV.P(Table2[6M Return vs Nifty])</f>
        <v>-0.26040403008205465</v>
      </c>
      <c r="M444">
        <v>-8.1224894290507699</v>
      </c>
      <c r="N444">
        <f>(Table2[[#This Row],[1W Return vs Nifty]]-AVERAGE(Table2[1W Return vs Nifty]))/_xlfn.STDEV.P(Table2[1W Return vs Nifty])</f>
        <v>-0.48872241652491705</v>
      </c>
      <c r="O444">
        <v>663.68</v>
      </c>
      <c r="P444">
        <v>665.86169435277304</v>
      </c>
      <c r="Q444">
        <v>618.50845243415404</v>
      </c>
      <c r="R444">
        <v>21.194002658454799</v>
      </c>
      <c r="S444" s="1">
        <f>(Table2[[#This Row],[Close Price]]-Table2[[#This Row],[20D EMA]])/Table2[[#This Row],[20D EMA]]</f>
        <v>-6.0239874638379806E-2</v>
      </c>
      <c r="T444" s="1">
        <f>(Table2[[#This Row],[Close Price]]-Table2[[#This Row],[50D EMA]])/Table2[[#This Row],[50D EMA]]</f>
        <v>-6.3318996587954743E-2</v>
      </c>
      <c r="U444" s="1">
        <f>(Table2[[#This Row],[Close Price]]-Table2[[#This Row],[200D EMA]])/Table2[[#This Row],[200D EMA]]</f>
        <v>8.3936566192661637E-3</v>
      </c>
      <c r="V444">
        <v>0.58871725388681695</v>
      </c>
      <c r="W444">
        <v>600.04999999999995</v>
      </c>
      <c r="X444">
        <v>626.54999999999995</v>
      </c>
      <c r="Y444">
        <v>600.04999999999995</v>
      </c>
      <c r="Z444">
        <v>626.54999999999995</v>
      </c>
      <c r="AA444">
        <v>597</v>
      </c>
      <c r="AB444">
        <v>743.95</v>
      </c>
      <c r="AC444" s="1">
        <f>(Table2[[#This Row],[Close Price]]/Table2[[#This Row],[Day Low]])-1</f>
        <v>3.9413382218148607E-2</v>
      </c>
      <c r="AD444" s="1">
        <f>(Table2[[#This Row],[Day High]]/Table2[[#This Row],[Close Price]])-1</f>
        <v>4.5695045695044456E-3</v>
      </c>
      <c r="AE444" s="1">
        <f>(Table2[[#This Row],[Close Price]]/Table2[[#This Row],[Current Week Low]])-1</f>
        <v>3.9413382218148607E-2</v>
      </c>
      <c r="AF444" s="1">
        <f>(Table2[[#This Row],[Current Week High]]/Table2[[#This Row],[Close Price]])-1</f>
        <v>4.5695045695044456E-3</v>
      </c>
      <c r="AG444" s="1">
        <f>(Table2[[#This Row],[Close Price]]/Table2[[#This Row],[Current Month Low]])-1</f>
        <v>4.4723618090452444E-2</v>
      </c>
      <c r="AH444" s="1">
        <f>(Table2[[#This Row],[Current Month High]]/Table2[[#This Row],[Close Price]])-1</f>
        <v>0.19280102613435934</v>
      </c>
      <c r="AI444">
        <v>34.944684944684901</v>
      </c>
      <c r="AJ444">
        <v>33.3974975938402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0</v>
      </c>
      <c r="AM444">
        <v>0</v>
      </c>
      <c r="AN444">
        <v>-10.63</v>
      </c>
      <c r="AO444" t="s">
        <v>3143</v>
      </c>
      <c r="AP444">
        <v>6.9778288654136003E-2</v>
      </c>
      <c r="AQ444">
        <f>(Table2[[#This Row],[Sharpe Ratio]]-AVERAGE(Table2[Sharpe Ratio]))/_xlfn.STDEV.P(Table2[Sharpe Ratio])</f>
        <v>0.15416749443095717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548</v>
      </c>
      <c r="AT444">
        <f>_xlfn.RANK.AVG(Table2[[#This Row],[6M Return vs Nifty Z-Score]],Table2[6M Return vs Nifty Z-Score])</f>
        <v>411</v>
      </c>
      <c r="AU444">
        <f>_xlfn.RANK.AVG(Table2[[#This Row],[Sharpe Ratio Z-Score]],Table2[Sharpe Ratio Z-Score])</f>
        <v>297</v>
      </c>
      <c r="AV444">
        <f>(Table2[[#This Row],[Rank 1Y]]+Table2[[#This Row],[Rank 6M]]+Table2[[#This Row],[Rank Sharpe]])/3</f>
        <v>418.66666666666669</v>
      </c>
    </row>
    <row r="445" spans="1:48" x14ac:dyDescent="0.3">
      <c r="A445" t="s">
        <v>1481</v>
      </c>
      <c r="B445" t="s">
        <v>1482</v>
      </c>
      <c r="C445" t="s">
        <v>3114</v>
      </c>
      <c r="D445" t="s">
        <v>1483</v>
      </c>
      <c r="E445">
        <v>6563.0629218000004</v>
      </c>
      <c r="F445">
        <v>909.7</v>
      </c>
      <c r="G445">
        <v>-13.4128850585177</v>
      </c>
      <c r="H445">
        <f>(Table2[[#This Row],[1Y Return vs Nifty]]-AVERAGE(Table2[1Y Return vs Nifty]))/_xlfn.STDEV.P(Table2[1Y Return vs Nifty])</f>
        <v>-0.57277397885050751</v>
      </c>
      <c r="I445">
        <v>-5.9037759347144299</v>
      </c>
      <c r="J445">
        <f>(Table2[[#This Row],[1M Return vs Nifty]]-AVERAGE(Table2[1M Return vs Nifty]))/_xlfn.STDEV.P(Table2[1M Return vs Nifty])</f>
        <v>-0.43280121894312151</v>
      </c>
      <c r="K445">
        <v>34.2161930880714</v>
      </c>
      <c r="L445">
        <f>(Table2[[#This Row],[6M Return vs Nifty]]-AVERAGE(Table2[6M Return vs Nifty]))/_xlfn.STDEV.P(Table2[6M Return vs Nifty])</f>
        <v>1.2214527480981567</v>
      </c>
      <c r="M445">
        <v>-6.0473916795944698</v>
      </c>
      <c r="N445">
        <f>(Table2[[#This Row],[1W Return vs Nifty]]-AVERAGE(Table2[1W Return vs Nifty]))/_xlfn.STDEV.P(Table2[1W Return vs Nifty])</f>
        <v>-6.8259999447367367E-2</v>
      </c>
      <c r="O445">
        <v>917.55</v>
      </c>
      <c r="P445">
        <v>933.38790621090504</v>
      </c>
      <c r="Q445">
        <v>856.21862430926001</v>
      </c>
      <c r="R445">
        <v>29.487252347518801</v>
      </c>
      <c r="S445" s="1">
        <f>(Table2[[#This Row],[Close Price]]-Table2[[#This Row],[20D EMA]])/Table2[[#This Row],[20D EMA]]</f>
        <v>-8.5553920767259661E-3</v>
      </c>
      <c r="T445" s="1">
        <f>(Table2[[#This Row],[Close Price]]-Table2[[#This Row],[50D EMA]])/Table2[[#This Row],[50D EMA]]</f>
        <v>-2.5378415611860907E-2</v>
      </c>
      <c r="U445" s="1">
        <f>(Table2[[#This Row],[Close Price]]-Table2[[#This Row],[200D EMA]])/Table2[[#This Row],[200D EMA]]</f>
        <v>6.2462289621281294E-2</v>
      </c>
      <c r="V445">
        <v>0.40229264690922301</v>
      </c>
      <c r="W445">
        <v>847.05</v>
      </c>
      <c r="X445">
        <v>918</v>
      </c>
      <c r="Y445">
        <v>847.05</v>
      </c>
      <c r="Z445">
        <v>918</v>
      </c>
      <c r="AA445">
        <v>834.55</v>
      </c>
      <c r="AB445">
        <v>1017</v>
      </c>
      <c r="AC445" s="1">
        <f>(Table2[[#This Row],[Close Price]]/Table2[[#This Row],[Day Low]])-1</f>
        <v>7.3962575999055646E-2</v>
      </c>
      <c r="AD445" s="1">
        <f>(Table2[[#This Row],[Day High]]/Table2[[#This Row],[Close Price]])-1</f>
        <v>9.123886995712871E-3</v>
      </c>
      <c r="AE445" s="1">
        <f>(Table2[[#This Row],[Close Price]]/Table2[[#This Row],[Current Week Low]])-1</f>
        <v>7.3962575999055646E-2</v>
      </c>
      <c r="AF445" s="1">
        <f>(Table2[[#This Row],[Current Week High]]/Table2[[#This Row],[Close Price]])-1</f>
        <v>9.123886995712871E-3</v>
      </c>
      <c r="AG445" s="1">
        <f>(Table2[[#This Row],[Close Price]]/Table2[[#This Row],[Current Month Low]])-1</f>
        <v>9.0048529147444878E-2</v>
      </c>
      <c r="AH445" s="1">
        <f>(Table2[[#This Row],[Current Month High]]/Table2[[#This Row],[Close Price]])-1</f>
        <v>0.11795097284819156</v>
      </c>
      <c r="AI445">
        <v>22.787732219412899</v>
      </c>
      <c r="AJ445">
        <v>53.795435333896798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-0.11</v>
      </c>
      <c r="AM445" t="s">
        <v>3143</v>
      </c>
      <c r="AN445">
        <v>-3.05</v>
      </c>
      <c r="AO445" t="s">
        <v>3143</v>
      </c>
      <c r="AP445">
        <v>-5.8065495369401997E-2</v>
      </c>
      <c r="AQ445">
        <f>(Table2[[#This Row],[Sharpe Ratio]]-AVERAGE(Table2[Sharpe Ratio]))/_xlfn.STDEV.P(Table2[Sharpe Ratio])</f>
        <v>-1.3552348233548936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509</v>
      </c>
      <c r="AT445">
        <f>_xlfn.RANK.AVG(Table2[[#This Row],[6M Return vs Nifty Z-Score]],Table2[6M Return vs Nifty Z-Score])</f>
        <v>76</v>
      </c>
      <c r="AU445">
        <f>_xlfn.RANK.AVG(Table2[[#This Row],[Sharpe Ratio Z-Score]],Table2[Sharpe Ratio Z-Score])</f>
        <v>671</v>
      </c>
      <c r="AV445">
        <f>(Table2[[#This Row],[Rank 1Y]]+Table2[[#This Row],[Rank 6M]]+Table2[[#This Row],[Rank Sharpe]])/3</f>
        <v>418.66666666666669</v>
      </c>
    </row>
    <row r="446" spans="1:48" x14ac:dyDescent="0.3">
      <c r="A446" t="s">
        <v>1919</v>
      </c>
      <c r="B446" t="s">
        <v>1920</v>
      </c>
      <c r="C446" t="s">
        <v>3105</v>
      </c>
      <c r="D446" t="s">
        <v>117</v>
      </c>
      <c r="E446">
        <v>3577.3560428000001</v>
      </c>
      <c r="F446">
        <v>200.12</v>
      </c>
      <c r="G446">
        <v>-9.5087816173956003</v>
      </c>
      <c r="H446">
        <f>(Table2[[#This Row],[1Y Return vs Nifty]]-AVERAGE(Table2[1Y Return vs Nifty]))/_xlfn.STDEV.P(Table2[1Y Return vs Nifty])</f>
        <v>-0.50240711564200446</v>
      </c>
      <c r="I446">
        <v>-10.899943011249499</v>
      </c>
      <c r="J446">
        <f>(Table2[[#This Row],[1M Return vs Nifty]]-AVERAGE(Table2[1M Return vs Nifty]))/_xlfn.STDEV.P(Table2[1M Return vs Nifty])</f>
        <v>-1.0195459412715313</v>
      </c>
      <c r="K446">
        <v>-15.481163417734701</v>
      </c>
      <c r="L446">
        <f>(Table2[[#This Row],[6M Return vs Nifty]]-AVERAGE(Table2[6M Return vs Nifty]))/_xlfn.STDEV.P(Table2[6M Return vs Nifty])</f>
        <v>-0.59031829006118353</v>
      </c>
      <c r="M446">
        <v>-7.78790234852287</v>
      </c>
      <c r="N446">
        <f>(Table2[[#This Row],[1W Return vs Nifty]]-AVERAGE(Table2[1W Return vs Nifty]))/_xlfn.STDEV.P(Table2[1W Return vs Nifty])</f>
        <v>-0.42092739692232639</v>
      </c>
      <c r="O446">
        <v>213.27</v>
      </c>
      <c r="P446">
        <v>219.309927453559</v>
      </c>
      <c r="Q446">
        <v>215.39561888432399</v>
      </c>
      <c r="R446">
        <v>24.969762334146399</v>
      </c>
      <c r="S446" s="1">
        <f>(Table2[[#This Row],[Close Price]]-Table2[[#This Row],[20D EMA]])/Table2[[#This Row],[20D EMA]]</f>
        <v>-6.1658929994842245E-2</v>
      </c>
      <c r="T446" s="1">
        <f>(Table2[[#This Row],[Close Price]]-Table2[[#This Row],[50D EMA]])/Table2[[#This Row],[50D EMA]]</f>
        <v>-8.75014080592528E-2</v>
      </c>
      <c r="U446" s="1">
        <f>(Table2[[#This Row],[Close Price]]-Table2[[#This Row],[200D EMA]])/Table2[[#This Row],[200D EMA]]</f>
        <v>-7.0918893167124283E-2</v>
      </c>
      <c r="V446">
        <v>0.50015488610950698</v>
      </c>
      <c r="W446">
        <v>195.72</v>
      </c>
      <c r="X446">
        <v>205.55</v>
      </c>
      <c r="Y446">
        <v>195.72</v>
      </c>
      <c r="Z446">
        <v>205.55</v>
      </c>
      <c r="AA446">
        <v>194</v>
      </c>
      <c r="AB446">
        <v>246.13</v>
      </c>
      <c r="AC446" s="1">
        <f>(Table2[[#This Row],[Close Price]]/Table2[[#This Row],[Day Low]])-1</f>
        <v>2.248109544246879E-2</v>
      </c>
      <c r="AD446" s="1">
        <f>(Table2[[#This Row],[Day High]]/Table2[[#This Row],[Close Price]])-1</f>
        <v>2.7133719768139164E-2</v>
      </c>
      <c r="AE446" s="1">
        <f>(Table2[[#This Row],[Close Price]]/Table2[[#This Row],[Current Week Low]])-1</f>
        <v>2.248109544246879E-2</v>
      </c>
      <c r="AF446" s="1">
        <f>(Table2[[#This Row],[Current Week High]]/Table2[[#This Row],[Close Price]])-1</f>
        <v>2.7133719768139164E-2</v>
      </c>
      <c r="AG446" s="1">
        <f>(Table2[[#This Row],[Close Price]]/Table2[[#This Row],[Current Month Low]])-1</f>
        <v>3.1546391752577341E-2</v>
      </c>
      <c r="AH446" s="1">
        <f>(Table2[[#This Row],[Current Month High]]/Table2[[#This Row],[Close Price]])-1</f>
        <v>0.22991205276833893</v>
      </c>
      <c r="AI446">
        <v>37.392564461323197</v>
      </c>
      <c r="AJ446">
        <v>20.228296785821499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-0.18</v>
      </c>
      <c r="AM446" t="s">
        <v>3143</v>
      </c>
      <c r="AN446">
        <v>-8.01</v>
      </c>
      <c r="AO446" t="s">
        <v>3143</v>
      </c>
      <c r="AP446">
        <v>8.772546555171E-2</v>
      </c>
      <c r="AQ446">
        <f>(Table2[[#This Row],[Sharpe Ratio]]-AVERAGE(Table2[Sharpe Ratio]))/_xlfn.STDEV.P(Table2[Sharpe Ratio])</f>
        <v>0.36606289954446097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484</v>
      </c>
      <c r="AT446">
        <f>_xlfn.RANK.AVG(Table2[[#This Row],[6M Return vs Nifty Z-Score]],Table2[6M Return vs Nifty Z-Score])</f>
        <v>525</v>
      </c>
      <c r="AU446">
        <f>_xlfn.RANK.AVG(Table2[[#This Row],[Sharpe Ratio Z-Score]],Table2[Sharpe Ratio Z-Score])</f>
        <v>247</v>
      </c>
      <c r="AV446">
        <f>(Table2[[#This Row],[Rank 1Y]]+Table2[[#This Row],[Rank 6M]]+Table2[[#This Row],[Rank Sharpe]])/3</f>
        <v>418.66666666666669</v>
      </c>
    </row>
    <row r="447" spans="1:48" x14ac:dyDescent="0.3">
      <c r="A447" t="s">
        <v>58</v>
      </c>
      <c r="B447" t="s">
        <v>59</v>
      </c>
      <c r="C447" t="s">
        <v>3097</v>
      </c>
      <c r="D447" t="s">
        <v>24</v>
      </c>
      <c r="E447">
        <v>367942.06959407998</v>
      </c>
      <c r="F447">
        <v>1171.5999999999999</v>
      </c>
      <c r="G447">
        <v>-9.3438705542732396</v>
      </c>
      <c r="H447">
        <f>(Table2[[#This Row],[1Y Return vs Nifty]]-AVERAGE(Table2[1Y Return vs Nifty]))/_xlfn.STDEV.P(Table2[1Y Return vs Nifty])</f>
        <v>-0.49943478809092795</v>
      </c>
      <c r="I447">
        <v>0.86950698571713203</v>
      </c>
      <c r="J447">
        <f>(Table2[[#This Row],[1M Return vs Nifty]]-AVERAGE(Table2[1M Return vs Nifty]))/_xlfn.STDEV.P(Table2[1M Return vs Nifty])</f>
        <v>0.36264616012182121</v>
      </c>
      <c r="K447">
        <v>-7.4948892127806603</v>
      </c>
      <c r="L447">
        <f>(Table2[[#This Row],[6M Return vs Nifty]]-AVERAGE(Table2[6M Return vs Nifty]))/_xlfn.STDEV.P(Table2[6M Return vs Nifty])</f>
        <v>-0.29917000120512927</v>
      </c>
      <c r="M447">
        <v>0.56253605529777995</v>
      </c>
      <c r="N447">
        <f>(Table2[[#This Row],[1W Return vs Nifty]]-AVERAGE(Table2[1W Return vs Nifty]))/_xlfn.STDEV.P(Table2[1W Return vs Nifty])</f>
        <v>1.2710630241783476</v>
      </c>
      <c r="O447">
        <v>1179.98</v>
      </c>
      <c r="P447">
        <v>1188.9176200076099</v>
      </c>
      <c r="Q447">
        <v>1148.8192816723999</v>
      </c>
      <c r="R447">
        <v>55.621863963990101</v>
      </c>
      <c r="S447" s="1">
        <f>(Table2[[#This Row],[Close Price]]-Table2[[#This Row],[20D EMA]])/Table2[[#This Row],[20D EMA]]</f>
        <v>-7.1018152850049233E-3</v>
      </c>
      <c r="T447" s="1">
        <f>(Table2[[#This Row],[Close Price]]-Table2[[#This Row],[50D EMA]])/Table2[[#This Row],[50D EMA]]</f>
        <v>-1.4565870432216453E-2</v>
      </c>
      <c r="U447" s="1">
        <f>(Table2[[#This Row],[Close Price]]-Table2[[#This Row],[200D EMA]])/Table2[[#This Row],[200D EMA]]</f>
        <v>1.982967964677335E-2</v>
      </c>
      <c r="V447">
        <v>1.01004006251909</v>
      </c>
      <c r="W447">
        <v>1167.05</v>
      </c>
      <c r="X447">
        <v>1194</v>
      </c>
      <c r="Y447">
        <v>1167.05</v>
      </c>
      <c r="Z447">
        <v>1194</v>
      </c>
      <c r="AA447">
        <v>1124</v>
      </c>
      <c r="AB447">
        <v>1242.95</v>
      </c>
      <c r="AC447" s="1">
        <f>(Table2[[#This Row],[Close Price]]/Table2[[#This Row],[Day Low]])-1</f>
        <v>3.8987189923309629E-3</v>
      </c>
      <c r="AD447" s="1">
        <f>(Table2[[#This Row],[Day High]]/Table2[[#This Row],[Close Price]])-1</f>
        <v>1.9119153294639979E-2</v>
      </c>
      <c r="AE447" s="1">
        <f>(Table2[[#This Row],[Close Price]]/Table2[[#This Row],[Current Week Low]])-1</f>
        <v>3.8987189923309629E-3</v>
      </c>
      <c r="AF447" s="1">
        <f>(Table2[[#This Row],[Current Week High]]/Table2[[#This Row],[Close Price]])-1</f>
        <v>1.9119153294639979E-2</v>
      </c>
      <c r="AG447" s="1">
        <f>(Table2[[#This Row],[Close Price]]/Table2[[#This Row],[Current Month Low]])-1</f>
        <v>4.2348754448398473E-2</v>
      </c>
      <c r="AH447" s="1">
        <f>(Table2[[#This Row],[Current Month High]]/Table2[[#This Row],[Close Price]])-1</f>
        <v>6.089962444520336E-2</v>
      </c>
      <c r="AI447">
        <v>14.3436326391259</v>
      </c>
      <c r="AJ447">
        <v>21.033057851239601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0.01</v>
      </c>
      <c r="AM447" t="s">
        <v>3144</v>
      </c>
      <c r="AN447">
        <v>-1.07</v>
      </c>
      <c r="AO447" t="s">
        <v>3143</v>
      </c>
      <c r="AP447">
        <v>5.2912972175050997E-2</v>
      </c>
      <c r="AQ447">
        <f>(Table2[[#This Row],[Sharpe Ratio]]-AVERAGE(Table2[Sharpe Ratio]))/_xlfn.STDEV.P(Table2[Sharpe Ratio])</f>
        <v>-4.495480140969061E-2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482</v>
      </c>
      <c r="AT447">
        <f>_xlfn.RANK.AVG(Table2[[#This Row],[6M Return vs Nifty Z-Score]],Table2[6M Return vs Nifty Z-Score])</f>
        <v>428</v>
      </c>
      <c r="AU447">
        <f>_xlfn.RANK.AVG(Table2[[#This Row],[Sharpe Ratio Z-Score]],Table2[Sharpe Ratio Z-Score])</f>
        <v>349</v>
      </c>
      <c r="AV447">
        <f>(Table2[[#This Row],[Rank 1Y]]+Table2[[#This Row],[Rank 6M]]+Table2[[#This Row],[Rank Sharpe]])/3</f>
        <v>419.66666666666669</v>
      </c>
    </row>
    <row r="448" spans="1:48" x14ac:dyDescent="0.3">
      <c r="A448" t="s">
        <v>46</v>
      </c>
      <c r="B448" t="s">
        <v>47</v>
      </c>
      <c r="C448" t="s">
        <v>3100</v>
      </c>
      <c r="D448" t="s">
        <v>48</v>
      </c>
      <c r="E448">
        <v>457378.30353600002</v>
      </c>
      <c r="F448">
        <v>3340.8</v>
      </c>
      <c r="G448">
        <v>-13.620319154716899</v>
      </c>
      <c r="H448">
        <f>(Table2[[#This Row],[1Y Return vs Nifty]]-AVERAGE(Table2[1Y Return vs Nifty]))/_xlfn.STDEV.P(Table2[1Y Return vs Nifty])</f>
        <v>-0.57651273395578551</v>
      </c>
      <c r="I448">
        <v>-3.28161966497558</v>
      </c>
      <c r="J448">
        <f>(Table2[[#This Row],[1M Return vs Nifty]]-AVERAGE(Table2[1M Return vs Nifty]))/_xlfn.STDEV.P(Table2[1M Return vs Nifty])</f>
        <v>-0.12485788381818354</v>
      </c>
      <c r="K448">
        <v>-16.636066220423999</v>
      </c>
      <c r="L448">
        <f>(Table2[[#This Row],[6M Return vs Nifty]]-AVERAGE(Table2[6M Return vs Nifty]))/_xlfn.STDEV.P(Table2[6M Return vs Nifty])</f>
        <v>-0.63242152445670041</v>
      </c>
      <c r="M448">
        <v>-5.20815426590827</v>
      </c>
      <c r="N448">
        <f>(Table2[[#This Row],[1W Return vs Nifty]]-AVERAGE(Table2[1W Return vs Nifty]))/_xlfn.STDEV.P(Table2[1W Return vs Nifty])</f>
        <v>0.10178875683549521</v>
      </c>
      <c r="O448">
        <v>3510.48</v>
      </c>
      <c r="P448">
        <v>3570.7235768952701</v>
      </c>
      <c r="Q448">
        <v>3482.15727949659</v>
      </c>
      <c r="R448">
        <v>19.862132556047101</v>
      </c>
      <c r="S448" s="1">
        <f>(Table2[[#This Row],[Close Price]]-Table2[[#This Row],[20D EMA]])/Table2[[#This Row],[20D EMA]]</f>
        <v>-4.833527039037392E-2</v>
      </c>
      <c r="T448" s="1">
        <f>(Table2[[#This Row],[Close Price]]-Table2[[#This Row],[50D EMA]])/Table2[[#This Row],[50D EMA]]</f>
        <v>-6.4391312277156873E-2</v>
      </c>
      <c r="U448" s="1">
        <f>(Table2[[#This Row],[Close Price]]-Table2[[#This Row],[200D EMA]])/Table2[[#This Row],[200D EMA]]</f>
        <v>-4.0594742899443544E-2</v>
      </c>
      <c r="V448">
        <v>0.96678850495574098</v>
      </c>
      <c r="W448">
        <v>3262.55</v>
      </c>
      <c r="X448">
        <v>3373</v>
      </c>
      <c r="Y448">
        <v>3262.55</v>
      </c>
      <c r="Z448">
        <v>3373</v>
      </c>
      <c r="AA448">
        <v>3262.55</v>
      </c>
      <c r="AB448">
        <v>3724</v>
      </c>
      <c r="AC448" s="1">
        <f>(Table2[[#This Row],[Close Price]]/Table2[[#This Row],[Day Low]])-1</f>
        <v>2.3984306753919382E-2</v>
      </c>
      <c r="AD448" s="1">
        <f>(Table2[[#This Row],[Day High]]/Table2[[#This Row],[Close Price]])-1</f>
        <v>9.6384099616857455E-3</v>
      </c>
      <c r="AE448" s="1">
        <f>(Table2[[#This Row],[Close Price]]/Table2[[#This Row],[Current Week Low]])-1</f>
        <v>2.3984306753919382E-2</v>
      </c>
      <c r="AF448" s="1">
        <f>(Table2[[#This Row],[Current Week High]]/Table2[[#This Row],[Close Price]])-1</f>
        <v>9.6384099616857455E-3</v>
      </c>
      <c r="AG448" s="1">
        <f>(Table2[[#This Row],[Close Price]]/Table2[[#This Row],[Current Month Low]])-1</f>
        <v>2.3984306753919382E-2</v>
      </c>
      <c r="AH448" s="1">
        <f>(Table2[[#This Row],[Current Month High]]/Table2[[#This Row],[Close Price]])-1</f>
        <v>0.11470306513409945</v>
      </c>
      <c r="AI448">
        <v>17.334171455938598</v>
      </c>
      <c r="AJ448">
        <v>16.968646604695099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-0.02</v>
      </c>
      <c r="AM448" t="s">
        <v>3143</v>
      </c>
      <c r="AN448">
        <v>-3.45</v>
      </c>
      <c r="AO448" t="s">
        <v>3143</v>
      </c>
      <c r="AP448">
        <v>9.8703608663053999E-2</v>
      </c>
      <c r="AQ448">
        <f>(Table2[[#This Row],[Sharpe Ratio]]-AVERAGE(Table2[Sharpe Ratio]))/_xlfn.STDEV.P(Table2[Sharpe Ratio])</f>
        <v>0.49567760692981599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511</v>
      </c>
      <c r="AT448">
        <f>_xlfn.RANK.AVG(Table2[[#This Row],[6M Return vs Nifty Z-Score]],Table2[6M Return vs Nifty Z-Score])</f>
        <v>535</v>
      </c>
      <c r="AU448">
        <f>_xlfn.RANK.AVG(Table2[[#This Row],[Sharpe Ratio Z-Score]],Table2[Sharpe Ratio Z-Score])</f>
        <v>216</v>
      </c>
      <c r="AV448">
        <f>(Table2[[#This Row],[Rank 1Y]]+Table2[[#This Row],[Rank 6M]]+Table2[[#This Row],[Rank Sharpe]])/3</f>
        <v>420.66666666666669</v>
      </c>
    </row>
    <row r="449" spans="1:48" x14ac:dyDescent="0.3">
      <c r="A449" t="s">
        <v>392</v>
      </c>
      <c r="B449" t="s">
        <v>393</v>
      </c>
      <c r="C449" t="s">
        <v>3103</v>
      </c>
      <c r="D449" t="s">
        <v>394</v>
      </c>
      <c r="E449">
        <v>56207.939578450001</v>
      </c>
      <c r="F449">
        <v>2927.8</v>
      </c>
      <c r="G449">
        <v>-14.154852699759701</v>
      </c>
      <c r="H449">
        <f>(Table2[[#This Row],[1Y Return vs Nifty]]-AVERAGE(Table2[1Y Return vs Nifty]))/_xlfn.STDEV.P(Table2[1Y Return vs Nifty])</f>
        <v>-0.58614707111196829</v>
      </c>
      <c r="I449">
        <v>3.43036330567306</v>
      </c>
      <c r="J449">
        <f>(Table2[[#This Row],[1M Return vs Nifty]]-AVERAGE(Table2[1M Return vs Nifty]))/_xlfn.STDEV.P(Table2[1M Return vs Nifty])</f>
        <v>0.66339049219839241</v>
      </c>
      <c r="K449">
        <v>13.635092357394299</v>
      </c>
      <c r="L449">
        <f>(Table2[[#This Row],[6M Return vs Nifty]]-AVERAGE(Table2[6M Return vs Nifty]))/_xlfn.STDEV.P(Table2[6M Return vs Nifty])</f>
        <v>0.47114639663408125</v>
      </c>
      <c r="M449">
        <v>-1.81080845529705</v>
      </c>
      <c r="N449">
        <f>(Table2[[#This Row],[1W Return vs Nifty]]-AVERAGE(Table2[1W Return vs Nifty]))/_xlfn.STDEV.P(Table2[1W Return vs Nifty])</f>
        <v>0.79016897003371833</v>
      </c>
      <c r="O449">
        <v>2975.04</v>
      </c>
      <c r="P449">
        <v>2993.9849833404301</v>
      </c>
      <c r="Q449">
        <v>2835.9867494232399</v>
      </c>
      <c r="R449">
        <v>34.241033482661599</v>
      </c>
      <c r="S449" s="1">
        <f>(Table2[[#This Row],[Close Price]]-Table2[[#This Row],[20D EMA]])/Table2[[#This Row],[20D EMA]]</f>
        <v>-1.587877810046244E-2</v>
      </c>
      <c r="T449" s="1">
        <f>(Table2[[#This Row],[Close Price]]-Table2[[#This Row],[50D EMA]])/Table2[[#This Row],[50D EMA]]</f>
        <v>-2.2105983733621264E-2</v>
      </c>
      <c r="U449" s="1">
        <f>(Table2[[#This Row],[Close Price]]-Table2[[#This Row],[200D EMA]])/Table2[[#This Row],[200D EMA]]</f>
        <v>3.2374358094385505E-2</v>
      </c>
      <c r="V449">
        <v>0.54611715930126403</v>
      </c>
      <c r="W449">
        <v>2850</v>
      </c>
      <c r="X449">
        <v>2979.95</v>
      </c>
      <c r="Y449">
        <v>2850</v>
      </c>
      <c r="Z449">
        <v>2979.95</v>
      </c>
      <c r="AA449">
        <v>2779</v>
      </c>
      <c r="AB449">
        <v>3105.45</v>
      </c>
      <c r="AC449" s="1">
        <f>(Table2[[#This Row],[Close Price]]/Table2[[#This Row],[Day Low]])-1</f>
        <v>2.7298245614035155E-2</v>
      </c>
      <c r="AD449" s="1">
        <f>(Table2[[#This Row],[Day High]]/Table2[[#This Row],[Close Price]])-1</f>
        <v>1.78120090170093E-2</v>
      </c>
      <c r="AE449" s="1">
        <f>(Table2[[#This Row],[Close Price]]/Table2[[#This Row],[Current Week Low]])-1</f>
        <v>2.7298245614035155E-2</v>
      </c>
      <c r="AF449" s="1">
        <f>(Table2[[#This Row],[Current Week High]]/Table2[[#This Row],[Close Price]])-1</f>
        <v>1.78120090170093E-2</v>
      </c>
      <c r="AG449" s="1">
        <f>(Table2[[#This Row],[Close Price]]/Table2[[#This Row],[Current Month Low]])-1</f>
        <v>5.3544440446203767E-2</v>
      </c>
      <c r="AH449" s="1">
        <f>(Table2[[#This Row],[Current Month High]]/Table2[[#This Row],[Close Price]])-1</f>
        <v>6.0676958808661752E-2</v>
      </c>
      <c r="AI449">
        <v>15.2742673679896</v>
      </c>
      <c r="AJ449">
        <v>33.457926884857301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-0.03</v>
      </c>
      <c r="AM449" t="s">
        <v>3143</v>
      </c>
      <c r="AN449">
        <v>-4.32</v>
      </c>
      <c r="AO449" t="s">
        <v>3143</v>
      </c>
      <c r="AP449">
        <v>-4.4840141570120003E-3</v>
      </c>
      <c r="AQ449">
        <f>(Table2[[#This Row],[Sharpe Ratio]]-AVERAGE(Table2[Sharpe Ratio]))/_xlfn.STDEV.P(Table2[Sharpe Ratio])</f>
        <v>-0.72261891206827245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513</v>
      </c>
      <c r="AT449">
        <f>_xlfn.RANK.AVG(Table2[[#This Row],[6M Return vs Nifty Z-Score]],Table2[6M Return vs Nifty Z-Score])</f>
        <v>188</v>
      </c>
      <c r="AU449">
        <f>_xlfn.RANK.AVG(Table2[[#This Row],[Sharpe Ratio Z-Score]],Table2[Sharpe Ratio Z-Score])</f>
        <v>561</v>
      </c>
      <c r="AV449">
        <f>(Table2[[#This Row],[Rank 1Y]]+Table2[[#This Row],[Rank 6M]]+Table2[[#This Row],[Rank Sharpe]])/3</f>
        <v>420.66666666666669</v>
      </c>
    </row>
    <row r="450" spans="1:48" x14ac:dyDescent="0.3">
      <c r="A450" t="s">
        <v>950</v>
      </c>
      <c r="B450" t="s">
        <v>951</v>
      </c>
      <c r="C450" t="s">
        <v>3113</v>
      </c>
      <c r="D450" t="s">
        <v>603</v>
      </c>
      <c r="E450">
        <v>14583.581621150001</v>
      </c>
      <c r="F450">
        <v>481.9</v>
      </c>
      <c r="G450">
        <v>-4.3138869827901303</v>
      </c>
      <c r="H450">
        <f>(Table2[[#This Row],[1Y Return vs Nifty]]-AVERAGE(Table2[1Y Return vs Nifty]))/_xlfn.STDEV.P(Table2[1Y Return vs Nifty])</f>
        <v>-0.40877526247809198</v>
      </c>
      <c r="I450">
        <v>-13.578018274941099</v>
      </c>
      <c r="J450">
        <f>(Table2[[#This Row],[1M Return vs Nifty]]-AVERAGE(Table2[1M Return vs Nifty]))/_xlfn.STDEV.P(Table2[1M Return vs Nifty])</f>
        <v>-1.3340563455270806</v>
      </c>
      <c r="K450">
        <v>-30.4818145202381</v>
      </c>
      <c r="L450">
        <f>(Table2[[#This Row],[6M Return vs Nifty]]-AVERAGE(Table2[6M Return vs Nifty]))/_xlfn.STDEV.P(Table2[6M Return vs Nifty])</f>
        <v>-1.1371832972145013</v>
      </c>
      <c r="M450">
        <v>-11.9393475100151</v>
      </c>
      <c r="N450">
        <f>(Table2[[#This Row],[1W Return vs Nifty]]-AVERAGE(Table2[1W Return vs Nifty]))/_xlfn.STDEV.P(Table2[1W Return vs Nifty])</f>
        <v>-1.2621054413895183</v>
      </c>
      <c r="O450">
        <v>529.62</v>
      </c>
      <c r="P450">
        <v>576.84533962980504</v>
      </c>
      <c r="Q450">
        <v>583.06859265974902</v>
      </c>
      <c r="R450">
        <v>14.391173063964301</v>
      </c>
      <c r="S450" s="1">
        <f>(Table2[[#This Row],[Close Price]]-Table2[[#This Row],[20D EMA]])/Table2[[#This Row],[20D EMA]]</f>
        <v>-9.0102337525017992E-2</v>
      </c>
      <c r="T450" s="1">
        <f>(Table2[[#This Row],[Close Price]]-Table2[[#This Row],[50D EMA]])/Table2[[#This Row],[50D EMA]]</f>
        <v>-0.16459410019804782</v>
      </c>
      <c r="U450" s="1">
        <f>(Table2[[#This Row],[Close Price]]-Table2[[#This Row],[200D EMA]])/Table2[[#This Row],[200D EMA]]</f>
        <v>-0.17351061939085818</v>
      </c>
      <c r="V450">
        <v>0.69437247030558202</v>
      </c>
      <c r="W450">
        <v>464.2</v>
      </c>
      <c r="X450">
        <v>489.4</v>
      </c>
      <c r="Y450">
        <v>464.2</v>
      </c>
      <c r="Z450">
        <v>489.4</v>
      </c>
      <c r="AA450">
        <v>455.7</v>
      </c>
      <c r="AB450">
        <v>589.04999999999995</v>
      </c>
      <c r="AC450" s="1">
        <f>(Table2[[#This Row],[Close Price]]/Table2[[#This Row],[Day Low]])-1</f>
        <v>3.8130116329168517E-2</v>
      </c>
      <c r="AD450" s="1">
        <f>(Table2[[#This Row],[Day High]]/Table2[[#This Row],[Close Price]])-1</f>
        <v>1.5563394895206528E-2</v>
      </c>
      <c r="AE450" s="1">
        <f>(Table2[[#This Row],[Close Price]]/Table2[[#This Row],[Current Week Low]])-1</f>
        <v>3.8130116329168517E-2</v>
      </c>
      <c r="AF450" s="1">
        <f>(Table2[[#This Row],[Current Week High]]/Table2[[#This Row],[Close Price]])-1</f>
        <v>1.5563394895206528E-2</v>
      </c>
      <c r="AG450" s="1">
        <f>(Table2[[#This Row],[Close Price]]/Table2[[#This Row],[Current Month Low]])-1</f>
        <v>5.749396532806661E-2</v>
      </c>
      <c r="AH450" s="1">
        <f>(Table2[[#This Row],[Current Month High]]/Table2[[#This Row],[Close Price]])-1</f>
        <v>0.22234903506951653</v>
      </c>
      <c r="AI450">
        <v>62.326208757003499</v>
      </c>
      <c r="AJ450">
        <v>30.826659427175201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-0.28999999999999998</v>
      </c>
      <c r="AM450" t="s">
        <v>3143</v>
      </c>
      <c r="AN450">
        <v>-13.66</v>
      </c>
      <c r="AO450" t="s">
        <v>3143</v>
      </c>
      <c r="AP450">
        <v>0.12112904143185101</v>
      </c>
      <c r="AQ450">
        <f>(Table2[[#This Row],[Sharpe Ratio]]-AVERAGE(Table2[Sharpe Ratio]))/_xlfn.STDEV.P(Table2[Sharpe Ratio])</f>
        <v>0.76044605427443512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445</v>
      </c>
      <c r="AT450">
        <f>_xlfn.RANK.AVG(Table2[[#This Row],[6M Return vs Nifty Z-Score]],Table2[6M Return vs Nifty Z-Score])</f>
        <v>664</v>
      </c>
      <c r="AU450">
        <f>_xlfn.RANK.AVG(Table2[[#This Row],[Sharpe Ratio Z-Score]],Table2[Sharpe Ratio Z-Score])</f>
        <v>158</v>
      </c>
      <c r="AV450">
        <f>(Table2[[#This Row],[Rank 1Y]]+Table2[[#This Row],[Rank 6M]]+Table2[[#This Row],[Rank Sharpe]])/3</f>
        <v>422.33333333333331</v>
      </c>
    </row>
    <row r="451" spans="1:48" x14ac:dyDescent="0.3">
      <c r="A451" t="s">
        <v>1462</v>
      </c>
      <c r="B451" t="s">
        <v>1463</v>
      </c>
      <c r="C451" t="s">
        <v>3105</v>
      </c>
      <c r="D451" t="s">
        <v>1464</v>
      </c>
      <c r="E451">
        <v>6678.3846250199904</v>
      </c>
      <c r="F451">
        <v>328.95</v>
      </c>
      <c r="G451">
        <v>12.2851152968361</v>
      </c>
      <c r="H451">
        <f>(Table2[[#This Row],[1Y Return vs Nifty]]-AVERAGE(Table2[1Y Return vs Nifty]))/_xlfn.STDEV.P(Table2[1Y Return vs Nifty])</f>
        <v>-0.10959780972279726</v>
      </c>
      <c r="I451">
        <v>-11.6842905305651</v>
      </c>
      <c r="J451">
        <f>(Table2[[#This Row],[1M Return vs Nifty]]-AVERAGE(Table2[1M Return vs Nifty]))/_xlfn.STDEV.P(Table2[1M Return vs Nifty])</f>
        <v>-1.1116589071471592</v>
      </c>
      <c r="K451">
        <v>-29.218699176493502</v>
      </c>
      <c r="L451">
        <f>(Table2[[#This Row],[6M Return vs Nifty]]-AVERAGE(Table2[6M Return vs Nifty]))/_xlfn.STDEV.P(Table2[6M Return vs Nifty])</f>
        <v>-1.0911350572566318</v>
      </c>
      <c r="M451">
        <v>-9.8482483872731503</v>
      </c>
      <c r="N451">
        <f>(Table2[[#This Row],[1W Return vs Nifty]]-AVERAGE(Table2[1W Return vs Nifty]))/_xlfn.STDEV.P(Table2[1W Return vs Nifty])</f>
        <v>-0.83840077893340414</v>
      </c>
      <c r="O451">
        <v>363.11</v>
      </c>
      <c r="P451">
        <v>388.49402203891901</v>
      </c>
      <c r="Q451">
        <v>385.39915544278603</v>
      </c>
      <c r="R451">
        <v>18.822868430832401</v>
      </c>
      <c r="S451" s="1">
        <f>(Table2[[#This Row],[Close Price]]-Table2[[#This Row],[20D EMA]])/Table2[[#This Row],[20D EMA]]</f>
        <v>-9.4076175263694259E-2</v>
      </c>
      <c r="T451" s="1">
        <f>(Table2[[#This Row],[Close Price]]-Table2[[#This Row],[50D EMA]])/Table2[[#This Row],[50D EMA]]</f>
        <v>-0.15326882438606471</v>
      </c>
      <c r="U451" s="1">
        <f>(Table2[[#This Row],[Close Price]]-Table2[[#This Row],[200D EMA]])/Table2[[#This Row],[200D EMA]]</f>
        <v>-0.14646932834591053</v>
      </c>
      <c r="V451">
        <v>0.57981550429971296</v>
      </c>
      <c r="W451">
        <v>314.2</v>
      </c>
      <c r="X451">
        <v>333.95</v>
      </c>
      <c r="Y451">
        <v>314.2</v>
      </c>
      <c r="Z451">
        <v>333.95</v>
      </c>
      <c r="AA451">
        <v>314.2</v>
      </c>
      <c r="AB451">
        <v>409.9</v>
      </c>
      <c r="AC451" s="1">
        <f>(Table2[[#This Row],[Close Price]]/Table2[[#This Row],[Day Low]])-1</f>
        <v>4.6944621260343711E-2</v>
      </c>
      <c r="AD451" s="1">
        <f>(Table2[[#This Row],[Day High]]/Table2[[#This Row],[Close Price]])-1</f>
        <v>1.5199878400972811E-2</v>
      </c>
      <c r="AE451" s="1">
        <f>(Table2[[#This Row],[Close Price]]/Table2[[#This Row],[Current Week Low]])-1</f>
        <v>4.6944621260343711E-2</v>
      </c>
      <c r="AF451" s="1">
        <f>(Table2[[#This Row],[Current Week High]]/Table2[[#This Row],[Close Price]])-1</f>
        <v>1.5199878400972811E-2</v>
      </c>
      <c r="AG451" s="1">
        <f>(Table2[[#This Row],[Close Price]]/Table2[[#This Row],[Current Month Low]])-1</f>
        <v>4.6944621260343711E-2</v>
      </c>
      <c r="AH451" s="1">
        <f>(Table2[[#This Row],[Current Month High]]/Table2[[#This Row],[Close Price]])-1</f>
        <v>0.24608603131174944</v>
      </c>
      <c r="AI451">
        <v>78.750569995440003</v>
      </c>
      <c r="AJ451">
        <v>46.852678571428498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-0.28999999999999998</v>
      </c>
      <c r="AM451" t="s">
        <v>3143</v>
      </c>
      <c r="AN451">
        <v>-12.71</v>
      </c>
      <c r="AO451" t="s">
        <v>3143</v>
      </c>
      <c r="AP451">
        <v>7.6258088050499995E-2</v>
      </c>
      <c r="AQ451">
        <f>(Table2[[#This Row],[Sharpe Ratio]]-AVERAGE(Table2[Sharpe Ratio]))/_xlfn.STDEV.P(Table2[Sharpe Ratio])</f>
        <v>0.23067199015097126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334</v>
      </c>
      <c r="AT451">
        <f>_xlfn.RANK.AVG(Table2[[#This Row],[6M Return vs Nifty Z-Score]],Table2[6M Return vs Nifty Z-Score])</f>
        <v>655</v>
      </c>
      <c r="AU451">
        <f>_xlfn.RANK.AVG(Table2[[#This Row],[Sharpe Ratio Z-Score]],Table2[Sharpe Ratio Z-Score])</f>
        <v>280</v>
      </c>
      <c r="AV451">
        <f>(Table2[[#This Row],[Rank 1Y]]+Table2[[#This Row],[Rank 6M]]+Table2[[#This Row],[Rank Sharpe]])/3</f>
        <v>423</v>
      </c>
    </row>
    <row r="452" spans="1:48" x14ac:dyDescent="0.3">
      <c r="A452" t="s">
        <v>628</v>
      </c>
      <c r="B452" t="s">
        <v>629</v>
      </c>
      <c r="C452" t="s">
        <v>3114</v>
      </c>
      <c r="D452" t="s">
        <v>630</v>
      </c>
      <c r="E452">
        <v>28513.9926801</v>
      </c>
      <c r="F452">
        <v>731.75</v>
      </c>
      <c r="G452">
        <v>-11.8162938030141</v>
      </c>
      <c r="H452">
        <f>(Table2[[#This Row],[1Y Return vs Nifty]]-AVERAGE(Table2[1Y Return vs Nifty]))/_xlfn.STDEV.P(Table2[1Y Return vs Nifty])</f>
        <v>-0.54399730318854722</v>
      </c>
      <c r="I452">
        <v>-6.4024626976070804</v>
      </c>
      <c r="J452">
        <f>(Table2[[#This Row],[1M Return vs Nifty]]-AVERAGE(Table2[1M Return vs Nifty]))/_xlfn.STDEV.P(Table2[1M Return vs Nifty])</f>
        <v>-0.49136647941980405</v>
      </c>
      <c r="K452">
        <v>3.0040296597692802</v>
      </c>
      <c r="L452">
        <f>(Table2[[#This Row],[6M Return vs Nifty]]-AVERAGE(Table2[6M Return vs Nifty]))/_xlfn.STDEV.P(Table2[6M Return vs Nifty])</f>
        <v>8.3579474474693077E-2</v>
      </c>
      <c r="M452">
        <v>-3.31855831304917</v>
      </c>
      <c r="N452">
        <f>(Table2[[#This Row],[1W Return vs Nifty]]-AVERAGE(Table2[1W Return vs Nifty]))/_xlfn.STDEV.P(Table2[1W Return vs Nifty])</f>
        <v>0.48466425359089488</v>
      </c>
      <c r="O452">
        <v>770.11</v>
      </c>
      <c r="P452">
        <v>789.72508647188295</v>
      </c>
      <c r="Q452">
        <v>734.20446324169404</v>
      </c>
      <c r="R452">
        <v>11.667472463121801</v>
      </c>
      <c r="S452" s="1">
        <f>(Table2[[#This Row],[Close Price]]-Table2[[#This Row],[20D EMA]])/Table2[[#This Row],[20D EMA]]</f>
        <v>-4.9811065951617321E-2</v>
      </c>
      <c r="T452" s="1">
        <f>(Table2[[#This Row],[Close Price]]-Table2[[#This Row],[50D EMA]])/Table2[[#This Row],[50D EMA]]</f>
        <v>-7.3411732088805901E-2</v>
      </c>
      <c r="U452" s="1">
        <f>(Table2[[#This Row],[Close Price]]-Table2[[#This Row],[200D EMA]])/Table2[[#This Row],[200D EMA]]</f>
        <v>-3.3430241364333056E-3</v>
      </c>
      <c r="V452">
        <v>0.491969287911947</v>
      </c>
      <c r="W452">
        <v>718.25</v>
      </c>
      <c r="X452">
        <v>734</v>
      </c>
      <c r="Y452">
        <v>718.25</v>
      </c>
      <c r="Z452">
        <v>734</v>
      </c>
      <c r="AA452">
        <v>718.25</v>
      </c>
      <c r="AB452">
        <v>853</v>
      </c>
      <c r="AC452" s="1">
        <f>(Table2[[#This Row],[Close Price]]/Table2[[#This Row],[Day Low]])-1</f>
        <v>1.8795683954055065E-2</v>
      </c>
      <c r="AD452" s="1">
        <f>(Table2[[#This Row],[Day High]]/Table2[[#This Row],[Close Price]])-1</f>
        <v>3.0748206354629382E-3</v>
      </c>
      <c r="AE452" s="1">
        <f>(Table2[[#This Row],[Close Price]]/Table2[[#This Row],[Current Week Low]])-1</f>
        <v>1.8795683954055065E-2</v>
      </c>
      <c r="AF452" s="1">
        <f>(Table2[[#This Row],[Current Week High]]/Table2[[#This Row],[Close Price]])-1</f>
        <v>3.0748206354629382E-3</v>
      </c>
      <c r="AG452" s="1">
        <f>(Table2[[#This Row],[Close Price]]/Table2[[#This Row],[Current Month Low]])-1</f>
        <v>1.8795683954055065E-2</v>
      </c>
      <c r="AH452" s="1">
        <f>(Table2[[#This Row],[Current Month High]]/Table2[[#This Row],[Close Price]])-1</f>
        <v>0.16569866757772456</v>
      </c>
      <c r="AI452">
        <v>25.862658011615899</v>
      </c>
      <c r="AJ452">
        <v>28.920014094432702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-0.12</v>
      </c>
      <c r="AM452" t="s">
        <v>3143</v>
      </c>
      <c r="AN452">
        <v>-7.45</v>
      </c>
      <c r="AO452" t="s">
        <v>3143</v>
      </c>
      <c r="AP452">
        <v>9.0871385815989997E-3</v>
      </c>
      <c r="AQ452">
        <f>(Table2[[#This Row],[Sharpe Ratio]]-AVERAGE(Table2[Sharpe Ratio]))/_xlfn.STDEV.P(Table2[Sharpe Ratio])</f>
        <v>-0.56238953873469089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497</v>
      </c>
      <c r="AT452">
        <f>_xlfn.RANK.AVG(Table2[[#This Row],[6M Return vs Nifty Z-Score]],Table2[6M Return vs Nifty Z-Score])</f>
        <v>293</v>
      </c>
      <c r="AU452">
        <f>_xlfn.RANK.AVG(Table2[[#This Row],[Sharpe Ratio Z-Score]],Table2[Sharpe Ratio Z-Score])</f>
        <v>481</v>
      </c>
      <c r="AV452">
        <f>(Table2[[#This Row],[Rank 1Y]]+Table2[[#This Row],[Rank 6M]]+Table2[[#This Row],[Rank Sharpe]])/3</f>
        <v>423.66666666666669</v>
      </c>
    </row>
    <row r="453" spans="1:48" x14ac:dyDescent="0.3">
      <c r="A453" t="s">
        <v>519</v>
      </c>
      <c r="B453" t="s">
        <v>520</v>
      </c>
      <c r="C453" t="s">
        <v>3113</v>
      </c>
      <c r="D453" t="s">
        <v>521</v>
      </c>
      <c r="E453">
        <v>38018.090465549998</v>
      </c>
      <c r="F453">
        <v>33305.65</v>
      </c>
      <c r="G453">
        <v>-15.254801548984201</v>
      </c>
      <c r="H453">
        <f>(Table2[[#This Row],[1Y Return vs Nifty]]-AVERAGE(Table2[1Y Return vs Nifty]))/_xlfn.STDEV.P(Table2[1Y Return vs Nifty])</f>
        <v>-0.60597235273603423</v>
      </c>
      <c r="I453">
        <v>4.3860245039651096</v>
      </c>
      <c r="J453">
        <f>(Table2[[#This Row],[1M Return vs Nifty]]-AVERAGE(Table2[1M Return vs Nifty]))/_xlfn.STDEV.P(Table2[1M Return vs Nifty])</f>
        <v>0.7756223603169381</v>
      </c>
      <c r="K453">
        <v>2.3696713413613</v>
      </c>
      <c r="L453">
        <f>(Table2[[#This Row],[6M Return vs Nifty]]-AVERAGE(Table2[6M Return vs Nifty]))/_xlfn.STDEV.P(Table2[6M Return vs Nifty])</f>
        <v>6.0453253888437822E-2</v>
      </c>
      <c r="M453">
        <v>0.47161419934023002</v>
      </c>
      <c r="N453">
        <f>(Table2[[#This Row],[1W Return vs Nifty]]-AVERAGE(Table2[1W Return vs Nifty]))/_xlfn.STDEV.P(Table2[1W Return vs Nifty])</f>
        <v>1.2526401699628753</v>
      </c>
      <c r="O453">
        <v>34119.29</v>
      </c>
      <c r="P453">
        <v>34801.714111503199</v>
      </c>
      <c r="Q453">
        <v>33834.8114370736</v>
      </c>
      <c r="R453">
        <v>39.836108662306501</v>
      </c>
      <c r="S453" s="1">
        <f>(Table2[[#This Row],[Close Price]]-Table2[[#This Row],[20D EMA]])/Table2[[#This Row],[20D EMA]]</f>
        <v>-2.3846920612943568E-2</v>
      </c>
      <c r="T453" s="1">
        <f>(Table2[[#This Row],[Close Price]]-Table2[[#This Row],[50D EMA]])/Table2[[#This Row],[50D EMA]]</f>
        <v>-4.2988230600075401E-2</v>
      </c>
      <c r="U453" s="1">
        <f>(Table2[[#This Row],[Close Price]]-Table2[[#This Row],[200D EMA]])/Table2[[#This Row],[200D EMA]]</f>
        <v>-1.5639556261684499E-2</v>
      </c>
      <c r="V453">
        <v>0.80493467499203397</v>
      </c>
      <c r="W453">
        <v>33240.1</v>
      </c>
      <c r="X453">
        <v>33939.85</v>
      </c>
      <c r="Y453">
        <v>33240.1</v>
      </c>
      <c r="Z453">
        <v>33939.85</v>
      </c>
      <c r="AA453">
        <v>33131.599999999999</v>
      </c>
      <c r="AB453">
        <v>35254</v>
      </c>
      <c r="AC453" s="1">
        <f>(Table2[[#This Row],[Close Price]]/Table2[[#This Row],[Day Low]])-1</f>
        <v>1.9720157279912165E-3</v>
      </c>
      <c r="AD453" s="1">
        <f>(Table2[[#This Row],[Day High]]/Table2[[#This Row],[Close Price]])-1</f>
        <v>1.9041814226715248E-2</v>
      </c>
      <c r="AE453" s="1">
        <f>(Table2[[#This Row],[Close Price]]/Table2[[#This Row],[Current Week Low]])-1</f>
        <v>1.9720157279912165E-3</v>
      </c>
      <c r="AF453" s="1">
        <f>(Table2[[#This Row],[Current Week High]]/Table2[[#This Row],[Close Price]])-1</f>
        <v>1.9041814226715248E-2</v>
      </c>
      <c r="AG453" s="1">
        <f>(Table2[[#This Row],[Close Price]]/Table2[[#This Row],[Current Month Low]])-1</f>
        <v>5.2532929288051644E-3</v>
      </c>
      <c r="AH453" s="1">
        <f>(Table2[[#This Row],[Current Month High]]/Table2[[#This Row],[Close Price]])-1</f>
        <v>5.8499083488837478E-2</v>
      </c>
      <c r="AI453">
        <v>22.671378579910598</v>
      </c>
      <c r="AJ453">
        <v>16.866235422708499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0</v>
      </c>
      <c r="AM453">
        <v>0</v>
      </c>
      <c r="AN453">
        <v>-3.26</v>
      </c>
      <c r="AO453" t="s">
        <v>3143</v>
      </c>
      <c r="AP453">
        <v>2.0960415748271E-2</v>
      </c>
      <c r="AQ453">
        <f>(Table2[[#This Row],[Sharpe Ratio]]-AVERAGE(Table2[Sharpe Ratio]))/_xlfn.STDEV.P(Table2[Sharpe Ratio])</f>
        <v>-0.42220632832698807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521</v>
      </c>
      <c r="AT453">
        <f>_xlfn.RANK.AVG(Table2[[#This Row],[6M Return vs Nifty Z-Score]],Table2[6M Return vs Nifty Z-Score])</f>
        <v>306</v>
      </c>
      <c r="AU453">
        <f>_xlfn.RANK.AVG(Table2[[#This Row],[Sharpe Ratio Z-Score]],Table2[Sharpe Ratio Z-Score])</f>
        <v>447</v>
      </c>
      <c r="AV453">
        <f>(Table2[[#This Row],[Rank 1Y]]+Table2[[#This Row],[Rank 6M]]+Table2[[#This Row],[Rank Sharpe]])/3</f>
        <v>424.66666666666669</v>
      </c>
    </row>
    <row r="454" spans="1:48" x14ac:dyDescent="0.3">
      <c r="A454" t="s">
        <v>1385</v>
      </c>
      <c r="B454" t="s">
        <v>1386</v>
      </c>
      <c r="C454" t="s">
        <v>3099</v>
      </c>
      <c r="D454" t="s">
        <v>381</v>
      </c>
      <c r="E454">
        <v>7500.3219314999997</v>
      </c>
      <c r="F454">
        <v>567.1</v>
      </c>
      <c r="G454">
        <v>13.0764005143508</v>
      </c>
      <c r="H454">
        <f>(Table2[[#This Row],[1Y Return vs Nifty]]-AVERAGE(Table2[1Y Return vs Nifty]))/_xlfn.STDEV.P(Table2[1Y Return vs Nifty])</f>
        <v>-9.5335826273976507E-2</v>
      </c>
      <c r="I454">
        <v>-4.7651981210868604</v>
      </c>
      <c r="J454">
        <f>(Table2[[#This Row],[1M Return vs Nifty]]-AVERAGE(Table2[1M Return vs Nifty]))/_xlfn.STDEV.P(Table2[1M Return vs Nifty])</f>
        <v>-0.29908781167062015</v>
      </c>
      <c r="K454">
        <v>-1.34783125682798</v>
      </c>
      <c r="L454">
        <f>(Table2[[#This Row],[6M Return vs Nifty]]-AVERAGE(Table2[6M Return vs Nifty]))/_xlfn.STDEV.P(Table2[6M Return vs Nifty])</f>
        <v>-7.5072335704935433E-2</v>
      </c>
      <c r="M454">
        <v>-10.1083897908421</v>
      </c>
      <c r="N454">
        <f>(Table2[[#This Row],[1W Return vs Nifty]]-AVERAGE(Table2[1W Return vs Nifty]))/_xlfn.STDEV.P(Table2[1W Return vs Nifty])</f>
        <v>-0.89111139623092939</v>
      </c>
      <c r="O454">
        <v>603.79</v>
      </c>
      <c r="P454">
        <v>628.00849384734795</v>
      </c>
      <c r="Q454">
        <v>582.06346629579105</v>
      </c>
      <c r="R454">
        <v>23.122725809425901</v>
      </c>
      <c r="S454" s="1">
        <f>(Table2[[#This Row],[Close Price]]-Table2[[#This Row],[20D EMA]])/Table2[[#This Row],[20D EMA]]</f>
        <v>-6.0766160420013489E-2</v>
      </c>
      <c r="T454" s="1">
        <f>(Table2[[#This Row],[Close Price]]-Table2[[#This Row],[50D EMA]])/Table2[[#This Row],[50D EMA]]</f>
        <v>-9.6986735759266904E-2</v>
      </c>
      <c r="U454" s="1">
        <f>(Table2[[#This Row],[Close Price]]-Table2[[#This Row],[200D EMA]])/Table2[[#This Row],[200D EMA]]</f>
        <v>-2.5707619808227129E-2</v>
      </c>
      <c r="V454">
        <v>0.27322824907842902</v>
      </c>
      <c r="W454">
        <v>541.5</v>
      </c>
      <c r="X454">
        <v>571.6</v>
      </c>
      <c r="Y454">
        <v>541.5</v>
      </c>
      <c r="Z454">
        <v>571.6</v>
      </c>
      <c r="AA454">
        <v>541.5</v>
      </c>
      <c r="AB454">
        <v>645</v>
      </c>
      <c r="AC454" s="1">
        <f>(Table2[[#This Row],[Close Price]]/Table2[[#This Row],[Day Low]])-1</f>
        <v>4.7276084949215091E-2</v>
      </c>
      <c r="AD454" s="1">
        <f>(Table2[[#This Row],[Day High]]/Table2[[#This Row],[Close Price]])-1</f>
        <v>7.9351084464820421E-3</v>
      </c>
      <c r="AE454" s="1">
        <f>(Table2[[#This Row],[Close Price]]/Table2[[#This Row],[Current Week Low]])-1</f>
        <v>4.7276084949215091E-2</v>
      </c>
      <c r="AF454" s="1">
        <f>(Table2[[#This Row],[Current Week High]]/Table2[[#This Row],[Close Price]])-1</f>
        <v>7.9351084464820421E-3</v>
      </c>
      <c r="AG454" s="1">
        <f>(Table2[[#This Row],[Close Price]]/Table2[[#This Row],[Current Month Low]])-1</f>
        <v>4.7276084949215091E-2</v>
      </c>
      <c r="AH454" s="1">
        <f>(Table2[[#This Row],[Current Month High]]/Table2[[#This Row],[Close Price]])-1</f>
        <v>0.13736554399576795</v>
      </c>
      <c r="AI454">
        <v>39.834244401340101</v>
      </c>
      <c r="AJ454">
        <v>46.708058465916402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-0.11</v>
      </c>
      <c r="AM454" t="s">
        <v>3143</v>
      </c>
      <c r="AN454">
        <v>-6.29</v>
      </c>
      <c r="AO454" t="s">
        <v>3143</v>
      </c>
      <c r="AP454">
        <v>-2.0704031133803001E-2</v>
      </c>
      <c r="AQ454">
        <f>(Table2[[#This Row],[Sharpe Ratio]]-AVERAGE(Table2[Sharpe Ratio]))/_xlfn.STDEV.P(Table2[Sharpe Ratio])</f>
        <v>-0.91412240522822596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323</v>
      </c>
      <c r="AT454">
        <f>_xlfn.RANK.AVG(Table2[[#This Row],[6M Return vs Nifty Z-Score]],Table2[6M Return vs Nifty Z-Score])</f>
        <v>354</v>
      </c>
      <c r="AU454">
        <f>_xlfn.RANK.AVG(Table2[[#This Row],[Sharpe Ratio Z-Score]],Table2[Sharpe Ratio Z-Score])</f>
        <v>598</v>
      </c>
      <c r="AV454">
        <f>(Table2[[#This Row],[Rank 1Y]]+Table2[[#This Row],[Rank 6M]]+Table2[[#This Row],[Rank Sharpe]])/3</f>
        <v>425</v>
      </c>
    </row>
    <row r="455" spans="1:48" x14ac:dyDescent="0.3">
      <c r="A455" t="s">
        <v>170</v>
      </c>
      <c r="B455" t="s">
        <v>171</v>
      </c>
      <c r="C455" t="s">
        <v>3097</v>
      </c>
      <c r="D455" t="s">
        <v>43</v>
      </c>
      <c r="E455">
        <v>152651.03500748501</v>
      </c>
      <c r="F455">
        <v>718.25</v>
      </c>
      <c r="G455">
        <v>-9.5720192208332406</v>
      </c>
      <c r="H455">
        <f>(Table2[[#This Row],[1Y Return vs Nifty]]-AVERAGE(Table2[1Y Return vs Nifty]))/_xlfn.STDEV.P(Table2[1Y Return vs Nifty])</f>
        <v>-0.50354689891307758</v>
      </c>
      <c r="I455">
        <v>3.5515932966499202</v>
      </c>
      <c r="J455">
        <f>(Table2[[#This Row],[1M Return vs Nifty]]-AVERAGE(Table2[1M Return vs Nifty]))/_xlfn.STDEV.P(Table2[1M Return vs Nifty])</f>
        <v>0.67762761763954638</v>
      </c>
      <c r="K455">
        <v>16.3310900629541</v>
      </c>
      <c r="L455">
        <f>(Table2[[#This Row],[6M Return vs Nifty]]-AVERAGE(Table2[6M Return vs Nifty]))/_xlfn.STDEV.P(Table2[6M Return vs Nifty])</f>
        <v>0.56943191733992859</v>
      </c>
      <c r="M455">
        <v>-3.3386171780828402</v>
      </c>
      <c r="N455">
        <f>(Table2[[#This Row],[1W Return vs Nifty]]-AVERAGE(Table2[1W Return vs Nifty]))/_xlfn.STDEV.P(Table2[1W Return vs Nifty])</f>
        <v>0.48059986728518994</v>
      </c>
      <c r="O455">
        <v>721.73</v>
      </c>
      <c r="P455">
        <v>711.90722059903703</v>
      </c>
      <c r="Q455">
        <v>658.85440405423901</v>
      </c>
      <c r="R455">
        <v>38.391033271388601</v>
      </c>
      <c r="S455" s="1">
        <f>(Table2[[#This Row],[Close Price]]-Table2[[#This Row],[20D EMA]])/Table2[[#This Row],[20D EMA]]</f>
        <v>-4.821747745001618E-3</v>
      </c>
      <c r="T455" s="1">
        <f>(Table2[[#This Row],[Close Price]]-Table2[[#This Row],[50D EMA]])/Table2[[#This Row],[50D EMA]]</f>
        <v>8.9095590231909882E-3</v>
      </c>
      <c r="U455" s="1">
        <f>(Table2[[#This Row],[Close Price]]-Table2[[#This Row],[200D EMA]])/Table2[[#This Row],[200D EMA]]</f>
        <v>9.01498048434861E-2</v>
      </c>
      <c r="V455">
        <v>0.91896709594758397</v>
      </c>
      <c r="W455">
        <v>705.7</v>
      </c>
      <c r="X455">
        <v>721.8</v>
      </c>
      <c r="Y455">
        <v>705.7</v>
      </c>
      <c r="Z455">
        <v>721.8</v>
      </c>
      <c r="AA455">
        <v>696.5</v>
      </c>
      <c r="AB455">
        <v>755.45</v>
      </c>
      <c r="AC455" s="1">
        <f>(Table2[[#This Row],[Close Price]]/Table2[[#This Row],[Day Low]])-1</f>
        <v>1.7783760804874538E-2</v>
      </c>
      <c r="AD455" s="1">
        <f>(Table2[[#This Row],[Day High]]/Table2[[#This Row],[Close Price]])-1</f>
        <v>4.942568743473652E-3</v>
      </c>
      <c r="AE455" s="1">
        <f>(Table2[[#This Row],[Close Price]]/Table2[[#This Row],[Current Week Low]])-1</f>
        <v>1.7783760804874538E-2</v>
      </c>
      <c r="AF455" s="1">
        <f>(Table2[[#This Row],[Current Week High]]/Table2[[#This Row],[Close Price]])-1</f>
        <v>4.942568743473652E-3</v>
      </c>
      <c r="AG455" s="1">
        <f>(Table2[[#This Row],[Close Price]]/Table2[[#This Row],[Current Month Low]])-1</f>
        <v>3.1227566403445817E-2</v>
      </c>
      <c r="AH455" s="1">
        <f>(Table2[[#This Row],[Current Month High]]/Table2[[#This Row],[Close Price]])-1</f>
        <v>5.1792551340062776E-2</v>
      </c>
      <c r="AI455">
        <v>5.9798120431604698</v>
      </c>
      <c r="AJ455">
        <v>40.447790379350799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-0.03</v>
      </c>
      <c r="AM455" t="s">
        <v>3143</v>
      </c>
      <c r="AN455">
        <v>-0.75</v>
      </c>
      <c r="AO455" t="s">
        <v>3143</v>
      </c>
      <c r="AP455">
        <v>-3.6828697001443998E-2</v>
      </c>
      <c r="AQ455">
        <f>(Table2[[#This Row],[Sharpe Ratio]]-AVERAGE(Table2[Sharpe Ratio]))/_xlfn.STDEV.P(Table2[Sharpe Ratio])</f>
        <v>-1.1045001245677804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0.11961237878380698</v>
      </c>
      <c r="AS455">
        <f>_xlfn.RANK.AVG(Table2[[#This Row],[1Y Return vs Nifty Z-Score]],Table2[1Y Return vs Nifty Z-Score])</f>
        <v>485</v>
      </c>
      <c r="AT455">
        <f>_xlfn.RANK.AVG(Table2[[#This Row],[6M Return vs Nifty Z-Score]],Table2[6M Return vs Nifty Z-Score])</f>
        <v>161</v>
      </c>
      <c r="AU455">
        <f>_xlfn.RANK.AVG(Table2[[#This Row],[Sharpe Ratio Z-Score]],Table2[Sharpe Ratio Z-Score])</f>
        <v>630</v>
      </c>
      <c r="AV455">
        <f>(Table2[[#This Row],[Rank 1Y]]+Table2[[#This Row],[Rank 6M]]+Table2[[#This Row],[Rank Sharpe]])/3</f>
        <v>425.33333333333331</v>
      </c>
    </row>
    <row r="456" spans="1:48" x14ac:dyDescent="0.3">
      <c r="A456" t="s">
        <v>511</v>
      </c>
      <c r="B456" t="s">
        <v>512</v>
      </c>
      <c r="C456" t="s">
        <v>3109</v>
      </c>
      <c r="D456" t="s">
        <v>513</v>
      </c>
      <c r="E456">
        <v>38481.219061650001</v>
      </c>
      <c r="F456">
        <v>585.5</v>
      </c>
      <c r="G456">
        <v>-9.3925573258088093</v>
      </c>
      <c r="H456">
        <f>(Table2[[#This Row],[1Y Return vs Nifty]]-AVERAGE(Table2[1Y Return vs Nifty]))/_xlfn.STDEV.P(Table2[1Y Return vs Nifty])</f>
        <v>-0.50031230976635832</v>
      </c>
      <c r="I456">
        <v>-7.7271503179031704</v>
      </c>
      <c r="J456">
        <f>(Table2[[#This Row],[1M Return vs Nifty]]-AVERAGE(Table2[1M Return vs Nifty]))/_xlfn.STDEV.P(Table2[1M Return vs Nifty])</f>
        <v>-0.64693643095183939</v>
      </c>
      <c r="K456">
        <v>24.7958765973083</v>
      </c>
      <c r="L456">
        <f>(Table2[[#This Row],[6M Return vs Nifty]]-AVERAGE(Table2[6M Return vs Nifty]))/_xlfn.STDEV.P(Table2[6M Return vs Nifty])</f>
        <v>0.8780248922067585</v>
      </c>
      <c r="M456">
        <v>-4.0340932641029497</v>
      </c>
      <c r="N456">
        <f>(Table2[[#This Row],[1W Return vs Nifty]]-AVERAGE(Table2[1W Return vs Nifty]))/_xlfn.STDEV.P(Table2[1W Return vs Nifty])</f>
        <v>0.33968045458558727</v>
      </c>
      <c r="O456">
        <v>621.5</v>
      </c>
      <c r="P456">
        <v>629.07674369477695</v>
      </c>
      <c r="Q456">
        <v>572.50912216059805</v>
      </c>
      <c r="R456">
        <v>21.800434732725002</v>
      </c>
      <c r="S456" s="1">
        <f>(Table2[[#This Row],[Close Price]]-Table2[[#This Row],[20D EMA]])/Table2[[#This Row],[20D EMA]]</f>
        <v>-5.7924376508447305E-2</v>
      </c>
      <c r="T456" s="1">
        <f>(Table2[[#This Row],[Close Price]]-Table2[[#This Row],[50D EMA]])/Table2[[#This Row],[50D EMA]]</f>
        <v>-6.9270950057438524E-2</v>
      </c>
      <c r="U456" s="1">
        <f>(Table2[[#This Row],[Close Price]]-Table2[[#This Row],[200D EMA]])/Table2[[#This Row],[200D EMA]]</f>
        <v>2.2691128117532065E-2</v>
      </c>
      <c r="V456">
        <v>0.71982165268169895</v>
      </c>
      <c r="W456">
        <v>576.20000000000005</v>
      </c>
      <c r="X456">
        <v>593.70000000000005</v>
      </c>
      <c r="Y456">
        <v>576.20000000000005</v>
      </c>
      <c r="Z456">
        <v>593.70000000000005</v>
      </c>
      <c r="AA456">
        <v>576.20000000000005</v>
      </c>
      <c r="AB456">
        <v>685.95</v>
      </c>
      <c r="AC456" s="1">
        <f>(Table2[[#This Row],[Close Price]]/Table2[[#This Row],[Day Low]])-1</f>
        <v>1.6140229087122426E-2</v>
      </c>
      <c r="AD456" s="1">
        <f>(Table2[[#This Row],[Day High]]/Table2[[#This Row],[Close Price]])-1</f>
        <v>1.4005123825790111E-2</v>
      </c>
      <c r="AE456" s="1">
        <f>(Table2[[#This Row],[Close Price]]/Table2[[#This Row],[Current Week Low]])-1</f>
        <v>1.6140229087122426E-2</v>
      </c>
      <c r="AF456" s="1">
        <f>(Table2[[#This Row],[Current Week High]]/Table2[[#This Row],[Close Price]])-1</f>
        <v>1.4005123825790111E-2</v>
      </c>
      <c r="AG456" s="1">
        <f>(Table2[[#This Row],[Close Price]]/Table2[[#This Row],[Current Month Low]])-1</f>
        <v>1.6140229087122426E-2</v>
      </c>
      <c r="AH456" s="1">
        <f>(Table2[[#This Row],[Current Month High]]/Table2[[#This Row],[Close Price]])-1</f>
        <v>0.17156276686592653</v>
      </c>
      <c r="AI456">
        <v>22.194705380017002</v>
      </c>
      <c r="AJ456">
        <v>39.057119106994399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0.03</v>
      </c>
      <c r="AM456" t="s">
        <v>3144</v>
      </c>
      <c r="AN456">
        <v>-6.14</v>
      </c>
      <c r="AO456" t="s">
        <v>3143</v>
      </c>
      <c r="AP456">
        <v>-7.6975967822854999E-2</v>
      </c>
      <c r="AQ456">
        <f>(Table2[[#This Row],[Sharpe Ratio]]-AVERAGE(Table2[Sharpe Ratio]))/_xlfn.STDEV.P(Table2[Sharpe Ratio])</f>
        <v>-1.5785034880747375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483</v>
      </c>
      <c r="AT456">
        <f>_xlfn.RANK.AVG(Table2[[#This Row],[6M Return vs Nifty Z-Score]],Table2[6M Return vs Nifty Z-Score])</f>
        <v>102</v>
      </c>
      <c r="AU456">
        <f>_xlfn.RANK.AVG(Table2[[#This Row],[Sharpe Ratio Z-Score]],Table2[Sharpe Ratio Z-Score])</f>
        <v>691</v>
      </c>
      <c r="AV456">
        <f>(Table2[[#This Row],[Rank 1Y]]+Table2[[#This Row],[Rank 6M]]+Table2[[#This Row],[Rank Sharpe]])/3</f>
        <v>425.33333333333331</v>
      </c>
    </row>
    <row r="457" spans="1:48" x14ac:dyDescent="0.3">
      <c r="A457" t="s">
        <v>1776</v>
      </c>
      <c r="B457" t="s">
        <v>1777</v>
      </c>
      <c r="C457" t="s">
        <v>3099</v>
      </c>
      <c r="D457" t="s">
        <v>1778</v>
      </c>
      <c r="E457">
        <v>4192.4076840799999</v>
      </c>
      <c r="F457">
        <v>830.25</v>
      </c>
      <c r="G457">
        <v>4.2857053870093003</v>
      </c>
      <c r="H457">
        <f>(Table2[[#This Row],[1Y Return vs Nifty]]-AVERAGE(Table2[1Y Return vs Nifty]))/_xlfn.STDEV.P(Table2[1Y Return vs Nifty])</f>
        <v>-0.25377774536296116</v>
      </c>
      <c r="I457">
        <v>-13.634173064476901</v>
      </c>
      <c r="J457">
        <f>(Table2[[#This Row],[1M Return vs Nifty]]-AVERAGE(Table2[1M Return vs Nifty]))/_xlfn.STDEV.P(Table2[1M Return vs Nifty])</f>
        <v>-1.3406511062484225</v>
      </c>
      <c r="K457">
        <v>-13.555083854589499</v>
      </c>
      <c r="L457">
        <f>(Table2[[#This Row],[6M Return vs Nifty]]-AVERAGE(Table2[6M Return vs Nifty]))/_xlfn.STDEV.P(Table2[6M Return vs Nifty])</f>
        <v>-0.52010097036754188</v>
      </c>
      <c r="M457">
        <v>-7.67096921541863</v>
      </c>
      <c r="N457">
        <f>(Table2[[#This Row],[1W Return vs Nifty]]-AVERAGE(Table2[1W Return vs Nifty]))/_xlfn.STDEV.P(Table2[1W Return vs Nifty])</f>
        <v>-0.39723406112918525</v>
      </c>
      <c r="O457">
        <v>907.33</v>
      </c>
      <c r="P457">
        <v>967.87317512888001</v>
      </c>
      <c r="Q457">
        <v>885.56434936666903</v>
      </c>
      <c r="R457">
        <v>19.948545889895001</v>
      </c>
      <c r="S457" s="1">
        <f>(Table2[[#This Row],[Close Price]]-Table2[[#This Row],[20D EMA]])/Table2[[#This Row],[20D EMA]]</f>
        <v>-8.4952553095345731E-2</v>
      </c>
      <c r="T457" s="1">
        <f>(Table2[[#This Row],[Close Price]]-Table2[[#This Row],[50D EMA]])/Table2[[#This Row],[50D EMA]]</f>
        <v>-0.14219133112202886</v>
      </c>
      <c r="U457" s="1">
        <f>(Table2[[#This Row],[Close Price]]-Table2[[#This Row],[200D EMA]])/Table2[[#This Row],[200D EMA]]</f>
        <v>-6.2462258565657389E-2</v>
      </c>
      <c r="V457">
        <v>0.46665982853568599</v>
      </c>
      <c r="W457">
        <v>804.1</v>
      </c>
      <c r="X457">
        <v>842.65</v>
      </c>
      <c r="Y457">
        <v>804.1</v>
      </c>
      <c r="Z457">
        <v>842.65</v>
      </c>
      <c r="AA457">
        <v>804.1</v>
      </c>
      <c r="AB457">
        <v>992</v>
      </c>
      <c r="AC457" s="1">
        <f>(Table2[[#This Row],[Close Price]]/Table2[[#This Row],[Day Low]])-1</f>
        <v>3.2520830742444939E-2</v>
      </c>
      <c r="AD457" s="1">
        <f>(Table2[[#This Row],[Day High]]/Table2[[#This Row],[Close Price]])-1</f>
        <v>1.4935260463715627E-2</v>
      </c>
      <c r="AE457" s="1">
        <f>(Table2[[#This Row],[Close Price]]/Table2[[#This Row],[Current Week Low]])-1</f>
        <v>3.2520830742444939E-2</v>
      </c>
      <c r="AF457" s="1">
        <f>(Table2[[#This Row],[Current Week High]]/Table2[[#This Row],[Close Price]])-1</f>
        <v>1.4935260463715627E-2</v>
      </c>
      <c r="AG457" s="1">
        <f>(Table2[[#This Row],[Close Price]]/Table2[[#This Row],[Current Month Low]])-1</f>
        <v>3.2520830742444939E-2</v>
      </c>
      <c r="AH457" s="1">
        <f>(Table2[[#This Row],[Current Month High]]/Table2[[#This Row],[Close Price]])-1</f>
        <v>0.19482083709725995</v>
      </c>
      <c r="AI457">
        <v>44.655224330020999</v>
      </c>
      <c r="AJ457">
        <v>42.850997935306196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-0.22</v>
      </c>
      <c r="AM457" t="s">
        <v>3143</v>
      </c>
      <c r="AN457">
        <v>-9.5399999999999991</v>
      </c>
      <c r="AO457" t="s">
        <v>3143</v>
      </c>
      <c r="AP457">
        <v>4.1366192902223001E-2</v>
      </c>
      <c r="AQ457">
        <f>(Table2[[#This Row],[Sharpe Ratio]]-AVERAGE(Table2[Sharpe Ratio]))/_xlfn.STDEV.P(Table2[Sharpe Ratio])</f>
        <v>-0.18128317693836946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389</v>
      </c>
      <c r="AT457">
        <f>_xlfn.RANK.AVG(Table2[[#This Row],[6M Return vs Nifty Z-Score]],Table2[6M Return vs Nifty Z-Score])</f>
        <v>501</v>
      </c>
      <c r="AU457">
        <f>_xlfn.RANK.AVG(Table2[[#This Row],[Sharpe Ratio Z-Score]],Table2[Sharpe Ratio Z-Score])</f>
        <v>387</v>
      </c>
      <c r="AV457">
        <f>(Table2[[#This Row],[Rank 1Y]]+Table2[[#This Row],[Rank 6M]]+Table2[[#This Row],[Rank Sharpe]])/3</f>
        <v>425.66666666666669</v>
      </c>
    </row>
    <row r="458" spans="1:48" x14ac:dyDescent="0.3">
      <c r="A458" t="s">
        <v>1282</v>
      </c>
      <c r="B458" t="s">
        <v>1283</v>
      </c>
      <c r="C458" t="s">
        <v>3099</v>
      </c>
      <c r="D458" t="s">
        <v>261</v>
      </c>
      <c r="E458">
        <v>8417.6000767999994</v>
      </c>
      <c r="F458">
        <v>638.45000000000005</v>
      </c>
      <c r="G458">
        <v>-24.499020737441999</v>
      </c>
      <c r="H458">
        <f>(Table2[[#This Row],[1Y Return vs Nifty]]-AVERAGE(Table2[1Y Return vs Nifty]))/_xlfn.STDEV.P(Table2[1Y Return vs Nifty])</f>
        <v>-0.77258850850998817</v>
      </c>
      <c r="I458">
        <v>-2.6570299807412701</v>
      </c>
      <c r="J458">
        <f>(Table2[[#This Row],[1M Return vs Nifty]]-AVERAGE(Table2[1M Return vs Nifty]))/_xlfn.STDEV.P(Table2[1M Return vs Nifty])</f>
        <v>-5.1506713764958224E-2</v>
      </c>
      <c r="K458">
        <v>-0.53146837976203898</v>
      </c>
      <c r="L458">
        <f>(Table2[[#This Row],[6M Return vs Nifty]]-AVERAGE(Table2[6M Return vs Nifty]))/_xlfn.STDEV.P(Table2[6M Return vs Nifty])</f>
        <v>-4.5310941512395071E-2</v>
      </c>
      <c r="M458">
        <v>-1.3809469323225301</v>
      </c>
      <c r="N458">
        <f>(Table2[[#This Row],[1W Return vs Nifty]]-AVERAGE(Table2[1W Return vs Nifty]))/_xlfn.STDEV.P(Table2[1W Return vs Nifty])</f>
        <v>0.87726877774439582</v>
      </c>
      <c r="O458">
        <v>660.75</v>
      </c>
      <c r="P458">
        <v>675.49058538819997</v>
      </c>
      <c r="Q458">
        <v>644.427501265469</v>
      </c>
      <c r="R458">
        <v>32.963884707952701</v>
      </c>
      <c r="S458" s="1">
        <f>(Table2[[#This Row],[Close Price]]-Table2[[#This Row],[20D EMA]])/Table2[[#This Row],[20D EMA]]</f>
        <v>-3.3749527052591682E-2</v>
      </c>
      <c r="T458" s="1">
        <f>(Table2[[#This Row],[Close Price]]-Table2[[#This Row],[50D EMA]])/Table2[[#This Row],[50D EMA]]</f>
        <v>-5.4835087548870794E-2</v>
      </c>
      <c r="U458" s="1">
        <f>(Table2[[#This Row],[Close Price]]-Table2[[#This Row],[200D EMA]])/Table2[[#This Row],[200D EMA]]</f>
        <v>-9.2756768662586205E-3</v>
      </c>
      <c r="V458">
        <v>0.286845365037045</v>
      </c>
      <c r="W458">
        <v>619.9</v>
      </c>
      <c r="X458">
        <v>642</v>
      </c>
      <c r="Y458">
        <v>619.9</v>
      </c>
      <c r="Z458">
        <v>642</v>
      </c>
      <c r="AA458">
        <v>616.65</v>
      </c>
      <c r="AB458">
        <v>704.25</v>
      </c>
      <c r="AC458" s="1">
        <f>(Table2[[#This Row],[Close Price]]/Table2[[#This Row],[Day Low]])-1</f>
        <v>2.9924181319567866E-2</v>
      </c>
      <c r="AD458" s="1">
        <f>(Table2[[#This Row],[Day High]]/Table2[[#This Row],[Close Price]])-1</f>
        <v>5.5603414519538319E-3</v>
      </c>
      <c r="AE458" s="1">
        <f>(Table2[[#This Row],[Close Price]]/Table2[[#This Row],[Current Week Low]])-1</f>
        <v>2.9924181319567866E-2</v>
      </c>
      <c r="AF458" s="1">
        <f>(Table2[[#This Row],[Current Week High]]/Table2[[#This Row],[Close Price]])-1</f>
        <v>5.5603414519538319E-3</v>
      </c>
      <c r="AG458" s="1">
        <f>(Table2[[#This Row],[Close Price]]/Table2[[#This Row],[Current Month Low]])-1</f>
        <v>3.5352306819103285E-2</v>
      </c>
      <c r="AH458" s="1">
        <f>(Table2[[#This Row],[Current Month High]]/Table2[[#This Row],[Close Price]])-1</f>
        <v>0.10306210353199141</v>
      </c>
      <c r="AI458">
        <v>33.918082856919</v>
      </c>
      <c r="AJ458">
        <v>15.7451051486584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0.01</v>
      </c>
      <c r="AM458" t="s">
        <v>3144</v>
      </c>
      <c r="AN458">
        <v>-5.85</v>
      </c>
      <c r="AO458" t="s">
        <v>3143</v>
      </c>
      <c r="AP458">
        <v>5.2425567912479001E-2</v>
      </c>
      <c r="AQ458">
        <f>(Table2[[#This Row],[Sharpe Ratio]]-AVERAGE(Table2[Sharpe Ratio]))/_xlfn.STDEV.P(Table2[Sharpe Ratio])</f>
        <v>-5.0709395809754851E-2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583</v>
      </c>
      <c r="AT458">
        <f>_xlfn.RANK.AVG(Table2[[#This Row],[6M Return vs Nifty Z-Score]],Table2[6M Return vs Nifty Z-Score])</f>
        <v>344</v>
      </c>
      <c r="AU458">
        <f>_xlfn.RANK.AVG(Table2[[#This Row],[Sharpe Ratio Z-Score]],Table2[Sharpe Ratio Z-Score])</f>
        <v>351</v>
      </c>
      <c r="AV458">
        <f>(Table2[[#This Row],[Rank 1Y]]+Table2[[#This Row],[Rank 6M]]+Table2[[#This Row],[Rank Sharpe]])/3</f>
        <v>426</v>
      </c>
    </row>
    <row r="459" spans="1:48" x14ac:dyDescent="0.3">
      <c r="A459" t="s">
        <v>314</v>
      </c>
      <c r="B459" t="s">
        <v>315</v>
      </c>
      <c r="C459" t="s">
        <v>3099</v>
      </c>
      <c r="D459" t="s">
        <v>197</v>
      </c>
      <c r="E459">
        <v>82876.481699230004</v>
      </c>
      <c r="F459">
        <v>634</v>
      </c>
      <c r="G459">
        <v>-8.6548659828424093</v>
      </c>
      <c r="H459">
        <f>(Table2[[#This Row],[1Y Return vs Nifty]]-AVERAGE(Table2[1Y Return vs Nifty]))/_xlfn.STDEV.P(Table2[1Y Return vs Nifty])</f>
        <v>-0.48701629274133446</v>
      </c>
      <c r="I459">
        <v>0.61649639803228695</v>
      </c>
      <c r="J459">
        <f>(Table2[[#This Row],[1M Return vs Nifty]]-AVERAGE(Table2[1M Return vs Nifty]))/_xlfn.STDEV.P(Table2[1M Return vs Nifty])</f>
        <v>0.33293285695497699</v>
      </c>
      <c r="K459">
        <v>14.4033044408901</v>
      </c>
      <c r="L459">
        <f>(Table2[[#This Row],[6M Return vs Nifty]]-AVERAGE(Table2[6M Return vs Nifty]))/_xlfn.STDEV.P(Table2[6M Return vs Nifty])</f>
        <v>0.49915240141783934</v>
      </c>
      <c r="M459">
        <v>-2.3645329006924198</v>
      </c>
      <c r="N459">
        <f>(Table2[[#This Row],[1W Return vs Nifty]]-AVERAGE(Table2[1W Return vs Nifty]))/_xlfn.STDEV.P(Table2[1W Return vs Nifty])</f>
        <v>0.67797169221060638</v>
      </c>
      <c r="O459">
        <v>666.74</v>
      </c>
      <c r="P459">
        <v>669.79667989864902</v>
      </c>
      <c r="Q459">
        <v>618.40971753649796</v>
      </c>
      <c r="R459">
        <v>24.544504740240001</v>
      </c>
      <c r="S459" s="1">
        <f>(Table2[[#This Row],[Close Price]]-Table2[[#This Row],[20D EMA]])/Table2[[#This Row],[20D EMA]]</f>
        <v>-4.9104598494165652E-2</v>
      </c>
      <c r="T459" s="1">
        <f>(Table2[[#This Row],[Close Price]]-Table2[[#This Row],[50D EMA]])/Table2[[#This Row],[50D EMA]]</f>
        <v>-5.3444098743615193E-2</v>
      </c>
      <c r="U459" s="1">
        <f>(Table2[[#This Row],[Close Price]]-Table2[[#This Row],[200D EMA]])/Table2[[#This Row],[200D EMA]]</f>
        <v>2.5210280533119068E-2</v>
      </c>
      <c r="V459">
        <v>0.74221715188860204</v>
      </c>
      <c r="W459">
        <v>616.85</v>
      </c>
      <c r="X459">
        <v>642</v>
      </c>
      <c r="Y459">
        <v>616.85</v>
      </c>
      <c r="Z459">
        <v>642</v>
      </c>
      <c r="AA459">
        <v>616.85</v>
      </c>
      <c r="AB459">
        <v>719.85</v>
      </c>
      <c r="AC459" s="1">
        <f>(Table2[[#This Row],[Close Price]]/Table2[[#This Row],[Day Low]])-1</f>
        <v>2.7802545189268058E-2</v>
      </c>
      <c r="AD459" s="1">
        <f>(Table2[[#This Row],[Day High]]/Table2[[#This Row],[Close Price]])-1</f>
        <v>1.2618296529968376E-2</v>
      </c>
      <c r="AE459" s="1">
        <f>(Table2[[#This Row],[Close Price]]/Table2[[#This Row],[Current Week Low]])-1</f>
        <v>2.7802545189268058E-2</v>
      </c>
      <c r="AF459" s="1">
        <f>(Table2[[#This Row],[Current Week High]]/Table2[[#This Row],[Close Price]])-1</f>
        <v>1.2618296529968376E-2</v>
      </c>
      <c r="AG459" s="1">
        <f>(Table2[[#This Row],[Close Price]]/Table2[[#This Row],[Current Month Low]])-1</f>
        <v>2.7802545189268058E-2</v>
      </c>
      <c r="AH459" s="1">
        <f>(Table2[[#This Row],[Current Month High]]/Table2[[#This Row],[Close Price]])-1</f>
        <v>0.13541009463722409</v>
      </c>
      <c r="AI459">
        <v>13.5410094637224</v>
      </c>
      <c r="AJ459">
        <v>30.372198231544299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0.02</v>
      </c>
      <c r="AM459" t="s">
        <v>3144</v>
      </c>
      <c r="AN459">
        <v>-7.46</v>
      </c>
      <c r="AO459" t="s">
        <v>3143</v>
      </c>
      <c r="AP459">
        <v>-2.8256797876724998E-2</v>
      </c>
      <c r="AQ459">
        <f>(Table2[[#This Row],[Sharpe Ratio]]-AVERAGE(Table2[Sharpe Ratio]))/_xlfn.STDEV.P(Table2[Sharpe Ratio])</f>
        <v>-1.0032950131460534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477</v>
      </c>
      <c r="AT459">
        <f>_xlfn.RANK.AVG(Table2[[#This Row],[6M Return vs Nifty Z-Score]],Table2[6M Return vs Nifty Z-Score])</f>
        <v>182</v>
      </c>
      <c r="AU459">
        <f>_xlfn.RANK.AVG(Table2[[#This Row],[Sharpe Ratio Z-Score]],Table2[Sharpe Ratio Z-Score])</f>
        <v>620</v>
      </c>
      <c r="AV459">
        <f>(Table2[[#This Row],[Rank 1Y]]+Table2[[#This Row],[Rank 6M]]+Table2[[#This Row],[Rank Sharpe]])/3</f>
        <v>426.33333333333331</v>
      </c>
    </row>
    <row r="460" spans="1:48" x14ac:dyDescent="0.3">
      <c r="A460" t="s">
        <v>251</v>
      </c>
      <c r="B460" t="s">
        <v>252</v>
      </c>
      <c r="C460" t="s">
        <v>3101</v>
      </c>
      <c r="D460" t="s">
        <v>51</v>
      </c>
      <c r="E460">
        <v>98394.193851420001</v>
      </c>
      <c r="F460">
        <v>2426.8000000000002</v>
      </c>
      <c r="G460">
        <v>10.673697587015599</v>
      </c>
      <c r="H460">
        <f>(Table2[[#This Row],[1Y Return vs Nifty]]-AVERAGE(Table2[1Y Return vs Nifty]))/_xlfn.STDEV.P(Table2[1Y Return vs Nifty])</f>
        <v>-0.13864171474958323</v>
      </c>
      <c r="I460">
        <v>1.5272739319492299</v>
      </c>
      <c r="J460">
        <f>(Table2[[#This Row],[1M Return vs Nifty]]-AVERAGE(Table2[1M Return vs Nifty]))/_xlfn.STDEV.P(Table2[1M Return vs Nifty])</f>
        <v>0.43989363369738776</v>
      </c>
      <c r="K460">
        <v>-6.4651553559801203</v>
      </c>
      <c r="L460">
        <f>(Table2[[#This Row],[6M Return vs Nifty]]-AVERAGE(Table2[6M Return vs Nifty]))/_xlfn.STDEV.P(Table2[6M Return vs Nifty])</f>
        <v>-0.26162993650278693</v>
      </c>
      <c r="M460">
        <v>-5.0436041600719896</v>
      </c>
      <c r="N460">
        <f>(Table2[[#This Row],[1W Return vs Nifty]]-AVERAGE(Table2[1W Return vs Nifty]))/_xlfn.STDEV.P(Table2[1W Return vs Nifty])</f>
        <v>0.13513038387374771</v>
      </c>
      <c r="O460">
        <v>2577.7399999999998</v>
      </c>
      <c r="P460">
        <v>2504.4271421202802</v>
      </c>
      <c r="Q460">
        <v>2246.13510370619</v>
      </c>
      <c r="R460">
        <v>24.456233681968801</v>
      </c>
      <c r="S460" s="1">
        <f>(Table2[[#This Row],[Close Price]]-Table2[[#This Row],[20D EMA]])/Table2[[#This Row],[20D EMA]]</f>
        <v>-5.8555168480917241E-2</v>
      </c>
      <c r="T460" s="1">
        <f>(Table2[[#This Row],[Close Price]]-Table2[[#This Row],[50D EMA]])/Table2[[#This Row],[50D EMA]]</f>
        <v>-3.0995967426930178E-2</v>
      </c>
      <c r="U460" s="1">
        <f>(Table2[[#This Row],[Close Price]]-Table2[[#This Row],[200D EMA]])/Table2[[#This Row],[200D EMA]]</f>
        <v>8.0433672932544331E-2</v>
      </c>
      <c r="V460">
        <v>0.344780808055629</v>
      </c>
      <c r="W460">
        <v>2405</v>
      </c>
      <c r="X460">
        <v>2470.3000000000002</v>
      </c>
      <c r="Y460">
        <v>2405</v>
      </c>
      <c r="Z460">
        <v>2470.3000000000002</v>
      </c>
      <c r="AA460">
        <v>2405</v>
      </c>
      <c r="AB460">
        <v>2835</v>
      </c>
      <c r="AC460" s="1">
        <f>(Table2[[#This Row],[Close Price]]/Table2[[#This Row],[Day Low]])-1</f>
        <v>9.0644490644491427E-3</v>
      </c>
      <c r="AD460" s="1">
        <f>(Table2[[#This Row],[Day High]]/Table2[[#This Row],[Close Price]])-1</f>
        <v>1.7924839294544359E-2</v>
      </c>
      <c r="AE460" s="1">
        <f>(Table2[[#This Row],[Close Price]]/Table2[[#This Row],[Current Week Low]])-1</f>
        <v>9.0644490644491427E-3</v>
      </c>
      <c r="AF460" s="1">
        <f>(Table2[[#This Row],[Current Week High]]/Table2[[#This Row],[Close Price]])-1</f>
        <v>1.7924839294544359E-2</v>
      </c>
      <c r="AG460" s="1">
        <f>(Table2[[#This Row],[Close Price]]/Table2[[#This Row],[Current Month Low]])-1</f>
        <v>9.0644490644491427E-3</v>
      </c>
      <c r="AH460" s="1">
        <f>(Table2[[#This Row],[Current Month High]]/Table2[[#This Row],[Close Price]])-1</f>
        <v>0.16820504367891864</v>
      </c>
      <c r="AI460">
        <v>16.8205043678918</v>
      </c>
      <c r="AJ460">
        <v>44.190606339680897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0.13</v>
      </c>
      <c r="AM460" t="s">
        <v>3144</v>
      </c>
      <c r="AN460">
        <v>-9.58</v>
      </c>
      <c r="AO460" t="s">
        <v>3143</v>
      </c>
      <c r="AQ460">
        <f>(Table2[[#This Row],[Sharpe Ratio]]-AVERAGE(Table2[Sharpe Ratio]))/_xlfn.STDEV.P(Table2[Sharpe Ratio])</f>
        <v>-0.66967788397470196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-0.49492551765593656</v>
      </c>
      <c r="AS460">
        <f>_xlfn.RANK.AVG(Table2[[#This Row],[1Y Return vs Nifty Z-Score]],Table2[1Y Return vs Nifty Z-Score])</f>
        <v>347</v>
      </c>
      <c r="AT460">
        <f>_xlfn.RANK.AVG(Table2[[#This Row],[6M Return vs Nifty Z-Score]],Table2[6M Return vs Nifty Z-Score])</f>
        <v>412</v>
      </c>
      <c r="AU460">
        <f>_xlfn.RANK.AVG(Table2[[#This Row],[Sharpe Ratio Z-Score]],Table2[Sharpe Ratio Z-Score])</f>
        <v>520.5</v>
      </c>
      <c r="AV460">
        <f>(Table2[[#This Row],[Rank 1Y]]+Table2[[#This Row],[Rank 6M]]+Table2[[#This Row],[Rank Sharpe]])/3</f>
        <v>426.5</v>
      </c>
    </row>
    <row r="461" spans="1:48" x14ac:dyDescent="0.3">
      <c r="A461" t="s">
        <v>223</v>
      </c>
      <c r="B461" t="s">
        <v>224</v>
      </c>
      <c r="C461" t="s">
        <v>3097</v>
      </c>
      <c r="D461" t="s">
        <v>34</v>
      </c>
      <c r="E461">
        <v>110010.452961296</v>
      </c>
      <c r="F461">
        <v>98.64</v>
      </c>
      <c r="G461">
        <v>7.0631931292711698</v>
      </c>
      <c r="H461">
        <f>(Table2[[#This Row],[1Y Return vs Nifty]]-AVERAGE(Table2[1Y Return vs Nifty]))/_xlfn.STDEV.P(Table2[1Y Return vs Nifty])</f>
        <v>-0.20371680231405931</v>
      </c>
      <c r="I461">
        <v>-4.5636081178033603</v>
      </c>
      <c r="J461">
        <f>(Table2[[#This Row],[1M Return vs Nifty]]-AVERAGE(Table2[1M Return vs Nifty]))/_xlfn.STDEV.P(Table2[1M Return vs Nifty])</f>
        <v>-0.27541328904380857</v>
      </c>
      <c r="K461">
        <v>-36.691380726160197</v>
      </c>
      <c r="L461">
        <f>(Table2[[#This Row],[6M Return vs Nifty]]-AVERAGE(Table2[6M Return vs Nifty]))/_xlfn.STDEV.P(Table2[6M Return vs Nifty])</f>
        <v>-1.3635597687700511</v>
      </c>
      <c r="M461">
        <v>-5.9296580729747497</v>
      </c>
      <c r="N461">
        <f>(Table2[[#This Row],[1W Return vs Nifty]]-AVERAGE(Table2[1W Return vs Nifty]))/_xlfn.STDEV.P(Table2[1W Return vs Nifty])</f>
        <v>-4.4404469353156062E-2</v>
      </c>
      <c r="O461">
        <v>102.05</v>
      </c>
      <c r="P461">
        <v>107.132292478089</v>
      </c>
      <c r="Q461">
        <v>109.399684970682</v>
      </c>
      <c r="R461">
        <v>30.493161205516</v>
      </c>
      <c r="S461" s="1">
        <f>(Table2[[#This Row],[Close Price]]-Table2[[#This Row],[20D EMA]])/Table2[[#This Row],[20D EMA]]</f>
        <v>-3.3414992650661411E-2</v>
      </c>
      <c r="T461" s="1">
        <f>(Table2[[#This Row],[Close Price]]-Table2[[#This Row],[50D EMA]])/Table2[[#This Row],[50D EMA]]</f>
        <v>-7.9269212686976398E-2</v>
      </c>
      <c r="U461" s="1">
        <f>(Table2[[#This Row],[Close Price]]-Table2[[#This Row],[200D EMA]])/Table2[[#This Row],[200D EMA]]</f>
        <v>-9.8352065397313421E-2</v>
      </c>
      <c r="V461">
        <v>0.96757007719563304</v>
      </c>
      <c r="W461">
        <v>95.98</v>
      </c>
      <c r="X461">
        <v>101.95</v>
      </c>
      <c r="Y461">
        <v>95.98</v>
      </c>
      <c r="Z461">
        <v>101.95</v>
      </c>
      <c r="AA461">
        <v>92.4</v>
      </c>
      <c r="AB461">
        <v>107.4</v>
      </c>
      <c r="AC461" s="1">
        <f>(Table2[[#This Row],[Close Price]]/Table2[[#This Row],[Day Low]])-1</f>
        <v>2.7714107105647035E-2</v>
      </c>
      <c r="AD461" s="1">
        <f>(Table2[[#This Row],[Day High]]/Table2[[#This Row],[Close Price]])-1</f>
        <v>3.3556366585563602E-2</v>
      </c>
      <c r="AE461" s="1">
        <f>(Table2[[#This Row],[Close Price]]/Table2[[#This Row],[Current Week Low]])-1</f>
        <v>2.7714107105647035E-2</v>
      </c>
      <c r="AF461" s="1">
        <f>(Table2[[#This Row],[Current Week High]]/Table2[[#This Row],[Close Price]])-1</f>
        <v>3.3556366585563602E-2</v>
      </c>
      <c r="AG461" s="1">
        <f>(Table2[[#This Row],[Close Price]]/Table2[[#This Row],[Current Month Low]])-1</f>
        <v>6.7532467532467555E-2</v>
      </c>
      <c r="AH461" s="1">
        <f>(Table2[[#This Row],[Current Month High]]/Table2[[#This Row],[Close Price]])-1</f>
        <v>8.8807785888077806E-2</v>
      </c>
      <c r="AI461">
        <v>44.870235198702296</v>
      </c>
      <c r="AJ461">
        <v>36.3372494816862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-0.15</v>
      </c>
      <c r="AM461" t="s">
        <v>3143</v>
      </c>
      <c r="AN461">
        <v>-4.87</v>
      </c>
      <c r="AO461" t="s">
        <v>3143</v>
      </c>
      <c r="AP461">
        <v>9.9237939062850999E-2</v>
      </c>
      <c r="AQ461">
        <f>(Table2[[#This Row],[Sharpe Ratio]]-AVERAGE(Table2[Sharpe Ratio]))/_xlfn.STDEV.P(Table2[Sharpe Ratio])</f>
        <v>0.50198624015807325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373</v>
      </c>
      <c r="AT461">
        <f>_xlfn.RANK.AVG(Table2[[#This Row],[6M Return vs Nifty Z-Score]],Table2[6M Return vs Nifty Z-Score])</f>
        <v>699</v>
      </c>
      <c r="AU461">
        <f>_xlfn.RANK.AVG(Table2[[#This Row],[Sharpe Ratio Z-Score]],Table2[Sharpe Ratio Z-Score])</f>
        <v>213</v>
      </c>
      <c r="AV461">
        <f>(Table2[[#This Row],[Rank 1Y]]+Table2[[#This Row],[Rank 6M]]+Table2[[#This Row],[Rank Sharpe]])/3</f>
        <v>428.33333333333331</v>
      </c>
    </row>
    <row r="462" spans="1:48" x14ac:dyDescent="0.3">
      <c r="A462" t="s">
        <v>476</v>
      </c>
      <c r="B462" t="s">
        <v>477</v>
      </c>
      <c r="C462" t="s">
        <v>3108</v>
      </c>
      <c r="D462" t="s">
        <v>133</v>
      </c>
      <c r="E462">
        <v>43647.4603103349</v>
      </c>
      <c r="F462">
        <v>48840.1</v>
      </c>
      <c r="G462">
        <v>7.7092966157867799</v>
      </c>
      <c r="H462">
        <f>(Table2[[#This Row],[1Y Return vs Nifty]]-AVERAGE(Table2[1Y Return vs Nifty]))/_xlfn.STDEV.P(Table2[1Y Return vs Nifty])</f>
        <v>-0.19207154845748789</v>
      </c>
      <c r="I462">
        <v>8.0156416514109807</v>
      </c>
      <c r="J462">
        <f>(Table2[[#This Row],[1M Return vs Nifty]]-AVERAGE(Table2[1M Return vs Nifty]))/_xlfn.STDEV.P(Table2[1M Return vs Nifty])</f>
        <v>1.2018808646289112</v>
      </c>
      <c r="K462">
        <v>-0.55649596277316704</v>
      </c>
      <c r="L462">
        <f>(Table2[[#This Row],[6M Return vs Nifty]]-AVERAGE(Table2[6M Return vs Nifty]))/_xlfn.STDEV.P(Table2[6M Return vs Nifty])</f>
        <v>-4.6223349198493885E-2</v>
      </c>
      <c r="M462">
        <v>-2.6884618682564301</v>
      </c>
      <c r="N462">
        <f>(Table2[[#This Row],[1W Return vs Nifty]]-AVERAGE(Table2[1W Return vs Nifty]))/_xlfn.STDEV.P(Table2[1W Return vs Nifty])</f>
        <v>0.61233625084449006</v>
      </c>
      <c r="O462">
        <v>49962.84</v>
      </c>
      <c r="P462">
        <v>50373.756263596697</v>
      </c>
      <c r="Q462">
        <v>47963.0588604082</v>
      </c>
      <c r="R462">
        <v>39.082378287764598</v>
      </c>
      <c r="S462" s="1">
        <f>(Table2[[#This Row],[Close Price]]-Table2[[#This Row],[20D EMA]])/Table2[[#This Row],[20D EMA]]</f>
        <v>-2.2471500819408945E-2</v>
      </c>
      <c r="T462" s="1">
        <f>(Table2[[#This Row],[Close Price]]-Table2[[#This Row],[50D EMA]])/Table2[[#This Row],[50D EMA]]</f>
        <v>-3.0445541038697895E-2</v>
      </c>
      <c r="U462" s="1">
        <f>(Table2[[#This Row],[Close Price]]-Table2[[#This Row],[200D EMA]])/Table2[[#This Row],[200D EMA]]</f>
        <v>1.8285763260936731E-2</v>
      </c>
      <c r="V462">
        <v>0.65110225851680603</v>
      </c>
      <c r="W462">
        <v>48745.05</v>
      </c>
      <c r="X462">
        <v>49999</v>
      </c>
      <c r="Y462">
        <v>48745.05</v>
      </c>
      <c r="Z462">
        <v>49999</v>
      </c>
      <c r="AA462">
        <v>46827.95</v>
      </c>
      <c r="AB462">
        <v>51999</v>
      </c>
      <c r="AC462" s="1">
        <f>(Table2[[#This Row],[Close Price]]/Table2[[#This Row],[Day Low]])-1</f>
        <v>1.9499415838120093E-3</v>
      </c>
      <c r="AD462" s="1">
        <f>(Table2[[#This Row],[Day High]]/Table2[[#This Row],[Close Price]])-1</f>
        <v>2.3728452644445897E-2</v>
      </c>
      <c r="AE462" s="1">
        <f>(Table2[[#This Row],[Close Price]]/Table2[[#This Row],[Current Week Low]])-1</f>
        <v>1.9499415838120093E-3</v>
      </c>
      <c r="AF462" s="1">
        <f>(Table2[[#This Row],[Current Week High]]/Table2[[#This Row],[Close Price]])-1</f>
        <v>2.3728452644445897E-2</v>
      </c>
      <c r="AG462" s="1">
        <f>(Table2[[#This Row],[Close Price]]/Table2[[#This Row],[Current Month Low]])-1</f>
        <v>4.2968996080332333E-2</v>
      </c>
      <c r="AH462" s="1">
        <f>(Table2[[#This Row],[Current Month High]]/Table2[[#This Row],[Close Price]])-1</f>
        <v>6.4678409749365784E-2</v>
      </c>
      <c r="AI462">
        <v>22.837586327628301</v>
      </c>
      <c r="AJ462">
        <v>39.632108457674398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-0.05</v>
      </c>
      <c r="AM462" t="s">
        <v>3143</v>
      </c>
      <c r="AN462">
        <v>-2.56</v>
      </c>
      <c r="AO462" t="s">
        <v>3143</v>
      </c>
      <c r="AP462">
        <v>-1.2551594865317E-2</v>
      </c>
      <c r="AQ462">
        <f>(Table2[[#This Row],[Sharpe Ratio]]-AVERAGE(Table2[Sharpe Ratio]))/_xlfn.STDEV.P(Table2[Sharpe Ratio])</f>
        <v>-0.81786973019016074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366</v>
      </c>
      <c r="AT462">
        <f>_xlfn.RANK.AVG(Table2[[#This Row],[6M Return vs Nifty Z-Score]],Table2[6M Return vs Nifty Z-Score])</f>
        <v>345</v>
      </c>
      <c r="AU462">
        <f>_xlfn.RANK.AVG(Table2[[#This Row],[Sharpe Ratio Z-Score]],Table2[Sharpe Ratio Z-Score])</f>
        <v>574</v>
      </c>
      <c r="AV462">
        <f>(Table2[[#This Row],[Rank 1Y]]+Table2[[#This Row],[Rank 6M]]+Table2[[#This Row],[Rank Sharpe]])/3</f>
        <v>428.33333333333331</v>
      </c>
    </row>
    <row r="463" spans="1:48" x14ac:dyDescent="0.3">
      <c r="A463" t="s">
        <v>236</v>
      </c>
      <c r="B463" t="s">
        <v>237</v>
      </c>
      <c r="C463" t="s">
        <v>3106</v>
      </c>
      <c r="D463" t="s">
        <v>238</v>
      </c>
      <c r="E463">
        <v>106263.48886534</v>
      </c>
      <c r="F463">
        <v>1668.4</v>
      </c>
      <c r="G463">
        <v>3.6854079641150301</v>
      </c>
      <c r="H463">
        <f>(Table2[[#This Row],[1Y Return vs Nifty]]-AVERAGE(Table2[1Y Return vs Nifty]))/_xlfn.STDEV.P(Table2[1Y Return vs Nifty])</f>
        <v>-0.26459739890909706</v>
      </c>
      <c r="I463">
        <v>-9.6003519871202503</v>
      </c>
      <c r="J463">
        <f>(Table2[[#This Row],[1M Return vs Nifty]]-AVERAGE(Table2[1M Return vs Nifty]))/_xlfn.STDEV.P(Table2[1M Return vs Nifty])</f>
        <v>-0.86692330817855712</v>
      </c>
      <c r="K463">
        <v>-7.1038191865752296</v>
      </c>
      <c r="L463">
        <f>(Table2[[#This Row],[6M Return vs Nifty]]-AVERAGE(Table2[6M Return vs Nifty]))/_xlfn.STDEV.P(Table2[6M Return vs Nifty])</f>
        <v>-0.28491311920601459</v>
      </c>
      <c r="M463">
        <v>-6.7385910515431799</v>
      </c>
      <c r="N463">
        <f>(Table2[[#This Row],[1W Return vs Nifty]]-AVERAGE(Table2[1W Return vs Nifty]))/_xlfn.STDEV.P(Table2[1W Return vs Nifty])</f>
        <v>-0.20831285174706538</v>
      </c>
      <c r="O463">
        <v>1841.49</v>
      </c>
      <c r="P463">
        <v>1883.5886488362601</v>
      </c>
      <c r="Q463">
        <v>1736.0219438091699</v>
      </c>
      <c r="R463">
        <v>16.022900589777102</v>
      </c>
      <c r="S463" s="1">
        <f>(Table2[[#This Row],[Close Price]]-Table2[[#This Row],[20D EMA]])/Table2[[#This Row],[20D EMA]]</f>
        <v>-9.3994537032511677E-2</v>
      </c>
      <c r="T463" s="1">
        <f>(Table2[[#This Row],[Close Price]]-Table2[[#This Row],[50D EMA]])/Table2[[#This Row],[50D EMA]]</f>
        <v>-0.11424397198890014</v>
      </c>
      <c r="U463" s="1">
        <f>(Table2[[#This Row],[Close Price]]-Table2[[#This Row],[200D EMA]])/Table2[[#This Row],[200D EMA]]</f>
        <v>-3.8952240235393627E-2</v>
      </c>
      <c r="V463">
        <v>1.3513032067044699</v>
      </c>
      <c r="W463">
        <v>1661.1</v>
      </c>
      <c r="X463">
        <v>1709.65</v>
      </c>
      <c r="Y463">
        <v>1661.1</v>
      </c>
      <c r="Z463">
        <v>1709.65</v>
      </c>
      <c r="AA463">
        <v>1661.1</v>
      </c>
      <c r="AB463">
        <v>2065.4</v>
      </c>
      <c r="AC463" s="1">
        <f>(Table2[[#This Row],[Close Price]]/Table2[[#This Row],[Day Low]])-1</f>
        <v>4.3946782252726191E-3</v>
      </c>
      <c r="AD463" s="1">
        <f>(Table2[[#This Row],[Day High]]/Table2[[#This Row],[Close Price]])-1</f>
        <v>2.4724286741788504E-2</v>
      </c>
      <c r="AE463" s="1">
        <f>(Table2[[#This Row],[Close Price]]/Table2[[#This Row],[Current Week Low]])-1</f>
        <v>4.3946782252726191E-3</v>
      </c>
      <c r="AF463" s="1">
        <f>(Table2[[#This Row],[Current Week High]]/Table2[[#This Row],[Close Price]])-1</f>
        <v>2.4724286741788504E-2</v>
      </c>
      <c r="AG463" s="1">
        <f>(Table2[[#This Row],[Close Price]]/Table2[[#This Row],[Current Month Low]])-1</f>
        <v>4.3946782252726191E-3</v>
      </c>
      <c r="AH463" s="1">
        <f>(Table2[[#This Row],[Current Month High]]/Table2[[#This Row],[Close Price]])-1</f>
        <v>0.23795252936945577</v>
      </c>
      <c r="AI463">
        <v>26.228722128985801</v>
      </c>
      <c r="AJ463">
        <v>35.328709899825597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-0.03</v>
      </c>
      <c r="AM463" t="s">
        <v>3143</v>
      </c>
      <c r="AN463">
        <v>-13.92</v>
      </c>
      <c r="AO463" t="s">
        <v>3143</v>
      </c>
      <c r="AP463">
        <v>1.3355046591694E-2</v>
      </c>
      <c r="AQ463">
        <f>(Table2[[#This Row],[Sharpe Ratio]]-AVERAGE(Table2[Sharpe Ratio]))/_xlfn.STDEV.P(Table2[Sharpe Ratio])</f>
        <v>-0.5119999926825487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397</v>
      </c>
      <c r="AT463">
        <f>_xlfn.RANK.AVG(Table2[[#This Row],[6M Return vs Nifty Z-Score]],Table2[6M Return vs Nifty Z-Score])</f>
        <v>421</v>
      </c>
      <c r="AU463">
        <f>_xlfn.RANK.AVG(Table2[[#This Row],[Sharpe Ratio Z-Score]],Table2[Sharpe Ratio Z-Score])</f>
        <v>470</v>
      </c>
      <c r="AV463">
        <f>(Table2[[#This Row],[Rank 1Y]]+Table2[[#This Row],[Rank 6M]]+Table2[[#This Row],[Rank Sharpe]])/3</f>
        <v>429.33333333333331</v>
      </c>
    </row>
    <row r="464" spans="1:48" x14ac:dyDescent="0.3">
      <c r="A464" t="s">
        <v>1127</v>
      </c>
      <c r="B464" t="s">
        <v>1128</v>
      </c>
      <c r="C464" t="s">
        <v>3095</v>
      </c>
      <c r="D464" t="s">
        <v>18</v>
      </c>
      <c r="E464">
        <v>10538.459778</v>
      </c>
      <c r="F464">
        <v>692.25</v>
      </c>
      <c r="G464">
        <v>-8.9927945056638201</v>
      </c>
      <c r="H464">
        <f>(Table2[[#This Row],[1Y Return vs Nifty]]-AVERAGE(Table2[1Y Return vs Nifty]))/_xlfn.STDEV.P(Table2[1Y Return vs Nifty])</f>
        <v>-0.49310705608770505</v>
      </c>
      <c r="I464">
        <v>-17.584732871633602</v>
      </c>
      <c r="J464">
        <f>(Table2[[#This Row],[1M Return vs Nifty]]-AVERAGE(Table2[1M Return vs Nifty]))/_xlfn.STDEV.P(Table2[1M Return vs Nifty])</f>
        <v>-1.8046007863899218</v>
      </c>
      <c r="K464">
        <v>-42.036112485580198</v>
      </c>
      <c r="L464">
        <f>(Table2[[#This Row],[6M Return vs Nifty]]-AVERAGE(Table2[6M Return vs Nifty]))/_xlfn.STDEV.P(Table2[6M Return vs Nifty])</f>
        <v>-1.5584077624921369</v>
      </c>
      <c r="M464">
        <v>-21.292671369642999</v>
      </c>
      <c r="N464">
        <f>(Table2[[#This Row],[1W Return vs Nifty]]-AVERAGE(Table2[1W Return vs Nifty]))/_xlfn.STDEV.P(Table2[1W Return vs Nifty])</f>
        <v>-3.1573034670047844</v>
      </c>
      <c r="O464">
        <v>854.66</v>
      </c>
      <c r="P464">
        <v>900.717884849862</v>
      </c>
      <c r="Q464">
        <v>872.158103555857</v>
      </c>
      <c r="R464">
        <v>12.6717124858092</v>
      </c>
      <c r="S464" s="1">
        <f>(Table2[[#This Row],[Close Price]]-Table2[[#This Row],[20D EMA]])/Table2[[#This Row],[20D EMA]]</f>
        <v>-0.19002878337584533</v>
      </c>
      <c r="T464" s="1">
        <f>(Table2[[#This Row],[Close Price]]-Table2[[#This Row],[50D EMA]])/Table2[[#This Row],[50D EMA]]</f>
        <v>-0.23144637000808627</v>
      </c>
      <c r="U464" s="1">
        <f>(Table2[[#This Row],[Close Price]]-Table2[[#This Row],[200D EMA]])/Table2[[#This Row],[200D EMA]]</f>
        <v>-0.20627923173832535</v>
      </c>
      <c r="V464">
        <v>1.8451514493661201</v>
      </c>
      <c r="W464">
        <v>685.9</v>
      </c>
      <c r="X464">
        <v>720</v>
      </c>
      <c r="Y464">
        <v>685.9</v>
      </c>
      <c r="Z464">
        <v>720</v>
      </c>
      <c r="AA464">
        <v>685.9</v>
      </c>
      <c r="AB464">
        <v>999</v>
      </c>
      <c r="AC464" s="1">
        <f>(Table2[[#This Row],[Close Price]]/Table2[[#This Row],[Day Low]])-1</f>
        <v>9.2579093162268311E-3</v>
      </c>
      <c r="AD464" s="1">
        <f>(Table2[[#This Row],[Day High]]/Table2[[#This Row],[Close Price]])-1</f>
        <v>4.008667388949072E-2</v>
      </c>
      <c r="AE464" s="1">
        <f>(Table2[[#This Row],[Close Price]]/Table2[[#This Row],[Current Week Low]])-1</f>
        <v>9.2579093162268311E-3</v>
      </c>
      <c r="AF464" s="1">
        <f>(Table2[[#This Row],[Current Week High]]/Table2[[#This Row],[Close Price]])-1</f>
        <v>4.008667388949072E-2</v>
      </c>
      <c r="AG464" s="1">
        <f>(Table2[[#This Row],[Close Price]]/Table2[[#This Row],[Current Month Low]])-1</f>
        <v>9.2579093162268311E-3</v>
      </c>
      <c r="AH464" s="1">
        <f>(Table2[[#This Row],[Current Month High]]/Table2[[#This Row],[Close Price]])-1</f>
        <v>0.44312026002166838</v>
      </c>
      <c r="AI464">
        <v>84.182015167930601</v>
      </c>
      <c r="AJ464">
        <v>28.9106145251396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-0.18</v>
      </c>
      <c r="AM464" t="s">
        <v>3143</v>
      </c>
      <c r="AN464">
        <v>-23.5</v>
      </c>
      <c r="AO464" t="s">
        <v>3143</v>
      </c>
      <c r="AP464">
        <v>0.15954376879206</v>
      </c>
      <c r="AQ464">
        <f>(Table2[[#This Row],[Sharpe Ratio]]-AVERAGE(Table2[Sharpe Ratio]))/_xlfn.STDEV.P(Table2[Sharpe Ratio])</f>
        <v>1.2139939444396337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481</v>
      </c>
      <c r="AT464">
        <f>_xlfn.RANK.AVG(Table2[[#This Row],[6M Return vs Nifty Z-Score]],Table2[6M Return vs Nifty Z-Score])</f>
        <v>718</v>
      </c>
      <c r="AU464">
        <f>_xlfn.RANK.AVG(Table2[[#This Row],[Sharpe Ratio Z-Score]],Table2[Sharpe Ratio Z-Score])</f>
        <v>91</v>
      </c>
      <c r="AV464">
        <f>(Table2[[#This Row],[Rank 1Y]]+Table2[[#This Row],[Rank 6M]]+Table2[[#This Row],[Rank Sharpe]])/3</f>
        <v>430</v>
      </c>
    </row>
    <row r="465" spans="1:48" x14ac:dyDescent="0.3">
      <c r="A465" t="s">
        <v>573</v>
      </c>
      <c r="B465" t="s">
        <v>574</v>
      </c>
      <c r="C465" t="s">
        <v>3097</v>
      </c>
      <c r="D465" t="s">
        <v>575</v>
      </c>
      <c r="E465">
        <v>32907.518974999999</v>
      </c>
      <c r="F465">
        <v>618.45000000000005</v>
      </c>
      <c r="G465">
        <v>9.40642769790621</v>
      </c>
      <c r="H465">
        <f>(Table2[[#This Row],[1Y Return vs Nifty]]-AVERAGE(Table2[1Y Return vs Nifty]))/_xlfn.STDEV.P(Table2[1Y Return vs Nifty])</f>
        <v>-0.16148276091550792</v>
      </c>
      <c r="I465">
        <v>-2.8743246608945401</v>
      </c>
      <c r="J465">
        <f>(Table2[[#This Row],[1M Return vs Nifty]]-AVERAGE(Table2[1M Return vs Nifty]))/_xlfn.STDEV.P(Table2[1M Return vs Nifty])</f>
        <v>-7.702557748926589E-2</v>
      </c>
      <c r="K465">
        <v>-15.818237234063099</v>
      </c>
      <c r="L465">
        <f>(Table2[[#This Row],[6M Return vs Nifty]]-AVERAGE(Table2[6M Return vs Nifty]))/_xlfn.STDEV.P(Table2[6M Return vs Nifty])</f>
        <v>-0.60260668165952302</v>
      </c>
      <c r="M465">
        <v>-1.84123201682649</v>
      </c>
      <c r="N465">
        <f>(Table2[[#This Row],[1W Return vs Nifty]]-AVERAGE(Table2[1W Return vs Nifty]))/_xlfn.STDEV.P(Table2[1W Return vs Nifty])</f>
        <v>0.78400445840040967</v>
      </c>
      <c r="O465">
        <v>621.45000000000005</v>
      </c>
      <c r="P465">
        <v>649.665811447397</v>
      </c>
      <c r="Q465">
        <v>639.97042414785597</v>
      </c>
      <c r="R465">
        <v>34.721163249488299</v>
      </c>
      <c r="S465" s="1">
        <f>(Table2[[#This Row],[Close Price]]-Table2[[#This Row],[20D EMA]])/Table2[[#This Row],[20D EMA]]</f>
        <v>-4.8274197441467532E-3</v>
      </c>
      <c r="T465" s="1">
        <f>(Table2[[#This Row],[Close Price]]-Table2[[#This Row],[50D EMA]])/Table2[[#This Row],[50D EMA]]</f>
        <v>-4.804902905056823E-2</v>
      </c>
      <c r="U465" s="1">
        <f>(Table2[[#This Row],[Close Price]]-Table2[[#This Row],[200D EMA]])/Table2[[#This Row],[200D EMA]]</f>
        <v>-3.3627216721008865E-2</v>
      </c>
      <c r="V465">
        <v>0.58056985062776101</v>
      </c>
      <c r="W465">
        <v>592</v>
      </c>
      <c r="X465">
        <v>627.4</v>
      </c>
      <c r="Y465">
        <v>592</v>
      </c>
      <c r="Z465">
        <v>627.4</v>
      </c>
      <c r="AA465">
        <v>580.15</v>
      </c>
      <c r="AB465">
        <v>668.75</v>
      </c>
      <c r="AC465" s="1">
        <f>(Table2[[#This Row],[Close Price]]/Table2[[#This Row],[Day Low]])-1</f>
        <v>4.4679054054054035E-2</v>
      </c>
      <c r="AD465" s="1">
        <f>(Table2[[#This Row],[Day High]]/Table2[[#This Row],[Close Price]])-1</f>
        <v>1.4471663028539083E-2</v>
      </c>
      <c r="AE465" s="1">
        <f>(Table2[[#This Row],[Close Price]]/Table2[[#This Row],[Current Week Low]])-1</f>
        <v>4.4679054054054035E-2</v>
      </c>
      <c r="AF465" s="1">
        <f>(Table2[[#This Row],[Current Week High]]/Table2[[#This Row],[Close Price]])-1</f>
        <v>1.4471663028539083E-2</v>
      </c>
      <c r="AG465" s="1">
        <f>(Table2[[#This Row],[Close Price]]/Table2[[#This Row],[Current Month Low]])-1</f>
        <v>6.6017409290700879E-2</v>
      </c>
      <c r="AH465" s="1">
        <f>(Table2[[#This Row],[Current Month High]]/Table2[[#This Row],[Close Price]])-1</f>
        <v>8.1332363165979471E-2</v>
      </c>
      <c r="AI465">
        <v>33.680976635136197</v>
      </c>
      <c r="AJ465">
        <v>42.172413793103402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-0.08</v>
      </c>
      <c r="AM465" t="s">
        <v>3143</v>
      </c>
      <c r="AN465">
        <v>0.38</v>
      </c>
      <c r="AO465" t="s">
        <v>3144</v>
      </c>
      <c r="AP465">
        <v>3.6450171800087999E-2</v>
      </c>
      <c r="AQ465">
        <f>(Table2[[#This Row],[Sharpe Ratio]]-AVERAGE(Table2[Sharpe Ratio]))/_xlfn.STDEV.P(Table2[Sharpe Ratio])</f>
        <v>-0.23932474464165757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354</v>
      </c>
      <c r="AT465">
        <f>_xlfn.RANK.AVG(Table2[[#This Row],[6M Return vs Nifty Z-Score]],Table2[6M Return vs Nifty Z-Score])</f>
        <v>530</v>
      </c>
      <c r="AU465">
        <f>_xlfn.RANK.AVG(Table2[[#This Row],[Sharpe Ratio Z-Score]],Table2[Sharpe Ratio Z-Score])</f>
        <v>407</v>
      </c>
      <c r="AV465">
        <f>(Table2[[#This Row],[Rank 1Y]]+Table2[[#This Row],[Rank 6M]]+Table2[[#This Row],[Rank Sharpe]])/3</f>
        <v>430.33333333333331</v>
      </c>
    </row>
    <row r="466" spans="1:48" x14ac:dyDescent="0.3">
      <c r="A466" t="s">
        <v>1683</v>
      </c>
      <c r="B466" t="s">
        <v>1684</v>
      </c>
      <c r="C466" t="s">
        <v>3109</v>
      </c>
      <c r="D466" t="s">
        <v>1483</v>
      </c>
      <c r="E466">
        <v>4867.0026335699904</v>
      </c>
      <c r="F466">
        <v>855.1</v>
      </c>
      <c r="G466">
        <v>-28.381676475190901</v>
      </c>
      <c r="H466">
        <f>(Table2[[#This Row],[1Y Return vs Nifty]]-AVERAGE(Table2[1Y Return vs Nifty]))/_xlfn.STDEV.P(Table2[1Y Return vs Nifty])</f>
        <v>-0.84256880214313079</v>
      </c>
      <c r="I466">
        <v>5.1963237397485802</v>
      </c>
      <c r="J466">
        <f>(Table2[[#This Row],[1M Return vs Nifty]]-AVERAGE(Table2[1M Return vs Nifty]))/_xlfn.STDEV.P(Table2[1M Return vs Nifty])</f>
        <v>0.87078306908018877</v>
      </c>
      <c r="K466">
        <v>-22.121011552626602</v>
      </c>
      <c r="L466">
        <f>(Table2[[#This Row],[6M Return vs Nifty]]-AVERAGE(Table2[6M Return vs Nifty]))/_xlfn.STDEV.P(Table2[6M Return vs Nifty])</f>
        <v>-0.83238115606428809</v>
      </c>
      <c r="M466">
        <v>-1.6729866126499799</v>
      </c>
      <c r="N466">
        <f>(Table2[[#This Row],[1W Return vs Nifty]]-AVERAGE(Table2[1W Return vs Nifty]))/_xlfn.STDEV.P(Table2[1W Return vs Nifty])</f>
        <v>0.81809483767087043</v>
      </c>
      <c r="O466">
        <v>874.21</v>
      </c>
      <c r="P466">
        <v>871.60422149655994</v>
      </c>
      <c r="Q466">
        <v>857.84147163699299</v>
      </c>
      <c r="R466">
        <v>37.674036513069098</v>
      </c>
      <c r="S466" s="1">
        <f>(Table2[[#This Row],[Close Price]]-Table2[[#This Row],[20D EMA]])/Table2[[#This Row],[20D EMA]]</f>
        <v>-2.1859736218986299E-2</v>
      </c>
      <c r="T466" s="1">
        <f>(Table2[[#This Row],[Close Price]]-Table2[[#This Row],[50D EMA]])/Table2[[#This Row],[50D EMA]]</f>
        <v>-1.8935453832729127E-2</v>
      </c>
      <c r="U466" s="1">
        <f>(Table2[[#This Row],[Close Price]]-Table2[[#This Row],[200D EMA]])/Table2[[#This Row],[200D EMA]]</f>
        <v>-3.195778856158005E-3</v>
      </c>
      <c r="V466">
        <v>0.39638301596392</v>
      </c>
      <c r="W466">
        <v>849</v>
      </c>
      <c r="X466">
        <v>868.4</v>
      </c>
      <c r="Y466">
        <v>849</v>
      </c>
      <c r="Z466">
        <v>868.4</v>
      </c>
      <c r="AA466">
        <v>799</v>
      </c>
      <c r="AB466">
        <v>923.35</v>
      </c>
      <c r="AC466" s="1">
        <f>(Table2[[#This Row],[Close Price]]/Table2[[#This Row],[Day Low]])-1</f>
        <v>7.1849234393404071E-3</v>
      </c>
      <c r="AD466" s="1">
        <f>(Table2[[#This Row],[Day High]]/Table2[[#This Row],[Close Price]])-1</f>
        <v>1.5553736405098828E-2</v>
      </c>
      <c r="AE466" s="1">
        <f>(Table2[[#This Row],[Close Price]]/Table2[[#This Row],[Current Week Low]])-1</f>
        <v>7.1849234393404071E-3</v>
      </c>
      <c r="AF466" s="1">
        <f>(Table2[[#This Row],[Current Week High]]/Table2[[#This Row],[Close Price]])-1</f>
        <v>1.5553736405098828E-2</v>
      </c>
      <c r="AG466" s="1">
        <f>(Table2[[#This Row],[Close Price]]/Table2[[#This Row],[Current Month Low]])-1</f>
        <v>7.0212765957446743E-2</v>
      </c>
      <c r="AH466" s="1">
        <f>(Table2[[#This Row],[Current Month High]]/Table2[[#This Row],[Close Price]])-1</f>
        <v>7.9815226289322805E-2</v>
      </c>
      <c r="AI466">
        <v>29.329902935329201</v>
      </c>
      <c r="AJ466">
        <v>11.044737354717199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0.02</v>
      </c>
      <c r="AM466" t="s">
        <v>3144</v>
      </c>
      <c r="AN466">
        <v>-4.79</v>
      </c>
      <c r="AO466" t="s">
        <v>3143</v>
      </c>
      <c r="AP466">
        <v>0.15588917380603101</v>
      </c>
      <c r="AQ466">
        <f>(Table2[[#This Row],[Sharpe Ratio]]-AVERAGE(Table2[Sharpe Ratio]))/_xlfn.STDEV.P(Table2[Sharpe Ratio])</f>
        <v>1.1708455490396268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1.1847734975832671</v>
      </c>
      <c r="AS466">
        <f>_xlfn.RANK.AVG(Table2[[#This Row],[1Y Return vs Nifty Z-Score]],Table2[1Y Return vs Nifty Z-Score])</f>
        <v>600</v>
      </c>
      <c r="AT466">
        <f>_xlfn.RANK.AVG(Table2[[#This Row],[6M Return vs Nifty Z-Score]],Table2[6M Return vs Nifty Z-Score])</f>
        <v>597</v>
      </c>
      <c r="AU466">
        <f>_xlfn.RANK.AVG(Table2[[#This Row],[Sharpe Ratio Z-Score]],Table2[Sharpe Ratio Z-Score])</f>
        <v>94</v>
      </c>
      <c r="AV466">
        <f>(Table2[[#This Row],[Rank 1Y]]+Table2[[#This Row],[Rank 6M]]+Table2[[#This Row],[Rank Sharpe]])/3</f>
        <v>430.33333333333331</v>
      </c>
    </row>
    <row r="467" spans="1:48" x14ac:dyDescent="0.3">
      <c r="A467" t="s">
        <v>747</v>
      </c>
      <c r="B467" t="s">
        <v>748</v>
      </c>
      <c r="C467" t="s">
        <v>3111</v>
      </c>
      <c r="D467" t="s">
        <v>163</v>
      </c>
      <c r="E467">
        <v>21800.294698524998</v>
      </c>
      <c r="F467">
        <v>7640.1</v>
      </c>
      <c r="G467">
        <v>-5.3749383139071201</v>
      </c>
      <c r="H467">
        <f>(Table2[[#This Row],[1Y Return vs Nifty]]-AVERAGE(Table2[1Y Return vs Nifty]))/_xlfn.STDEV.P(Table2[1Y Return vs Nifty])</f>
        <v>-0.42789946218230113</v>
      </c>
      <c r="I467">
        <v>3.1907707858274001</v>
      </c>
      <c r="J467">
        <f>(Table2[[#This Row],[1M Return vs Nifty]]-AVERAGE(Table2[1M Return vs Nifty]))/_xlfn.STDEV.P(Table2[1M Return vs Nifty])</f>
        <v>0.63525299311653616</v>
      </c>
      <c r="K467">
        <v>19.621836659715001</v>
      </c>
      <c r="L467">
        <f>(Table2[[#This Row],[6M Return vs Nifty]]-AVERAGE(Table2[6M Return vs Nifty]))/_xlfn.STDEV.P(Table2[6M Return vs Nifty])</f>
        <v>0.68939965399884451</v>
      </c>
      <c r="M467">
        <v>-3.1645946826976799</v>
      </c>
      <c r="N467">
        <f>(Table2[[#This Row],[1W Return vs Nifty]]-AVERAGE(Table2[1W Return vs Nifty]))/_xlfn.STDEV.P(Table2[1W Return vs Nifty])</f>
        <v>0.51586081778965776</v>
      </c>
      <c r="O467">
        <v>7691.48</v>
      </c>
      <c r="P467">
        <v>7664.14765417341</v>
      </c>
      <c r="Q467">
        <v>7104.10826488972</v>
      </c>
      <c r="R467">
        <v>34.247866404517403</v>
      </c>
      <c r="S467" s="1">
        <f>(Table2[[#This Row],[Close Price]]-Table2[[#This Row],[20D EMA]])/Table2[[#This Row],[20D EMA]]</f>
        <v>-6.680118780780708E-3</v>
      </c>
      <c r="T467" s="1">
        <f>(Table2[[#This Row],[Close Price]]-Table2[[#This Row],[50D EMA]])/Table2[[#This Row],[50D EMA]]</f>
        <v>-3.137681482469202E-3</v>
      </c>
      <c r="U467" s="1">
        <f>(Table2[[#This Row],[Close Price]]-Table2[[#This Row],[200D EMA]])/Table2[[#This Row],[200D EMA]]</f>
        <v>7.544813720805546E-2</v>
      </c>
      <c r="V467">
        <v>1.1479036294264799</v>
      </c>
      <c r="W467">
        <v>7422.55</v>
      </c>
      <c r="X467">
        <v>7659.65</v>
      </c>
      <c r="Y467">
        <v>7422.55</v>
      </c>
      <c r="Z467">
        <v>7659.65</v>
      </c>
      <c r="AA467">
        <v>7166.35</v>
      </c>
      <c r="AB467">
        <v>8180</v>
      </c>
      <c r="AC467" s="1">
        <f>(Table2[[#This Row],[Close Price]]/Table2[[#This Row],[Day Low]])-1</f>
        <v>2.9309334393166742E-2</v>
      </c>
      <c r="AD467" s="1">
        <f>(Table2[[#This Row],[Day High]]/Table2[[#This Row],[Close Price]])-1</f>
        <v>2.5588670305360939E-3</v>
      </c>
      <c r="AE467" s="1">
        <f>(Table2[[#This Row],[Close Price]]/Table2[[#This Row],[Current Week Low]])-1</f>
        <v>2.9309334393166742E-2</v>
      </c>
      <c r="AF467" s="1">
        <f>(Table2[[#This Row],[Current Week High]]/Table2[[#This Row],[Close Price]])-1</f>
        <v>2.5588670305360939E-3</v>
      </c>
      <c r="AG467" s="1">
        <f>(Table2[[#This Row],[Close Price]]/Table2[[#This Row],[Current Month Low]])-1</f>
        <v>6.6107572195050368E-2</v>
      </c>
      <c r="AH467" s="1">
        <f>(Table2[[#This Row],[Current Month High]]/Table2[[#This Row],[Close Price]])-1</f>
        <v>7.0666614311331033E-2</v>
      </c>
      <c r="AI467">
        <v>7.0666614311330997</v>
      </c>
      <c r="AJ467">
        <v>47.6390620017971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-0.01</v>
      </c>
      <c r="AM467" t="s">
        <v>3143</v>
      </c>
      <c r="AN467">
        <v>-4.1500000000000004</v>
      </c>
      <c r="AO467" t="s">
        <v>3143</v>
      </c>
      <c r="AP467">
        <v>-8.802917597887E-2</v>
      </c>
      <c r="AQ467">
        <f>(Table2[[#This Row],[Sharpe Ratio]]-AVERAGE(Table2[Sharpe Ratio]))/_xlfn.STDEV.P(Table2[Sharpe Ratio])</f>
        <v>-1.709004459530548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-0.29639045680781106</v>
      </c>
      <c r="AS467">
        <f>_xlfn.RANK.AVG(Table2[[#This Row],[1Y Return vs Nifty Z-Score]],Table2[1Y Return vs Nifty Z-Score])</f>
        <v>455</v>
      </c>
      <c r="AT467">
        <f>_xlfn.RANK.AVG(Table2[[#This Row],[6M Return vs Nifty Z-Score]],Table2[6M Return vs Nifty Z-Score])</f>
        <v>139</v>
      </c>
      <c r="AU467">
        <f>_xlfn.RANK.AVG(Table2[[#This Row],[Sharpe Ratio Z-Score]],Table2[Sharpe Ratio Z-Score])</f>
        <v>700</v>
      </c>
      <c r="AV467">
        <f>(Table2[[#This Row],[Rank 1Y]]+Table2[[#This Row],[Rank 6M]]+Table2[[#This Row],[Rank Sharpe]])/3</f>
        <v>431.33333333333331</v>
      </c>
    </row>
    <row r="468" spans="1:48" x14ac:dyDescent="0.3">
      <c r="A468" t="s">
        <v>668</v>
      </c>
      <c r="B468" t="s">
        <v>669</v>
      </c>
      <c r="C468" t="s">
        <v>3108</v>
      </c>
      <c r="D468" t="s">
        <v>276</v>
      </c>
      <c r="E468">
        <v>26219.232911160001</v>
      </c>
      <c r="F468">
        <v>1364.85</v>
      </c>
      <c r="G468">
        <v>-0.95000521113212599</v>
      </c>
      <c r="H468">
        <f>(Table2[[#This Row],[1Y Return vs Nifty]]-AVERAGE(Table2[1Y Return vs Nifty]))/_xlfn.STDEV.P(Table2[1Y Return vs Nifty])</f>
        <v>-0.34814525816452718</v>
      </c>
      <c r="I468">
        <v>-1.56270000179628</v>
      </c>
      <c r="J468">
        <f>(Table2[[#This Row],[1M Return vs Nifty]]-AVERAGE(Table2[1M Return vs Nifty]))/_xlfn.STDEV.P(Table2[1M Return vs Nifty])</f>
        <v>7.7010273316473657E-2</v>
      </c>
      <c r="K468">
        <v>-14.0513525287351</v>
      </c>
      <c r="L468">
        <f>(Table2[[#This Row],[6M Return vs Nifty]]-AVERAGE(Table2[6M Return vs Nifty]))/_xlfn.STDEV.P(Table2[6M Return vs Nifty])</f>
        <v>-0.53819298318632613</v>
      </c>
      <c r="M468">
        <v>-5.6304644332859697</v>
      </c>
      <c r="N468">
        <f>(Table2[[#This Row],[1W Return vs Nifty]]-AVERAGE(Table2[1W Return vs Nifty]))/_xlfn.STDEV.P(Table2[1W Return vs Nifty])</f>
        <v>1.6219027034296007E-2</v>
      </c>
      <c r="O468">
        <v>1446.48</v>
      </c>
      <c r="P468">
        <v>1492.18039651154</v>
      </c>
      <c r="Q468">
        <v>1441.55401391961</v>
      </c>
      <c r="R468">
        <v>28.6119641992045</v>
      </c>
      <c r="S468" s="1">
        <f>(Table2[[#This Row],[Close Price]]-Table2[[#This Row],[20D EMA]])/Table2[[#This Row],[20D EMA]]</f>
        <v>-5.6433549029367917E-2</v>
      </c>
      <c r="T468" s="1">
        <f>(Table2[[#This Row],[Close Price]]-Table2[[#This Row],[50D EMA]])/Table2[[#This Row],[50D EMA]]</f>
        <v>-8.5331771419338176E-2</v>
      </c>
      <c r="U468" s="1">
        <f>(Table2[[#This Row],[Close Price]]-Table2[[#This Row],[200D EMA]])/Table2[[#This Row],[200D EMA]]</f>
        <v>-5.3209254165267526E-2</v>
      </c>
      <c r="V468">
        <v>0.75375578112507502</v>
      </c>
      <c r="W468">
        <v>1347.7</v>
      </c>
      <c r="X468">
        <v>1378</v>
      </c>
      <c r="Y468">
        <v>1347.7</v>
      </c>
      <c r="Z468">
        <v>1378</v>
      </c>
      <c r="AA468">
        <v>1347.7</v>
      </c>
      <c r="AB468">
        <v>1536.75</v>
      </c>
      <c r="AC468" s="1">
        <f>(Table2[[#This Row],[Close Price]]/Table2[[#This Row],[Day Low]])-1</f>
        <v>1.2725383987534311E-2</v>
      </c>
      <c r="AD468" s="1">
        <f>(Table2[[#This Row],[Day High]]/Table2[[#This Row],[Close Price]])-1</f>
        <v>9.6347583983589224E-3</v>
      </c>
      <c r="AE468" s="1">
        <f>(Table2[[#This Row],[Close Price]]/Table2[[#This Row],[Current Week Low]])-1</f>
        <v>1.2725383987534311E-2</v>
      </c>
      <c r="AF468" s="1">
        <f>(Table2[[#This Row],[Current Week High]]/Table2[[#This Row],[Close Price]])-1</f>
        <v>9.6347583983589224E-3</v>
      </c>
      <c r="AG468" s="1">
        <f>(Table2[[#This Row],[Close Price]]/Table2[[#This Row],[Current Month Low]])-1</f>
        <v>1.2725383987534311E-2</v>
      </c>
      <c r="AH468" s="1">
        <f>(Table2[[#This Row],[Current Month High]]/Table2[[#This Row],[Close Price]])-1</f>
        <v>0.12594790636333664</v>
      </c>
      <c r="AI468">
        <v>34.897607795728398</v>
      </c>
      <c r="AJ468">
        <v>33.078198127925099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-0.08</v>
      </c>
      <c r="AM468" t="s">
        <v>3143</v>
      </c>
      <c r="AN468">
        <v>-6.8</v>
      </c>
      <c r="AO468" t="s">
        <v>3143</v>
      </c>
      <c r="AP468">
        <v>4.8809522188134002E-2</v>
      </c>
      <c r="AQ468">
        <f>(Table2[[#This Row],[Sharpe Ratio]]-AVERAGE(Table2[Sharpe Ratio]))/_xlfn.STDEV.P(Table2[Sharpe Ratio])</f>
        <v>-9.3402654924652787E-2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424</v>
      </c>
      <c r="AT468">
        <f>_xlfn.RANK.AVG(Table2[[#This Row],[6M Return vs Nifty Z-Score]],Table2[6M Return vs Nifty Z-Score])</f>
        <v>510</v>
      </c>
      <c r="AU468">
        <f>_xlfn.RANK.AVG(Table2[[#This Row],[Sharpe Ratio Z-Score]],Table2[Sharpe Ratio Z-Score])</f>
        <v>361</v>
      </c>
      <c r="AV468">
        <f>(Table2[[#This Row],[Rank 1Y]]+Table2[[#This Row],[Rank 6M]]+Table2[[#This Row],[Rank Sharpe]])/3</f>
        <v>431.66666666666669</v>
      </c>
    </row>
    <row r="469" spans="1:48" x14ac:dyDescent="0.3">
      <c r="A469" t="s">
        <v>687</v>
      </c>
      <c r="B469" t="s">
        <v>688</v>
      </c>
      <c r="C469" t="s">
        <v>3108</v>
      </c>
      <c r="D469" t="s">
        <v>276</v>
      </c>
      <c r="E469">
        <v>25189.136528129999</v>
      </c>
      <c r="F469">
        <v>5038.3999999999996</v>
      </c>
      <c r="G469">
        <v>-25.8952669636918</v>
      </c>
      <c r="H469">
        <f>(Table2[[#This Row],[1Y Return vs Nifty]]-AVERAGE(Table2[1Y Return vs Nifty]))/_xlfn.STDEV.P(Table2[1Y Return vs Nifty])</f>
        <v>-0.79775420114329354</v>
      </c>
      <c r="I469">
        <v>0.92936873413785304</v>
      </c>
      <c r="J469">
        <f>(Table2[[#This Row],[1M Return vs Nifty]]-AVERAGE(Table2[1M Return vs Nifty]))/_xlfn.STDEV.P(Table2[1M Return vs Nifty])</f>
        <v>0.3696762622815688</v>
      </c>
      <c r="K469">
        <v>2.38597164603912</v>
      </c>
      <c r="L469">
        <f>(Table2[[#This Row],[6M Return vs Nifty]]-AVERAGE(Table2[6M Return vs Nifty]))/_xlfn.STDEV.P(Table2[6M Return vs Nifty])</f>
        <v>6.1047499176414007E-2</v>
      </c>
      <c r="M469">
        <v>-3.1108408482658598</v>
      </c>
      <c r="N469">
        <f>(Table2[[#This Row],[1W Return vs Nifty]]-AVERAGE(Table2[1W Return vs Nifty]))/_xlfn.STDEV.P(Table2[1W Return vs Nifty])</f>
        <v>0.52675257802519915</v>
      </c>
      <c r="O469">
        <v>5269.44</v>
      </c>
      <c r="P469">
        <v>5356.85520013323</v>
      </c>
      <c r="Q469">
        <v>5279.39802796803</v>
      </c>
      <c r="R469">
        <v>21.936409974733301</v>
      </c>
      <c r="S469" s="1">
        <f>(Table2[[#This Row],[Close Price]]-Table2[[#This Row],[20D EMA]])/Table2[[#This Row],[20D EMA]]</f>
        <v>-4.3845266290156067E-2</v>
      </c>
      <c r="T469" s="1">
        <f>(Table2[[#This Row],[Close Price]]-Table2[[#This Row],[50D EMA]])/Table2[[#This Row],[50D EMA]]</f>
        <v>-5.9448162818608596E-2</v>
      </c>
      <c r="U469" s="1">
        <f>(Table2[[#This Row],[Close Price]]-Table2[[#This Row],[200D EMA]])/Table2[[#This Row],[200D EMA]]</f>
        <v>-4.5648770312699316E-2</v>
      </c>
      <c r="V469">
        <v>0.57321249195149104</v>
      </c>
      <c r="W469">
        <v>4992.1000000000004</v>
      </c>
      <c r="X469">
        <v>5092.05</v>
      </c>
      <c r="Y469">
        <v>4992.1000000000004</v>
      </c>
      <c r="Z469">
        <v>5092.05</v>
      </c>
      <c r="AA469">
        <v>4992.1000000000004</v>
      </c>
      <c r="AB469">
        <v>5492.6</v>
      </c>
      <c r="AC469" s="1">
        <f>(Table2[[#This Row],[Close Price]]/Table2[[#This Row],[Day Low]])-1</f>
        <v>9.2746539532460037E-3</v>
      </c>
      <c r="AD469" s="1">
        <f>(Table2[[#This Row],[Day High]]/Table2[[#This Row],[Close Price]])-1</f>
        <v>1.0648221657669321E-2</v>
      </c>
      <c r="AE469" s="1">
        <f>(Table2[[#This Row],[Close Price]]/Table2[[#This Row],[Current Week Low]])-1</f>
        <v>9.2746539532460037E-3</v>
      </c>
      <c r="AF469" s="1">
        <f>(Table2[[#This Row],[Current Week High]]/Table2[[#This Row],[Close Price]])-1</f>
        <v>1.0648221657669321E-2</v>
      </c>
      <c r="AG469" s="1">
        <f>(Table2[[#This Row],[Close Price]]/Table2[[#This Row],[Current Month Low]])-1</f>
        <v>9.2746539532460037E-3</v>
      </c>
      <c r="AH469" s="1">
        <f>(Table2[[#This Row],[Current Month High]]/Table2[[#This Row],[Close Price]])-1</f>
        <v>9.014766592569079E-2</v>
      </c>
      <c r="AI469">
        <v>45.879644331533797</v>
      </c>
      <c r="AJ469">
        <v>25.193191700832301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-0.03</v>
      </c>
      <c r="AM469" t="s">
        <v>3143</v>
      </c>
      <c r="AN469">
        <v>-6.82</v>
      </c>
      <c r="AO469" t="s">
        <v>3143</v>
      </c>
      <c r="AP469">
        <v>3.8550600653310001E-2</v>
      </c>
      <c r="AQ469">
        <f>(Table2[[#This Row],[Sharpe Ratio]]-AVERAGE(Table2[Sharpe Ratio]))/_xlfn.STDEV.P(Table2[Sharpe Ratio])</f>
        <v>-0.21452579017067719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589</v>
      </c>
      <c r="AT469">
        <f>_xlfn.RANK.AVG(Table2[[#This Row],[6M Return vs Nifty Z-Score]],Table2[6M Return vs Nifty Z-Score])</f>
        <v>304</v>
      </c>
      <c r="AU469">
        <f>_xlfn.RANK.AVG(Table2[[#This Row],[Sharpe Ratio Z-Score]],Table2[Sharpe Ratio Z-Score])</f>
        <v>402</v>
      </c>
      <c r="AV469">
        <f>(Table2[[#This Row],[Rank 1Y]]+Table2[[#This Row],[Rank 6M]]+Table2[[#This Row],[Rank Sharpe]])/3</f>
        <v>431.66666666666669</v>
      </c>
    </row>
    <row r="470" spans="1:48" x14ac:dyDescent="0.3">
      <c r="A470" t="s">
        <v>941</v>
      </c>
      <c r="B470" t="s">
        <v>942</v>
      </c>
      <c r="C470" t="s">
        <v>3100</v>
      </c>
      <c r="D470" t="s">
        <v>48</v>
      </c>
      <c r="E470">
        <v>14635.405147545</v>
      </c>
      <c r="F470">
        <v>1548.55</v>
      </c>
      <c r="G470">
        <v>11.0568127676848</v>
      </c>
      <c r="H470">
        <f>(Table2[[#This Row],[1Y Return vs Nifty]]-AVERAGE(Table2[1Y Return vs Nifty]))/_xlfn.STDEV.P(Table2[1Y Return vs Nifty])</f>
        <v>-0.131736515151823</v>
      </c>
      <c r="I470">
        <v>-4.6904192609985698</v>
      </c>
      <c r="J470">
        <f>(Table2[[#This Row],[1M Return vs Nifty]]-AVERAGE(Table2[1M Return vs Nifty]))/_xlfn.STDEV.P(Table2[1M Return vs Nifty])</f>
        <v>-0.2903058592606203</v>
      </c>
      <c r="K470">
        <v>5.7154660252137797</v>
      </c>
      <c r="L470">
        <f>(Table2[[#This Row],[6M Return vs Nifty]]-AVERAGE(Table2[6M Return vs Nifty]))/_xlfn.STDEV.P(Table2[6M Return vs Nifty])</f>
        <v>0.18242782827295689</v>
      </c>
      <c r="M470">
        <v>-5.4251451539074598</v>
      </c>
      <c r="N470">
        <f>(Table2[[#This Row],[1W Return vs Nifty]]-AVERAGE(Table2[1W Return vs Nifty]))/_xlfn.STDEV.P(Table2[1W Return vs Nifty])</f>
        <v>5.7821424079316272E-2</v>
      </c>
      <c r="O470">
        <v>1596.04</v>
      </c>
      <c r="P470">
        <v>1616.78656388798</v>
      </c>
      <c r="Q470">
        <v>1513.1172789</v>
      </c>
      <c r="R470">
        <v>30.0207303681435</v>
      </c>
      <c r="S470" s="1">
        <f>(Table2[[#This Row],[Close Price]]-Table2[[#This Row],[20D EMA]])/Table2[[#This Row],[20D EMA]]</f>
        <v>-2.9754893361068652E-2</v>
      </c>
      <c r="T470" s="1">
        <f>(Table2[[#This Row],[Close Price]]-Table2[[#This Row],[50D EMA]])/Table2[[#This Row],[50D EMA]]</f>
        <v>-4.2205053785137649E-2</v>
      </c>
      <c r="U470" s="1">
        <f>(Table2[[#This Row],[Close Price]]-Table2[[#This Row],[200D EMA]])/Table2[[#This Row],[200D EMA]]</f>
        <v>2.341703554251837E-2</v>
      </c>
      <c r="V470">
        <v>0.73807798886657405</v>
      </c>
      <c r="W470">
        <v>1496.9</v>
      </c>
      <c r="X470">
        <v>1562.1</v>
      </c>
      <c r="Y470">
        <v>1496.9</v>
      </c>
      <c r="Z470">
        <v>1562.1</v>
      </c>
      <c r="AA470">
        <v>1478.25</v>
      </c>
      <c r="AB470">
        <v>1749</v>
      </c>
      <c r="AC470" s="1">
        <f>(Table2[[#This Row],[Close Price]]/Table2[[#This Row],[Day Low]])-1</f>
        <v>3.4504642928719242E-2</v>
      </c>
      <c r="AD470" s="1">
        <f>(Table2[[#This Row],[Day High]]/Table2[[#This Row],[Close Price]])-1</f>
        <v>8.7501210810112529E-3</v>
      </c>
      <c r="AE470" s="1">
        <f>(Table2[[#This Row],[Close Price]]/Table2[[#This Row],[Current Week Low]])-1</f>
        <v>3.4504642928719242E-2</v>
      </c>
      <c r="AF470" s="1">
        <f>(Table2[[#This Row],[Current Week High]]/Table2[[#This Row],[Close Price]])-1</f>
        <v>8.7501210810112529E-3</v>
      </c>
      <c r="AG470" s="1">
        <f>(Table2[[#This Row],[Close Price]]/Table2[[#This Row],[Current Month Low]])-1</f>
        <v>4.7556232031117807E-2</v>
      </c>
      <c r="AH470" s="1">
        <f>(Table2[[#This Row],[Current Month High]]/Table2[[#This Row],[Close Price]])-1</f>
        <v>0.12944367311355798</v>
      </c>
      <c r="AI470">
        <v>20.112363178457201</v>
      </c>
      <c r="AJ470">
        <v>51.085418800917097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0</v>
      </c>
      <c r="AM470" t="s">
        <v>3142</v>
      </c>
      <c r="AN470">
        <v>-6.05</v>
      </c>
      <c r="AO470" t="s">
        <v>3143</v>
      </c>
      <c r="AP470">
        <v>-6.6688345385011005E-2</v>
      </c>
      <c r="AQ470">
        <f>(Table2[[#This Row],[Sharpe Ratio]]-AVERAGE(Table2[Sharpe Ratio]))/_xlfn.STDEV.P(Table2[Sharpe Ratio])</f>
        <v>-1.4570414923211665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346</v>
      </c>
      <c r="AT470">
        <f>_xlfn.RANK.AVG(Table2[[#This Row],[6M Return vs Nifty Z-Score]],Table2[6M Return vs Nifty Z-Score])</f>
        <v>263</v>
      </c>
      <c r="AU470">
        <f>_xlfn.RANK.AVG(Table2[[#This Row],[Sharpe Ratio Z-Score]],Table2[Sharpe Ratio Z-Score])</f>
        <v>686</v>
      </c>
      <c r="AV470">
        <f>(Table2[[#This Row],[Rank 1Y]]+Table2[[#This Row],[Rank 6M]]+Table2[[#This Row],[Rank Sharpe]])/3</f>
        <v>431.66666666666669</v>
      </c>
    </row>
    <row r="471" spans="1:48" x14ac:dyDescent="0.3">
      <c r="A471" t="s">
        <v>227</v>
      </c>
      <c r="B471" t="s">
        <v>228</v>
      </c>
      <c r="C471" t="s">
        <v>3101</v>
      </c>
      <c r="D471" t="s">
        <v>51</v>
      </c>
      <c r="E471">
        <v>108540.91637104</v>
      </c>
      <c r="F471">
        <v>1311.5</v>
      </c>
      <c r="G471">
        <v>-5.1062942784188499</v>
      </c>
      <c r="H471">
        <f>(Table2[[#This Row],[1Y Return vs Nifty]]-AVERAGE(Table2[1Y Return vs Nifty]))/_xlfn.STDEV.P(Table2[1Y Return vs Nifty])</f>
        <v>-0.42305747006245353</v>
      </c>
      <c r="I471">
        <v>3.3292812081313801</v>
      </c>
      <c r="J471">
        <f>(Table2[[#This Row],[1M Return vs Nifty]]-AVERAGE(Table2[1M Return vs Nifty]))/_xlfn.STDEV.P(Table2[1M Return vs Nifty])</f>
        <v>0.65151951463781033</v>
      </c>
      <c r="K471">
        <v>-4.42499633011633</v>
      </c>
      <c r="L471">
        <f>(Table2[[#This Row],[6M Return vs Nifty]]-AVERAGE(Table2[6M Return vs Nifty]))/_xlfn.STDEV.P(Table2[6M Return vs Nifty])</f>
        <v>-0.18725372625370557</v>
      </c>
      <c r="M471">
        <v>-1.8089158399169001</v>
      </c>
      <c r="N471">
        <f>(Table2[[#This Row],[1W Return vs Nifty]]-AVERAGE(Table2[1W Return vs Nifty]))/_xlfn.STDEV.P(Table2[1W Return vs Nifty])</f>
        <v>0.79055245733572344</v>
      </c>
      <c r="O471">
        <v>1328.12</v>
      </c>
      <c r="P471">
        <v>1332.8480945574499</v>
      </c>
      <c r="Q471">
        <v>1267.04615972644</v>
      </c>
      <c r="R471">
        <v>28.948562210125601</v>
      </c>
      <c r="S471" s="1">
        <f>(Table2[[#This Row],[Close Price]]-Table2[[#This Row],[20D EMA]])/Table2[[#This Row],[20D EMA]]</f>
        <v>-1.2513929464204961E-2</v>
      </c>
      <c r="T471" s="1">
        <f>(Table2[[#This Row],[Close Price]]-Table2[[#This Row],[50D EMA]])/Table2[[#This Row],[50D EMA]]</f>
        <v>-1.601689993377544E-2</v>
      </c>
      <c r="U471" s="1">
        <f>(Table2[[#This Row],[Close Price]]-Table2[[#This Row],[200D EMA]])/Table2[[#This Row],[200D EMA]]</f>
        <v>3.5084625711787595E-2</v>
      </c>
      <c r="V471">
        <v>0.79617658862533702</v>
      </c>
      <c r="W471">
        <v>1290.25</v>
      </c>
      <c r="X471">
        <v>1325.9</v>
      </c>
      <c r="Y471">
        <v>1290.25</v>
      </c>
      <c r="Z471">
        <v>1325.9</v>
      </c>
      <c r="AA471">
        <v>1290.02</v>
      </c>
      <c r="AB471">
        <v>1359</v>
      </c>
      <c r="AC471" s="1">
        <f>(Table2[[#This Row],[Close Price]]/Table2[[#This Row],[Day Low]])-1</f>
        <v>1.646967641929864E-2</v>
      </c>
      <c r="AD471" s="1">
        <f>(Table2[[#This Row],[Day High]]/Table2[[#This Row],[Close Price]])-1</f>
        <v>1.0979794128860076E-2</v>
      </c>
      <c r="AE471" s="1">
        <f>(Table2[[#This Row],[Close Price]]/Table2[[#This Row],[Current Week Low]])-1</f>
        <v>1.646967641929864E-2</v>
      </c>
      <c r="AF471" s="1">
        <f>(Table2[[#This Row],[Current Week High]]/Table2[[#This Row],[Close Price]])-1</f>
        <v>1.0979794128860076E-2</v>
      </c>
      <c r="AG471" s="1">
        <f>(Table2[[#This Row],[Close Price]]/Table2[[#This Row],[Current Month Low]])-1</f>
        <v>1.6650904637137476E-2</v>
      </c>
      <c r="AH471" s="1">
        <f>(Table2[[#This Row],[Current Month High]]/Table2[[#This Row],[Close Price]])-1</f>
        <v>3.6218070911170352E-2</v>
      </c>
      <c r="AI471">
        <v>8.3865802516202894</v>
      </c>
      <c r="AJ471">
        <v>25.9713190729125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-0.09</v>
      </c>
      <c r="AM471" t="s">
        <v>3143</v>
      </c>
      <c r="AN471">
        <v>-0.39</v>
      </c>
      <c r="AO471" t="s">
        <v>3143</v>
      </c>
      <c r="AP471">
        <v>1.7276142675428E-2</v>
      </c>
      <c r="AQ471">
        <f>(Table2[[#This Row],[Sharpe Ratio]]-AVERAGE(Table2[Sharpe Ratio]))/_xlfn.STDEV.P(Table2[Sharpe Ratio])</f>
        <v>-0.46570512146722676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452</v>
      </c>
      <c r="AT471">
        <f>_xlfn.RANK.AVG(Table2[[#This Row],[6M Return vs Nifty Z-Score]],Table2[6M Return vs Nifty Z-Score])</f>
        <v>389</v>
      </c>
      <c r="AU471">
        <f>_xlfn.RANK.AVG(Table2[[#This Row],[Sharpe Ratio Z-Score]],Table2[Sharpe Ratio Z-Score])</f>
        <v>462</v>
      </c>
      <c r="AV471">
        <f>(Table2[[#This Row],[Rank 1Y]]+Table2[[#This Row],[Rank 6M]]+Table2[[#This Row],[Rank Sharpe]])/3</f>
        <v>434.33333333333331</v>
      </c>
    </row>
    <row r="472" spans="1:48" x14ac:dyDescent="0.3">
      <c r="A472" t="s">
        <v>75</v>
      </c>
      <c r="B472" t="s">
        <v>76</v>
      </c>
      <c r="C472" t="s">
        <v>3105</v>
      </c>
      <c r="D472" t="s">
        <v>77</v>
      </c>
      <c r="E472">
        <v>310872.80845250498</v>
      </c>
      <c r="F472">
        <v>2798.65</v>
      </c>
      <c r="G472">
        <v>-6.0549457912068601</v>
      </c>
      <c r="H472">
        <f>(Table2[[#This Row],[1Y Return vs Nifty]]-AVERAGE(Table2[1Y Return vs Nifty]))/_xlfn.STDEV.P(Table2[1Y Return vs Nifty])</f>
        <v>-0.44015579551402179</v>
      </c>
      <c r="I472">
        <v>-7.0128749365487799</v>
      </c>
      <c r="J472">
        <f>(Table2[[#This Row],[1M Return vs Nifty]]-AVERAGE(Table2[1M Return vs Nifty]))/_xlfn.STDEV.P(Table2[1M Return vs Nifty])</f>
        <v>-0.56305266488101924</v>
      </c>
      <c r="K472">
        <v>-17.730361706531902</v>
      </c>
      <c r="L472">
        <f>(Table2[[#This Row],[6M Return vs Nifty]]-AVERAGE(Table2[6M Return vs Nifty]))/_xlfn.STDEV.P(Table2[6M Return vs Nifty])</f>
        <v>-0.67231525338546483</v>
      </c>
      <c r="M472">
        <v>-8.7331957088023699</v>
      </c>
      <c r="N472">
        <f>(Table2[[#This Row],[1W Return vs Nifty]]-AVERAGE(Table2[1W Return vs Nifty]))/_xlfn.STDEV.P(Table2[1W Return vs Nifty])</f>
        <v>-0.61246552143458943</v>
      </c>
      <c r="O472">
        <v>2958.86</v>
      </c>
      <c r="P472">
        <v>3021.3179946834098</v>
      </c>
      <c r="Q472">
        <v>3006.1183917786202</v>
      </c>
      <c r="R472">
        <v>12.986676269303601</v>
      </c>
      <c r="S472" s="1">
        <f>(Table2[[#This Row],[Close Price]]-Table2[[#This Row],[20D EMA]])/Table2[[#This Row],[20D EMA]]</f>
        <v>-5.4145853470593412E-2</v>
      </c>
      <c r="T472" s="1">
        <f>(Table2[[#This Row],[Close Price]]-Table2[[#This Row],[50D EMA]])/Table2[[#This Row],[50D EMA]]</f>
        <v>-7.3698960213799694E-2</v>
      </c>
      <c r="U472" s="1">
        <f>(Table2[[#This Row],[Close Price]]-Table2[[#This Row],[200D EMA]])/Table2[[#This Row],[200D EMA]]</f>
        <v>-6.9015376222713559E-2</v>
      </c>
      <c r="V472">
        <v>0.70361443069653196</v>
      </c>
      <c r="W472">
        <v>2672.1</v>
      </c>
      <c r="X472">
        <v>2822.4</v>
      </c>
      <c r="Y472">
        <v>2672.1</v>
      </c>
      <c r="Z472">
        <v>2822.4</v>
      </c>
      <c r="AA472">
        <v>2654.7</v>
      </c>
      <c r="AB472">
        <v>3211</v>
      </c>
      <c r="AC472" s="1">
        <f>(Table2[[#This Row],[Close Price]]/Table2[[#This Row],[Day Low]])-1</f>
        <v>4.7359754500205797E-2</v>
      </c>
      <c r="AD472" s="1">
        <f>(Table2[[#This Row],[Day High]]/Table2[[#This Row],[Close Price]])-1</f>
        <v>8.4862344344593943E-3</v>
      </c>
      <c r="AE472" s="1">
        <f>(Table2[[#This Row],[Close Price]]/Table2[[#This Row],[Current Week Low]])-1</f>
        <v>4.7359754500205797E-2</v>
      </c>
      <c r="AF472" s="1">
        <f>(Table2[[#This Row],[Current Week High]]/Table2[[#This Row],[Close Price]])-1</f>
        <v>8.4862344344593943E-3</v>
      </c>
      <c r="AG472" s="1">
        <f>(Table2[[#This Row],[Close Price]]/Table2[[#This Row],[Current Month Low]])-1</f>
        <v>5.4224582815384226E-2</v>
      </c>
      <c r="AH472" s="1">
        <f>(Table2[[#This Row],[Current Month High]]/Table2[[#This Row],[Close Price]])-1</f>
        <v>0.14733889553892054</v>
      </c>
      <c r="AI472">
        <v>33.775213049148697</v>
      </c>
      <c r="AJ472">
        <v>30.655929038281901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-0.15</v>
      </c>
      <c r="AM472" t="s">
        <v>3143</v>
      </c>
      <c r="AN472">
        <v>-11.83</v>
      </c>
      <c r="AO472" t="s">
        <v>3143</v>
      </c>
      <c r="AP472">
        <v>6.9436040095075993E-2</v>
      </c>
      <c r="AQ472">
        <f>(Table2[[#This Row],[Sharpe Ratio]]-AVERAGE(Table2[Sharpe Ratio]))/_xlfn.STDEV.P(Table2[Sharpe Ratio])</f>
        <v>0.15012669751423782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459</v>
      </c>
      <c r="AT472">
        <f>_xlfn.RANK.AVG(Table2[[#This Row],[6M Return vs Nifty Z-Score]],Table2[6M Return vs Nifty Z-Score])</f>
        <v>547</v>
      </c>
      <c r="AU472">
        <f>_xlfn.RANK.AVG(Table2[[#This Row],[Sharpe Ratio Z-Score]],Table2[Sharpe Ratio Z-Score])</f>
        <v>298</v>
      </c>
      <c r="AV472">
        <f>(Table2[[#This Row],[Rank 1Y]]+Table2[[#This Row],[Rank 6M]]+Table2[[#This Row],[Rank Sharpe]])/3</f>
        <v>434.66666666666669</v>
      </c>
    </row>
    <row r="473" spans="1:48" x14ac:dyDescent="0.3">
      <c r="A473" t="s">
        <v>447</v>
      </c>
      <c r="B473" t="s">
        <v>448</v>
      </c>
      <c r="C473" t="s">
        <v>603</v>
      </c>
      <c r="D473" t="s">
        <v>449</v>
      </c>
      <c r="E473">
        <v>48004.712153640001</v>
      </c>
      <c r="F473">
        <v>42493.5</v>
      </c>
      <c r="G473">
        <v>-14.6355276178857</v>
      </c>
      <c r="H473">
        <f>(Table2[[#This Row],[1Y Return vs Nifty]]-AVERAGE(Table2[1Y Return vs Nifty]))/_xlfn.STDEV.P(Table2[1Y Return vs Nifty])</f>
        <v>-0.59481066999494481</v>
      </c>
      <c r="I473">
        <v>9.6162972517266994</v>
      </c>
      <c r="J473">
        <f>(Table2[[#This Row],[1M Return vs Nifty]]-AVERAGE(Table2[1M Return vs Nifty]))/_xlfn.STDEV.P(Table2[1M Return vs Nifty])</f>
        <v>1.3898602118692354</v>
      </c>
      <c r="K473">
        <v>12.479213195403901</v>
      </c>
      <c r="L473">
        <f>(Table2[[#This Row],[6M Return vs Nifty]]-AVERAGE(Table2[6M Return vs Nifty]))/_xlfn.STDEV.P(Table2[6M Return vs Nifty])</f>
        <v>0.42900756800118545</v>
      </c>
      <c r="M473">
        <v>-4.0276445327434001</v>
      </c>
      <c r="N473">
        <f>(Table2[[#This Row],[1W Return vs Nifty]]-AVERAGE(Table2[1W Return vs Nifty]))/_xlfn.STDEV.P(Table2[1W Return vs Nifty])</f>
        <v>0.34098711552492394</v>
      </c>
      <c r="O473">
        <v>43689.19</v>
      </c>
      <c r="P473">
        <v>42786.961740331601</v>
      </c>
      <c r="Q473">
        <v>40028.8126848178</v>
      </c>
      <c r="R473">
        <v>37.276777887288098</v>
      </c>
      <c r="S473" s="1">
        <f>(Table2[[#This Row],[Close Price]]-Table2[[#This Row],[20D EMA]])/Table2[[#This Row],[20D EMA]]</f>
        <v>-2.7368097234121352E-2</v>
      </c>
      <c r="T473" s="1">
        <f>(Table2[[#This Row],[Close Price]]-Table2[[#This Row],[50D EMA]])/Table2[[#This Row],[50D EMA]]</f>
        <v>-6.8586720906378207E-3</v>
      </c>
      <c r="U473" s="1">
        <f>(Table2[[#This Row],[Close Price]]-Table2[[#This Row],[200D EMA]])/Table2[[#This Row],[200D EMA]]</f>
        <v>6.1572830915292455E-2</v>
      </c>
      <c r="V473">
        <v>0.94984310907582403</v>
      </c>
      <c r="W473">
        <v>42300</v>
      </c>
      <c r="X473">
        <v>43483.9</v>
      </c>
      <c r="Y473">
        <v>42300</v>
      </c>
      <c r="Z473">
        <v>43483.9</v>
      </c>
      <c r="AA473">
        <v>40805</v>
      </c>
      <c r="AB473">
        <v>46810.400000000001</v>
      </c>
      <c r="AC473" s="1">
        <f>(Table2[[#This Row],[Close Price]]/Table2[[#This Row],[Day Low]])-1</f>
        <v>4.5744680851063091E-3</v>
      </c>
      <c r="AD473" s="1">
        <f>(Table2[[#This Row],[Day High]]/Table2[[#This Row],[Close Price]])-1</f>
        <v>2.3307094026145281E-2</v>
      </c>
      <c r="AE473" s="1">
        <f>(Table2[[#This Row],[Close Price]]/Table2[[#This Row],[Current Week Low]])-1</f>
        <v>4.5744680851063091E-3</v>
      </c>
      <c r="AF473" s="1">
        <f>(Table2[[#This Row],[Current Week High]]/Table2[[#This Row],[Close Price]])-1</f>
        <v>2.3307094026145281E-2</v>
      </c>
      <c r="AG473" s="1">
        <f>(Table2[[#This Row],[Close Price]]/Table2[[#This Row],[Current Month Low]])-1</f>
        <v>4.1379732875873154E-2</v>
      </c>
      <c r="AH473" s="1">
        <f>(Table2[[#This Row],[Current Month High]]/Table2[[#This Row],[Close Price]])-1</f>
        <v>0.10158965488839478</v>
      </c>
      <c r="AI473">
        <v>10.158965488839399</v>
      </c>
      <c r="AJ473">
        <v>28.495421083427399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0.04</v>
      </c>
      <c r="AM473" t="s">
        <v>3144</v>
      </c>
      <c r="AN473">
        <v>-3.78</v>
      </c>
      <c r="AO473" t="s">
        <v>3143</v>
      </c>
      <c r="AP473">
        <v>-2.1931782906299001E-2</v>
      </c>
      <c r="AQ473">
        <f>(Table2[[#This Row],[Sharpe Ratio]]-AVERAGE(Table2[Sharpe Ratio]))/_xlfn.STDEV.P(Table2[Sharpe Ratio])</f>
        <v>-0.92861799752647922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0.63642622787392078</v>
      </c>
      <c r="AS473">
        <f>_xlfn.RANK.AVG(Table2[[#This Row],[1Y Return vs Nifty Z-Score]],Table2[1Y Return vs Nifty Z-Score])</f>
        <v>516</v>
      </c>
      <c r="AT473">
        <f>_xlfn.RANK.AVG(Table2[[#This Row],[6M Return vs Nifty Z-Score]],Table2[6M Return vs Nifty Z-Score])</f>
        <v>191</v>
      </c>
      <c r="AU473">
        <f>_xlfn.RANK.AVG(Table2[[#This Row],[Sharpe Ratio Z-Score]],Table2[Sharpe Ratio Z-Score])</f>
        <v>602</v>
      </c>
      <c r="AV473">
        <f>(Table2[[#This Row],[Rank 1Y]]+Table2[[#This Row],[Rank 6M]]+Table2[[#This Row],[Rank Sharpe]])/3</f>
        <v>436.33333333333331</v>
      </c>
    </row>
    <row r="474" spans="1:48" x14ac:dyDescent="0.3">
      <c r="A474" t="s">
        <v>677</v>
      </c>
      <c r="B474" t="s">
        <v>678</v>
      </c>
      <c r="C474" t="s">
        <v>3095</v>
      </c>
      <c r="D474" t="s">
        <v>18</v>
      </c>
      <c r="E474">
        <v>25384.640686068</v>
      </c>
      <c r="F474">
        <v>144.06</v>
      </c>
      <c r="G474">
        <v>8.3152389478585302</v>
      </c>
      <c r="H474">
        <f>(Table2[[#This Row],[1Y Return vs Nifty]]-AVERAGE(Table2[1Y Return vs Nifty]))/_xlfn.STDEV.P(Table2[1Y Return vs Nifty])</f>
        <v>-0.18115015207643315</v>
      </c>
      <c r="I474">
        <v>-12.941273581563401</v>
      </c>
      <c r="J474">
        <f>(Table2[[#This Row],[1M Return vs Nifty]]-AVERAGE(Table2[1M Return vs Nifty]))/_xlfn.STDEV.P(Table2[1M Return vs Nifty])</f>
        <v>-1.259277703702899</v>
      </c>
      <c r="K474">
        <v>-51.039770018875899</v>
      </c>
      <c r="L474">
        <f>(Table2[[#This Row],[6M Return vs Nifty]]-AVERAGE(Table2[6M Return vs Nifty]))/_xlfn.STDEV.P(Table2[6M Return vs Nifty])</f>
        <v>-1.8866458641389425</v>
      </c>
      <c r="M474">
        <v>-7.6915844131212996</v>
      </c>
      <c r="N474">
        <f>(Table2[[#This Row],[1W Return vs Nifty]]-AVERAGE(Table2[1W Return vs Nifty]))/_xlfn.STDEV.P(Table2[1W Return vs Nifty])</f>
        <v>-0.4014111731986611</v>
      </c>
      <c r="O474">
        <v>164.67</v>
      </c>
      <c r="P474">
        <v>180.26578500231599</v>
      </c>
      <c r="Q474">
        <v>186.62630276614399</v>
      </c>
      <c r="R474">
        <v>21.9239551144092</v>
      </c>
      <c r="S474" s="1">
        <f>(Table2[[#This Row],[Close Price]]-Table2[[#This Row],[20D EMA]])/Table2[[#This Row],[20D EMA]]</f>
        <v>-0.12515940972854792</v>
      </c>
      <c r="T474" s="1">
        <f>(Table2[[#This Row],[Close Price]]-Table2[[#This Row],[50D EMA]])/Table2[[#This Row],[50D EMA]]</f>
        <v>-0.20084668314539464</v>
      </c>
      <c r="U474" s="1">
        <f>(Table2[[#This Row],[Close Price]]-Table2[[#This Row],[200D EMA]])/Table2[[#This Row],[200D EMA]]</f>
        <v>-0.22808308440575276</v>
      </c>
      <c r="V474">
        <v>1.0701265416739301</v>
      </c>
      <c r="W474">
        <v>142.66</v>
      </c>
      <c r="X474">
        <v>148.4</v>
      </c>
      <c r="Y474">
        <v>142.66</v>
      </c>
      <c r="Z474">
        <v>148.4</v>
      </c>
      <c r="AA474">
        <v>141.37</v>
      </c>
      <c r="AB474">
        <v>186.45</v>
      </c>
      <c r="AC474" s="1">
        <f>(Table2[[#This Row],[Close Price]]/Table2[[#This Row],[Day Low]])-1</f>
        <v>9.8135426889107702E-3</v>
      </c>
      <c r="AD474" s="1">
        <f>(Table2[[#This Row],[Day High]]/Table2[[#This Row],[Close Price]])-1</f>
        <v>3.0126336248785357E-2</v>
      </c>
      <c r="AE474" s="1">
        <f>(Table2[[#This Row],[Close Price]]/Table2[[#This Row],[Current Week Low]])-1</f>
        <v>9.8135426889107702E-3</v>
      </c>
      <c r="AF474" s="1">
        <f>(Table2[[#This Row],[Current Week High]]/Table2[[#This Row],[Close Price]])-1</f>
        <v>3.0126336248785357E-2</v>
      </c>
      <c r="AG474" s="1">
        <f>(Table2[[#This Row],[Close Price]]/Table2[[#This Row],[Current Month Low]])-1</f>
        <v>1.9028082337129604E-2</v>
      </c>
      <c r="AH474" s="1">
        <f>(Table2[[#This Row],[Current Month High]]/Table2[[#This Row],[Close Price]])-1</f>
        <v>0.29425239483548515</v>
      </c>
      <c r="AI474">
        <v>100.784395390809</v>
      </c>
      <c r="AJ474">
        <v>43.988005997001501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-0.22</v>
      </c>
      <c r="AM474" t="s">
        <v>3143</v>
      </c>
      <c r="AN474">
        <v>-18.010000000000002</v>
      </c>
      <c r="AO474" t="s">
        <v>3143</v>
      </c>
      <c r="AP474">
        <v>9.8550799409351006E-2</v>
      </c>
      <c r="AQ474">
        <f>(Table2[[#This Row],[Sharpe Ratio]]-AVERAGE(Table2[Sharpe Ratio]))/_xlfn.STDEV.P(Table2[Sharpe Ratio])</f>
        <v>0.49387344692719937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362</v>
      </c>
      <c r="AT474">
        <f>_xlfn.RANK.AVG(Table2[[#This Row],[6M Return vs Nifty Z-Score]],Table2[6M Return vs Nifty Z-Score])</f>
        <v>729</v>
      </c>
      <c r="AU474">
        <f>_xlfn.RANK.AVG(Table2[[#This Row],[Sharpe Ratio Z-Score]],Table2[Sharpe Ratio Z-Score])</f>
        <v>218</v>
      </c>
      <c r="AV474">
        <f>(Table2[[#This Row],[Rank 1Y]]+Table2[[#This Row],[Rank 6M]]+Table2[[#This Row],[Rank Sharpe]])/3</f>
        <v>436.33333333333331</v>
      </c>
    </row>
    <row r="475" spans="1:48" x14ac:dyDescent="0.3">
      <c r="A475" t="s">
        <v>528</v>
      </c>
      <c r="B475" t="s">
        <v>529</v>
      </c>
      <c r="C475" t="s">
        <v>3101</v>
      </c>
      <c r="D475" t="s">
        <v>530</v>
      </c>
      <c r="E475">
        <v>37366.819027199999</v>
      </c>
      <c r="F475">
        <v>323.75</v>
      </c>
      <c r="G475">
        <v>18.116040331877599</v>
      </c>
      <c r="H475">
        <f>(Table2[[#This Row],[1Y Return vs Nifty]]-AVERAGE(Table2[1Y Return vs Nifty]))/_xlfn.STDEV.P(Table2[1Y Return vs Nifty])</f>
        <v>-4.5022582069097128E-3</v>
      </c>
      <c r="I475">
        <v>-6.9388507232301899</v>
      </c>
      <c r="J475">
        <f>(Table2[[#This Row],[1M Return vs Nifty]]-AVERAGE(Table2[1M Return vs Nifty]))/_xlfn.STDEV.P(Table2[1M Return vs Nifty])</f>
        <v>-0.55435933741141097</v>
      </c>
      <c r="K475">
        <v>-2.8114172452778399</v>
      </c>
      <c r="L475">
        <f>(Table2[[#This Row],[6M Return vs Nifty]]-AVERAGE(Table2[6M Return vs Nifty]))/_xlfn.STDEV.P(Table2[6M Return vs Nifty])</f>
        <v>-0.12842895046611438</v>
      </c>
      <c r="M475">
        <v>-6.81479739100324</v>
      </c>
      <c r="N475">
        <f>(Table2[[#This Row],[1W Return vs Nifty]]-AVERAGE(Table2[1W Return vs Nifty]))/_xlfn.STDEV.P(Table2[1W Return vs Nifty])</f>
        <v>-0.22375400467318871</v>
      </c>
      <c r="O475">
        <v>339.39</v>
      </c>
      <c r="P475">
        <v>348.48584629651299</v>
      </c>
      <c r="Q475">
        <v>322.96007519973398</v>
      </c>
      <c r="R475">
        <v>14.290352512478799</v>
      </c>
      <c r="S475" s="1">
        <f>(Table2[[#This Row],[Close Price]]-Table2[[#This Row],[20D EMA]])/Table2[[#This Row],[20D EMA]]</f>
        <v>-4.6082677745366646E-2</v>
      </c>
      <c r="T475" s="1">
        <f>(Table2[[#This Row],[Close Price]]-Table2[[#This Row],[50D EMA]])/Table2[[#This Row],[50D EMA]]</f>
        <v>-7.0980920916559193E-2</v>
      </c>
      <c r="U475" s="1">
        <f>(Table2[[#This Row],[Close Price]]-Table2[[#This Row],[200D EMA]])/Table2[[#This Row],[200D EMA]]</f>
        <v>2.4458899440665976E-3</v>
      </c>
      <c r="V475">
        <v>0.50526506252556702</v>
      </c>
      <c r="W475">
        <v>313.25</v>
      </c>
      <c r="X475">
        <v>325.75</v>
      </c>
      <c r="Y475">
        <v>313.25</v>
      </c>
      <c r="Z475">
        <v>325.75</v>
      </c>
      <c r="AA475">
        <v>304.64999999999998</v>
      </c>
      <c r="AB475">
        <v>371.8</v>
      </c>
      <c r="AC475" s="1">
        <f>(Table2[[#This Row],[Close Price]]/Table2[[#This Row],[Day Low]])-1</f>
        <v>3.3519553072625774E-2</v>
      </c>
      <c r="AD475" s="1">
        <f>(Table2[[#This Row],[Day High]]/Table2[[#This Row],[Close Price]])-1</f>
        <v>6.1776061776062097E-3</v>
      </c>
      <c r="AE475" s="1">
        <f>(Table2[[#This Row],[Close Price]]/Table2[[#This Row],[Current Week Low]])-1</f>
        <v>3.3519553072625774E-2</v>
      </c>
      <c r="AF475" s="1">
        <f>(Table2[[#This Row],[Current Week High]]/Table2[[#This Row],[Close Price]])-1</f>
        <v>6.1776061776062097E-3</v>
      </c>
      <c r="AG475" s="1">
        <f>(Table2[[#This Row],[Close Price]]/Table2[[#This Row],[Current Month Low]])-1</f>
        <v>6.2694895782045013E-2</v>
      </c>
      <c r="AH475" s="1">
        <f>(Table2[[#This Row],[Current Month High]]/Table2[[#This Row],[Close Price]])-1</f>
        <v>0.14841698841698836</v>
      </c>
      <c r="AI475">
        <v>22.254826254826199</v>
      </c>
      <c r="AJ475">
        <v>48.850574712643599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-0.08</v>
      </c>
      <c r="AM475" t="s">
        <v>3143</v>
      </c>
      <c r="AN475">
        <v>-6.38</v>
      </c>
      <c r="AO475" t="s">
        <v>3143</v>
      </c>
      <c r="AP475">
        <v>-4.4984182355786002E-2</v>
      </c>
      <c r="AQ475">
        <f>(Table2[[#This Row],[Sharpe Ratio]]-AVERAGE(Table2[Sharpe Ratio]))/_xlfn.STDEV.P(Table2[Sharpe Ratio])</f>
        <v>-1.2007887989881647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294</v>
      </c>
      <c r="AT475">
        <f>_xlfn.RANK.AVG(Table2[[#This Row],[6M Return vs Nifty Z-Score]],Table2[6M Return vs Nifty Z-Score])</f>
        <v>372</v>
      </c>
      <c r="AU475">
        <f>_xlfn.RANK.AVG(Table2[[#This Row],[Sharpe Ratio Z-Score]],Table2[Sharpe Ratio Z-Score])</f>
        <v>644</v>
      </c>
      <c r="AV475">
        <f>(Table2[[#This Row],[Rank 1Y]]+Table2[[#This Row],[Rank 6M]]+Table2[[#This Row],[Rank Sharpe]])/3</f>
        <v>436.66666666666669</v>
      </c>
    </row>
    <row r="476" spans="1:48" x14ac:dyDescent="0.3">
      <c r="A476" t="s">
        <v>691</v>
      </c>
      <c r="B476" t="s">
        <v>692</v>
      </c>
      <c r="C476" t="s">
        <v>3101</v>
      </c>
      <c r="D476" t="s">
        <v>51</v>
      </c>
      <c r="E476">
        <v>25105.029665639999</v>
      </c>
      <c r="F476">
        <v>492.2</v>
      </c>
      <c r="G476">
        <v>8.4284160662316605</v>
      </c>
      <c r="H476">
        <f>(Table2[[#This Row],[1Y Return vs Nifty]]-AVERAGE(Table2[1Y Return vs Nifty]))/_xlfn.STDEV.P(Table2[1Y Return vs Nifty])</f>
        <v>-0.17911026790661064</v>
      </c>
      <c r="I476">
        <v>7.1029798196767899</v>
      </c>
      <c r="J476">
        <f>(Table2[[#This Row],[1M Return vs Nifty]]-AVERAGE(Table2[1M Return vs Nifty]))/_xlfn.STDEV.P(Table2[1M Return vs Nifty])</f>
        <v>1.0946987978890628</v>
      </c>
      <c r="K476">
        <v>2.3580766739783199</v>
      </c>
      <c r="L476">
        <f>(Table2[[#This Row],[6M Return vs Nifty]]-AVERAGE(Table2[6M Return vs Nifty]))/_xlfn.STDEV.P(Table2[6M Return vs Nifty])</f>
        <v>6.0030557712251471E-2</v>
      </c>
      <c r="M476">
        <v>-0.53387496570597404</v>
      </c>
      <c r="N476">
        <f>(Table2[[#This Row],[1W Return vs Nifty]]-AVERAGE(Table2[1W Return vs Nifty]))/_xlfn.STDEV.P(Table2[1W Return vs Nifty])</f>
        <v>1.048904994214463</v>
      </c>
      <c r="O476">
        <v>466.06</v>
      </c>
      <c r="P476">
        <v>463.90048884751599</v>
      </c>
      <c r="Q476">
        <v>439.72168990391702</v>
      </c>
      <c r="R476">
        <v>53.268000663500402</v>
      </c>
      <c r="S476" s="1">
        <f>(Table2[[#This Row],[Close Price]]-Table2[[#This Row],[20D EMA]])/Table2[[#This Row],[20D EMA]]</f>
        <v>5.6087199073080692E-2</v>
      </c>
      <c r="T476" s="1">
        <f>(Table2[[#This Row],[Close Price]]-Table2[[#This Row],[50D EMA]])/Table2[[#This Row],[50D EMA]]</f>
        <v>6.1003408775855042E-2</v>
      </c>
      <c r="U476" s="1">
        <f>(Table2[[#This Row],[Close Price]]-Table2[[#This Row],[200D EMA]])/Table2[[#This Row],[200D EMA]]</f>
        <v>0.11934437463739832</v>
      </c>
      <c r="V476">
        <v>1.4342784872589001</v>
      </c>
      <c r="W476">
        <v>459.55</v>
      </c>
      <c r="X476">
        <v>495.95</v>
      </c>
      <c r="Y476">
        <v>459.55</v>
      </c>
      <c r="Z476">
        <v>495.95</v>
      </c>
      <c r="AA476">
        <v>427.05</v>
      </c>
      <c r="AB476">
        <v>495.95</v>
      </c>
      <c r="AC476" s="1">
        <f>(Table2[[#This Row],[Close Price]]/Table2[[#This Row],[Day Low]])-1</f>
        <v>7.1047764117071033E-2</v>
      </c>
      <c r="AD476" s="1">
        <f>(Table2[[#This Row],[Day High]]/Table2[[#This Row],[Close Price]])-1</f>
        <v>7.6188541243396024E-3</v>
      </c>
      <c r="AE476" s="1">
        <f>(Table2[[#This Row],[Close Price]]/Table2[[#This Row],[Current Week Low]])-1</f>
        <v>7.1047764117071033E-2</v>
      </c>
      <c r="AF476" s="1">
        <f>(Table2[[#This Row],[Current Week High]]/Table2[[#This Row],[Close Price]])-1</f>
        <v>7.6188541243396024E-3</v>
      </c>
      <c r="AG476" s="1">
        <f>(Table2[[#This Row],[Close Price]]/Table2[[#This Row],[Current Month Low]])-1</f>
        <v>0.15255824844865939</v>
      </c>
      <c r="AH476" s="1">
        <f>(Table2[[#This Row],[Current Month High]]/Table2[[#This Row],[Close Price]])-1</f>
        <v>7.6188541243396024E-3</v>
      </c>
      <c r="AI476">
        <v>5.2417716375457104</v>
      </c>
      <c r="AJ476">
        <v>39.492702281422602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0.1</v>
      </c>
      <c r="AM476" t="s">
        <v>3144</v>
      </c>
      <c r="AN476">
        <v>5.79</v>
      </c>
      <c r="AO476" t="s">
        <v>3144</v>
      </c>
      <c r="AP476">
        <v>-4.4908142040730001E-2</v>
      </c>
      <c r="AQ476">
        <f>(Table2[[#This Row],[Sharpe Ratio]]-AVERAGE(Table2[Sharpe Ratio]))/_xlfn.STDEV.P(Table2[Sharpe Ratio])</f>
        <v>-1.1998910202759077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0.82463306163325911</v>
      </c>
      <c r="AS476">
        <f>_xlfn.RANK.AVG(Table2[[#This Row],[1Y Return vs Nifty Z-Score]],Table2[1Y Return vs Nifty Z-Score])</f>
        <v>361</v>
      </c>
      <c r="AT476">
        <f>_xlfn.RANK.AVG(Table2[[#This Row],[6M Return vs Nifty Z-Score]],Table2[6M Return vs Nifty Z-Score])</f>
        <v>307</v>
      </c>
      <c r="AU476">
        <f>_xlfn.RANK.AVG(Table2[[#This Row],[Sharpe Ratio Z-Score]],Table2[Sharpe Ratio Z-Score])</f>
        <v>643</v>
      </c>
      <c r="AV476">
        <f>(Table2[[#This Row],[Rank 1Y]]+Table2[[#This Row],[Rank 6M]]+Table2[[#This Row],[Rank Sharpe]])/3</f>
        <v>437</v>
      </c>
    </row>
    <row r="477" spans="1:48" x14ac:dyDescent="0.3">
      <c r="A477" t="s">
        <v>567</v>
      </c>
      <c r="B477" t="s">
        <v>568</v>
      </c>
      <c r="C477" t="s">
        <v>3097</v>
      </c>
      <c r="D477" t="s">
        <v>54</v>
      </c>
      <c r="E477">
        <v>33118.662722499997</v>
      </c>
      <c r="F477">
        <v>273.10000000000002</v>
      </c>
      <c r="G477">
        <v>-16.5406507704243</v>
      </c>
      <c r="H477">
        <f>(Table2[[#This Row],[1Y Return vs Nifty]]-AVERAGE(Table2[1Y Return vs Nifty]))/_xlfn.STDEV.P(Table2[1Y Return vs Nifty])</f>
        <v>-0.62914826946989755</v>
      </c>
      <c r="I477">
        <v>-12.87367935048</v>
      </c>
      <c r="J477">
        <f>(Table2[[#This Row],[1M Return vs Nifty]]-AVERAGE(Table2[1M Return vs Nifty]))/_xlfn.STDEV.P(Table2[1M Return vs Nifty])</f>
        <v>-1.2513395067330053</v>
      </c>
      <c r="K477">
        <v>-4.1242867224614796</v>
      </c>
      <c r="L477">
        <f>(Table2[[#This Row],[6M Return vs Nifty]]-AVERAGE(Table2[6M Return vs Nifty]))/_xlfn.STDEV.P(Table2[6M Return vs Nifty])</f>
        <v>-0.17629103132683022</v>
      </c>
      <c r="M477">
        <v>-6.7417336032321202</v>
      </c>
      <c r="N477">
        <f>(Table2[[#This Row],[1W Return vs Nifty]]-AVERAGE(Table2[1W Return vs Nifty]))/_xlfn.STDEV.P(Table2[1W Return vs Nifty])</f>
        <v>-0.2089496048249718</v>
      </c>
      <c r="O477">
        <v>288.58</v>
      </c>
      <c r="P477">
        <v>299.882810278482</v>
      </c>
      <c r="Q477">
        <v>293.29762614377</v>
      </c>
      <c r="R477">
        <v>25.2348284608196</v>
      </c>
      <c r="S477" s="1">
        <f>(Table2[[#This Row],[Close Price]]-Table2[[#This Row],[20D EMA]])/Table2[[#This Row],[20D EMA]]</f>
        <v>-5.3641971030563319E-2</v>
      </c>
      <c r="T477" s="1">
        <f>(Table2[[#This Row],[Close Price]]-Table2[[#This Row],[50D EMA]])/Table2[[#This Row],[50D EMA]]</f>
        <v>-8.93109220018663E-2</v>
      </c>
      <c r="U477" s="1">
        <f>(Table2[[#This Row],[Close Price]]-Table2[[#This Row],[200D EMA]])/Table2[[#This Row],[200D EMA]]</f>
        <v>-6.8863926412651613E-2</v>
      </c>
      <c r="V477">
        <v>1.22921445392502</v>
      </c>
      <c r="W477">
        <v>266.95</v>
      </c>
      <c r="X477">
        <v>274.7</v>
      </c>
      <c r="Y477">
        <v>266.95</v>
      </c>
      <c r="Z477">
        <v>274.7</v>
      </c>
      <c r="AA477">
        <v>259.2</v>
      </c>
      <c r="AB477">
        <v>339.9</v>
      </c>
      <c r="AC477" s="1">
        <f>(Table2[[#This Row],[Close Price]]/Table2[[#This Row],[Day Low]])-1</f>
        <v>2.3038022101517175E-2</v>
      </c>
      <c r="AD477" s="1">
        <f>(Table2[[#This Row],[Day High]]/Table2[[#This Row],[Close Price]])-1</f>
        <v>5.8586598315633065E-3</v>
      </c>
      <c r="AE477" s="1">
        <f>(Table2[[#This Row],[Close Price]]/Table2[[#This Row],[Current Week Low]])-1</f>
        <v>2.3038022101517175E-2</v>
      </c>
      <c r="AF477" s="1">
        <f>(Table2[[#This Row],[Current Week High]]/Table2[[#This Row],[Close Price]])-1</f>
        <v>5.8586598315633065E-3</v>
      </c>
      <c r="AG477" s="1">
        <f>(Table2[[#This Row],[Close Price]]/Table2[[#This Row],[Current Month Low]])-1</f>
        <v>5.3626543209876587E-2</v>
      </c>
      <c r="AH477" s="1">
        <f>(Table2[[#This Row],[Current Month High]]/Table2[[#This Row],[Close Price]])-1</f>
        <v>0.24459904796777709</v>
      </c>
      <c r="AI477">
        <v>25.595020139143099</v>
      </c>
      <c r="AJ477">
        <v>15.062144512323499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-0.12</v>
      </c>
      <c r="AM477" t="s">
        <v>3143</v>
      </c>
      <c r="AN477">
        <v>-3.99</v>
      </c>
      <c r="AO477" t="s">
        <v>3143</v>
      </c>
      <c r="AP477">
        <v>4.0316227112660002E-2</v>
      </c>
      <c r="AQ477">
        <f>(Table2[[#This Row],[Sharpe Ratio]]-AVERAGE(Table2[Sharpe Ratio]))/_xlfn.STDEV.P(Table2[Sharpe Ratio])</f>
        <v>-0.19367971861199865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533</v>
      </c>
      <c r="AT477">
        <f>_xlfn.RANK.AVG(Table2[[#This Row],[6M Return vs Nifty Z-Score]],Table2[6M Return vs Nifty Z-Score])</f>
        <v>387</v>
      </c>
      <c r="AU477">
        <f>_xlfn.RANK.AVG(Table2[[#This Row],[Sharpe Ratio Z-Score]],Table2[Sharpe Ratio Z-Score])</f>
        <v>394</v>
      </c>
      <c r="AV477">
        <f>(Table2[[#This Row],[Rank 1Y]]+Table2[[#This Row],[Rank 6M]]+Table2[[#This Row],[Rank Sharpe]])/3</f>
        <v>438</v>
      </c>
    </row>
    <row r="478" spans="1:48" x14ac:dyDescent="0.3">
      <c r="A478" t="s">
        <v>1423</v>
      </c>
      <c r="B478" t="s">
        <v>1424</v>
      </c>
      <c r="C478" t="s">
        <v>3109</v>
      </c>
      <c r="D478" t="s">
        <v>309</v>
      </c>
      <c r="E478">
        <v>7056.6770438419999</v>
      </c>
      <c r="F478">
        <v>190.41</v>
      </c>
      <c r="G478">
        <v>-20.206742109441901</v>
      </c>
      <c r="H478">
        <f>(Table2[[#This Row],[1Y Return vs Nifty]]-AVERAGE(Table2[1Y Return vs Nifty]))/_xlfn.STDEV.P(Table2[1Y Return vs Nifty])</f>
        <v>-0.69522524505545868</v>
      </c>
      <c r="I478">
        <v>-5.3922334174948103</v>
      </c>
      <c r="J478">
        <f>(Table2[[#This Row],[1M Return vs Nifty]]-AVERAGE(Table2[1M Return vs Nifty]))/_xlfn.STDEV.P(Table2[1M Return vs Nifty])</f>
        <v>-0.37272619190192069</v>
      </c>
      <c r="K478">
        <v>-17.7157675363216</v>
      </c>
      <c r="L478">
        <f>(Table2[[#This Row],[6M Return vs Nifty]]-AVERAGE(Table2[6M Return vs Nifty]))/_xlfn.STDEV.P(Table2[6M Return vs Nifty])</f>
        <v>-0.67178320708014672</v>
      </c>
      <c r="M478">
        <v>-10.8743300200549</v>
      </c>
      <c r="N478">
        <f>(Table2[[#This Row],[1W Return vs Nifty]]-AVERAGE(Table2[1W Return vs Nifty]))/_xlfn.STDEV.P(Table2[1W Return vs Nifty])</f>
        <v>-1.0463084611384148</v>
      </c>
      <c r="O478">
        <v>204.15</v>
      </c>
      <c r="P478">
        <v>210.94607606159801</v>
      </c>
      <c r="Q478">
        <v>205.77592083044701</v>
      </c>
      <c r="R478">
        <v>15.179824881263</v>
      </c>
      <c r="S478" s="1">
        <f>(Table2[[#This Row],[Close Price]]-Table2[[#This Row],[20D EMA]])/Table2[[#This Row],[20D EMA]]</f>
        <v>-6.7303453343130093E-2</v>
      </c>
      <c r="T478" s="1">
        <f>(Table2[[#This Row],[Close Price]]-Table2[[#This Row],[50D EMA]])/Table2[[#This Row],[50D EMA]]</f>
        <v>-9.7352254400794383E-2</v>
      </c>
      <c r="U478" s="1">
        <f>(Table2[[#This Row],[Close Price]]-Table2[[#This Row],[200D EMA]])/Table2[[#This Row],[200D EMA]]</f>
        <v>-7.4673075296832481E-2</v>
      </c>
      <c r="V478">
        <v>0.32980251409752798</v>
      </c>
      <c r="W478">
        <v>182.34</v>
      </c>
      <c r="X478">
        <v>190.99</v>
      </c>
      <c r="Y478">
        <v>182.34</v>
      </c>
      <c r="Z478">
        <v>190.99</v>
      </c>
      <c r="AA478">
        <v>180.2</v>
      </c>
      <c r="AB478">
        <v>225.5</v>
      </c>
      <c r="AC478" s="1">
        <f>(Table2[[#This Row],[Close Price]]/Table2[[#This Row],[Day Low]])-1</f>
        <v>4.4257979598552044E-2</v>
      </c>
      <c r="AD478" s="1">
        <f>(Table2[[#This Row],[Day High]]/Table2[[#This Row],[Close Price]])-1</f>
        <v>3.0460585053306843E-3</v>
      </c>
      <c r="AE478" s="1">
        <f>(Table2[[#This Row],[Close Price]]/Table2[[#This Row],[Current Week Low]])-1</f>
        <v>4.4257979598552044E-2</v>
      </c>
      <c r="AF478" s="1">
        <f>(Table2[[#This Row],[Current Week High]]/Table2[[#This Row],[Close Price]])-1</f>
        <v>3.0460585053306843E-3</v>
      </c>
      <c r="AG478" s="1">
        <f>(Table2[[#This Row],[Close Price]]/Table2[[#This Row],[Current Month Low]])-1</f>
        <v>5.6659267480577258E-2</v>
      </c>
      <c r="AH478" s="1">
        <f>(Table2[[#This Row],[Current Month High]]/Table2[[#This Row],[Close Price]])-1</f>
        <v>0.18428653957250152</v>
      </c>
      <c r="AI478">
        <v>37.597815240796102</v>
      </c>
      <c r="AJ478">
        <v>17.9739776951672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-0.15</v>
      </c>
      <c r="AM478" t="s">
        <v>3143</v>
      </c>
      <c r="AN478">
        <v>-12.43</v>
      </c>
      <c r="AO478" t="s">
        <v>3143</v>
      </c>
      <c r="AP478">
        <v>9.9349762921612003E-2</v>
      </c>
      <c r="AQ478">
        <f>(Table2[[#This Row],[Sharpe Ratio]]-AVERAGE(Table2[Sharpe Ratio]))/_xlfn.STDEV.P(Table2[Sharpe Ratio])</f>
        <v>0.50330650138850219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556</v>
      </c>
      <c r="AT478">
        <f>_xlfn.RANK.AVG(Table2[[#This Row],[6M Return vs Nifty Z-Score]],Table2[6M Return vs Nifty Z-Score])</f>
        <v>546</v>
      </c>
      <c r="AU478">
        <f>_xlfn.RANK.AVG(Table2[[#This Row],[Sharpe Ratio Z-Score]],Table2[Sharpe Ratio Z-Score])</f>
        <v>212</v>
      </c>
      <c r="AV478">
        <f>(Table2[[#This Row],[Rank 1Y]]+Table2[[#This Row],[Rank 6M]]+Table2[[#This Row],[Rank Sharpe]])/3</f>
        <v>438</v>
      </c>
    </row>
    <row r="479" spans="1:48" x14ac:dyDescent="0.3">
      <c r="A479" t="s">
        <v>1772</v>
      </c>
      <c r="B479" t="s">
        <v>1773</v>
      </c>
      <c r="C479" t="s">
        <v>3101</v>
      </c>
      <c r="D479" t="s">
        <v>51</v>
      </c>
      <c r="E479">
        <v>4214.4196350000002</v>
      </c>
      <c r="F479">
        <v>356.7</v>
      </c>
      <c r="G479">
        <v>1.9968666386270999</v>
      </c>
      <c r="H479">
        <f>(Table2[[#This Row],[1Y Return vs Nifty]]-AVERAGE(Table2[1Y Return vs Nifty]))/_xlfn.STDEV.P(Table2[1Y Return vs Nifty])</f>
        <v>-0.29503136621155246</v>
      </c>
      <c r="I479">
        <v>-1.7769120649397501</v>
      </c>
      <c r="J479">
        <f>(Table2[[#This Row],[1M Return vs Nifty]]-AVERAGE(Table2[1M Return vs Nifty]))/_xlfn.STDEV.P(Table2[1M Return vs Nifty])</f>
        <v>5.18534289629662E-2</v>
      </c>
      <c r="K479">
        <v>7.7992514013508698</v>
      </c>
      <c r="L479">
        <f>(Table2[[#This Row],[6M Return vs Nifty]]-AVERAGE(Table2[6M Return vs Nifty]))/_xlfn.STDEV.P(Table2[6M Return vs Nifty])</f>
        <v>0.25839448444276897</v>
      </c>
      <c r="M479">
        <v>-10.0328898826775</v>
      </c>
      <c r="N479">
        <f>(Table2[[#This Row],[1W Return vs Nifty]]-AVERAGE(Table2[1W Return vs Nifty]))/_xlfn.STDEV.P(Table2[1W Return vs Nifty])</f>
        <v>-0.87581338249430496</v>
      </c>
      <c r="O479">
        <v>358.73</v>
      </c>
      <c r="P479">
        <v>355.67922956590098</v>
      </c>
      <c r="Q479">
        <v>328.29046227952102</v>
      </c>
      <c r="R479">
        <v>35.455684488593803</v>
      </c>
      <c r="S479" s="1">
        <f>(Table2[[#This Row],[Close Price]]-Table2[[#This Row],[20D EMA]])/Table2[[#This Row],[20D EMA]]</f>
        <v>-5.6588520614390472E-3</v>
      </c>
      <c r="T479" s="1">
        <f>(Table2[[#This Row],[Close Price]]-Table2[[#This Row],[50D EMA]])/Table2[[#This Row],[50D EMA]]</f>
        <v>2.8699185930672281E-3</v>
      </c>
      <c r="U479" s="1">
        <f>(Table2[[#This Row],[Close Price]]-Table2[[#This Row],[200D EMA]])/Table2[[#This Row],[200D EMA]]</f>
        <v>8.6537810216033101E-2</v>
      </c>
      <c r="V479">
        <v>0.83105652281944198</v>
      </c>
      <c r="W479">
        <v>338.9</v>
      </c>
      <c r="X479">
        <v>359.5</v>
      </c>
      <c r="Y479">
        <v>338.9</v>
      </c>
      <c r="Z479">
        <v>359.5</v>
      </c>
      <c r="AA479">
        <v>334.35</v>
      </c>
      <c r="AB479">
        <v>392.95</v>
      </c>
      <c r="AC479" s="1">
        <f>(Table2[[#This Row],[Close Price]]/Table2[[#This Row],[Day Low]])-1</f>
        <v>5.252286810268525E-2</v>
      </c>
      <c r="AD479" s="1">
        <f>(Table2[[#This Row],[Day High]]/Table2[[#This Row],[Close Price]])-1</f>
        <v>7.8497336697505027E-3</v>
      </c>
      <c r="AE479" s="1">
        <f>(Table2[[#This Row],[Close Price]]/Table2[[#This Row],[Current Week Low]])-1</f>
        <v>5.252286810268525E-2</v>
      </c>
      <c r="AF479" s="1">
        <f>(Table2[[#This Row],[Current Week High]]/Table2[[#This Row],[Close Price]])-1</f>
        <v>7.8497336697505027E-3</v>
      </c>
      <c r="AG479" s="1">
        <f>(Table2[[#This Row],[Close Price]]/Table2[[#This Row],[Current Month Low]])-1</f>
        <v>6.6846119336025023E-2</v>
      </c>
      <c r="AH479" s="1">
        <f>(Table2[[#This Row],[Current Month High]]/Table2[[#This Row],[Close Price]])-1</f>
        <v>0.10162601626016254</v>
      </c>
      <c r="AI479">
        <v>15.194841603588401</v>
      </c>
      <c r="AJ479">
        <v>42.622950819672099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0.09</v>
      </c>
      <c r="AM479" t="s">
        <v>3144</v>
      </c>
      <c r="AN479">
        <v>5.05</v>
      </c>
      <c r="AO479" t="s">
        <v>3144</v>
      </c>
      <c r="AP479">
        <v>-6.6185773338039003E-2</v>
      </c>
      <c r="AQ479">
        <f>(Table2[[#This Row],[Sharpe Ratio]]-AVERAGE(Table2[Sharpe Ratio]))/_xlfn.STDEV.P(Table2[Sharpe Ratio])</f>
        <v>-1.4511078177326995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-2.3117046530328218</v>
      </c>
      <c r="AS479">
        <f>_xlfn.RANK.AVG(Table2[[#This Row],[1Y Return vs Nifty Z-Score]],Table2[1Y Return vs Nifty Z-Score])</f>
        <v>408</v>
      </c>
      <c r="AT479">
        <f>_xlfn.RANK.AVG(Table2[[#This Row],[6M Return vs Nifty Z-Score]],Table2[6M Return vs Nifty Z-Score])</f>
        <v>228</v>
      </c>
      <c r="AU479">
        <f>_xlfn.RANK.AVG(Table2[[#This Row],[Sharpe Ratio Z-Score]],Table2[Sharpe Ratio Z-Score])</f>
        <v>684</v>
      </c>
      <c r="AV479">
        <f>(Table2[[#This Row],[Rank 1Y]]+Table2[[#This Row],[Rank 6M]]+Table2[[#This Row],[Rank Sharpe]])/3</f>
        <v>440</v>
      </c>
    </row>
    <row r="480" spans="1:48" x14ac:dyDescent="0.3">
      <c r="A480" t="s">
        <v>1350</v>
      </c>
      <c r="B480" t="s">
        <v>1351</v>
      </c>
      <c r="C480" t="s">
        <v>3103</v>
      </c>
      <c r="D480" t="s">
        <v>192</v>
      </c>
      <c r="E480">
        <v>7862.3881439999996</v>
      </c>
      <c r="F480">
        <v>518.65</v>
      </c>
      <c r="G480">
        <v>-14.799678147206</v>
      </c>
      <c r="H480">
        <f>(Table2[[#This Row],[1Y Return vs Nifty]]-AVERAGE(Table2[1Y Return vs Nifty]))/_xlfn.STDEV.P(Table2[1Y Return vs Nifty])</f>
        <v>-0.59776928982059285</v>
      </c>
      <c r="I480">
        <v>-4.5529722409053104</v>
      </c>
      <c r="J480">
        <f>(Table2[[#This Row],[1M Return vs Nifty]]-AVERAGE(Table2[1M Return vs Nifty]))/_xlfn.STDEV.P(Table2[1M Return vs Nifty])</f>
        <v>-0.27416422260113998</v>
      </c>
      <c r="K480">
        <v>-11.032967295744401</v>
      </c>
      <c r="L480">
        <f>(Table2[[#This Row],[6M Return vs Nifty]]-AVERAGE(Table2[6M Return vs Nifty]))/_xlfn.STDEV.P(Table2[6M Return vs Nifty])</f>
        <v>-0.42815447547412039</v>
      </c>
      <c r="M480">
        <v>-8.9383054401858306</v>
      </c>
      <c r="N480">
        <f>(Table2[[#This Row],[1W Return vs Nifty]]-AVERAGE(Table2[1W Return vs Nifty]))/_xlfn.STDEV.P(Table2[1W Return vs Nifty])</f>
        <v>-0.65402545924774202</v>
      </c>
      <c r="O480">
        <v>554.73</v>
      </c>
      <c r="P480">
        <v>568.38315648516698</v>
      </c>
      <c r="Q480">
        <v>553.03780540843798</v>
      </c>
      <c r="R480">
        <v>24.902788080829399</v>
      </c>
      <c r="S480" s="1">
        <f>(Table2[[#This Row],[Close Price]]-Table2[[#This Row],[20D EMA]])/Table2[[#This Row],[20D EMA]]</f>
        <v>-6.5040650406504141E-2</v>
      </c>
      <c r="T480" s="1">
        <f>(Table2[[#This Row],[Close Price]]-Table2[[#This Row],[50D EMA]])/Table2[[#This Row],[50D EMA]]</f>
        <v>-8.7499349545670221E-2</v>
      </c>
      <c r="U480" s="1">
        <f>(Table2[[#This Row],[Close Price]]-Table2[[#This Row],[200D EMA]])/Table2[[#This Row],[200D EMA]]</f>
        <v>-6.2179845703389823E-2</v>
      </c>
      <c r="V480">
        <v>0.57001705014723103</v>
      </c>
      <c r="W480">
        <v>503.2</v>
      </c>
      <c r="X480">
        <v>521.1</v>
      </c>
      <c r="Y480">
        <v>503.2</v>
      </c>
      <c r="Z480">
        <v>521.1</v>
      </c>
      <c r="AA480">
        <v>502</v>
      </c>
      <c r="AB480">
        <v>601.5</v>
      </c>
      <c r="AC480" s="1">
        <f>(Table2[[#This Row],[Close Price]]/Table2[[#This Row],[Day Low]])-1</f>
        <v>3.0703497615262254E-2</v>
      </c>
      <c r="AD480" s="1">
        <f>(Table2[[#This Row],[Day High]]/Table2[[#This Row],[Close Price]])-1</f>
        <v>4.7238021787332496E-3</v>
      </c>
      <c r="AE480" s="1">
        <f>(Table2[[#This Row],[Close Price]]/Table2[[#This Row],[Current Week Low]])-1</f>
        <v>3.0703497615262254E-2</v>
      </c>
      <c r="AF480" s="1">
        <f>(Table2[[#This Row],[Current Week High]]/Table2[[#This Row],[Close Price]])-1</f>
        <v>4.7238021787332496E-3</v>
      </c>
      <c r="AG480" s="1">
        <f>(Table2[[#This Row],[Close Price]]/Table2[[#This Row],[Current Month Low]])-1</f>
        <v>3.3167330677290829E-2</v>
      </c>
      <c r="AH480" s="1">
        <f>(Table2[[#This Row],[Current Month High]]/Table2[[#This Row],[Close Price]])-1</f>
        <v>0.15974163694206123</v>
      </c>
      <c r="AI480">
        <v>36.469680902342603</v>
      </c>
      <c r="AJ480">
        <v>19.780600461893702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-0.05</v>
      </c>
      <c r="AM480" t="s">
        <v>3143</v>
      </c>
      <c r="AN480">
        <v>-11.3</v>
      </c>
      <c r="AO480" t="s">
        <v>3143</v>
      </c>
      <c r="AP480">
        <v>5.9396619625442001E-2</v>
      </c>
      <c r="AQ480">
        <f>(Table2[[#This Row],[Sharpe Ratio]]-AVERAGE(Table2[Sharpe Ratio]))/_xlfn.STDEV.P(Table2[Sharpe Ratio])</f>
        <v>3.1595126802107881E-2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518</v>
      </c>
      <c r="AT480">
        <f>_xlfn.RANK.AVG(Table2[[#This Row],[6M Return vs Nifty Z-Score]],Table2[6M Return vs Nifty Z-Score])</f>
        <v>472</v>
      </c>
      <c r="AU480">
        <f>_xlfn.RANK.AVG(Table2[[#This Row],[Sharpe Ratio Z-Score]],Table2[Sharpe Ratio Z-Score])</f>
        <v>332</v>
      </c>
      <c r="AV480">
        <f>(Table2[[#This Row],[Rank 1Y]]+Table2[[#This Row],[Rank 6M]]+Table2[[#This Row],[Rank Sharpe]])/3</f>
        <v>440.66666666666669</v>
      </c>
    </row>
    <row r="481" spans="1:48" x14ac:dyDescent="0.3">
      <c r="A481" t="s">
        <v>1157</v>
      </c>
      <c r="B481" t="s">
        <v>1158</v>
      </c>
      <c r="C481" t="s">
        <v>3108</v>
      </c>
      <c r="D481" t="s">
        <v>1159</v>
      </c>
      <c r="E481">
        <v>10070.03086139</v>
      </c>
      <c r="F481">
        <v>1101.0999999999999</v>
      </c>
      <c r="G481">
        <v>-20.9630676226191</v>
      </c>
      <c r="H481">
        <f>(Table2[[#This Row],[1Y Return vs Nifty]]-AVERAGE(Table2[1Y Return vs Nifty]))/_xlfn.STDEV.P(Table2[1Y Return vs Nifty])</f>
        <v>-0.70885712103657872</v>
      </c>
      <c r="I481">
        <v>-2.6816511456493402</v>
      </c>
      <c r="J481">
        <f>(Table2[[#This Row],[1M Return vs Nifty]]-AVERAGE(Table2[1M Return vs Nifty]))/_xlfn.STDEV.P(Table2[1M Return vs Nifty])</f>
        <v>-5.4398198046025616E-2</v>
      </c>
      <c r="K481">
        <v>6.6718321175286404</v>
      </c>
      <c r="L481">
        <f>(Table2[[#This Row],[6M Return vs Nifty]]-AVERAGE(Table2[6M Return vs Nifty]))/_xlfn.STDEV.P(Table2[6M Return vs Nifty])</f>
        <v>0.21729319153893373</v>
      </c>
      <c r="M481">
        <v>-2.3724169245531899</v>
      </c>
      <c r="N481">
        <f>(Table2[[#This Row],[1W Return vs Nifty]]-AVERAGE(Table2[1W Return vs Nifty]))/_xlfn.STDEV.P(Table2[1W Return vs Nifty])</f>
        <v>0.67637420807779147</v>
      </c>
      <c r="O481">
        <v>1123.57</v>
      </c>
      <c r="P481">
        <v>1156.26220411541</v>
      </c>
      <c r="Q481">
        <v>1075.5897699315601</v>
      </c>
      <c r="R481">
        <v>29.285891427202099</v>
      </c>
      <c r="S481" s="1">
        <f>(Table2[[#This Row],[Close Price]]-Table2[[#This Row],[20D EMA]])/Table2[[#This Row],[20D EMA]]</f>
        <v>-1.9998753971715185E-2</v>
      </c>
      <c r="T481" s="1">
        <f>(Table2[[#This Row],[Close Price]]-Table2[[#This Row],[50D EMA]])/Table2[[#This Row],[50D EMA]]</f>
        <v>-4.770734866112096E-2</v>
      </c>
      <c r="U481" s="1">
        <f>(Table2[[#This Row],[Close Price]]-Table2[[#This Row],[200D EMA]])/Table2[[#This Row],[200D EMA]]</f>
        <v>2.3717434640590729E-2</v>
      </c>
      <c r="V481">
        <v>0.848038239333195</v>
      </c>
      <c r="W481">
        <v>1058</v>
      </c>
      <c r="X481">
        <v>1116.9000000000001</v>
      </c>
      <c r="Y481">
        <v>1058</v>
      </c>
      <c r="Z481">
        <v>1116.9000000000001</v>
      </c>
      <c r="AA481">
        <v>1035.0999999999999</v>
      </c>
      <c r="AB481">
        <v>1197.8499999999999</v>
      </c>
      <c r="AC481" s="1">
        <f>(Table2[[#This Row],[Close Price]]/Table2[[#This Row],[Day Low]])-1</f>
        <v>4.07372400756143E-2</v>
      </c>
      <c r="AD481" s="1">
        <f>(Table2[[#This Row],[Day High]]/Table2[[#This Row],[Close Price]])-1</f>
        <v>1.4349287076560024E-2</v>
      </c>
      <c r="AE481" s="1">
        <f>(Table2[[#This Row],[Close Price]]/Table2[[#This Row],[Current Week Low]])-1</f>
        <v>4.07372400756143E-2</v>
      </c>
      <c r="AF481" s="1">
        <f>(Table2[[#This Row],[Current Week High]]/Table2[[#This Row],[Close Price]])-1</f>
        <v>1.4349287076560024E-2</v>
      </c>
      <c r="AG481" s="1">
        <f>(Table2[[#This Row],[Close Price]]/Table2[[#This Row],[Current Month Low]])-1</f>
        <v>6.3761955366631318E-2</v>
      </c>
      <c r="AH481" s="1">
        <f>(Table2[[#This Row],[Current Month High]]/Table2[[#This Row],[Close Price]])-1</f>
        <v>8.7866678775769591E-2</v>
      </c>
      <c r="AI481">
        <v>18.059213513758898</v>
      </c>
      <c r="AJ481">
        <v>35.403344810624603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-7.0000000000000007E-2</v>
      </c>
      <c r="AM481" t="s">
        <v>3143</v>
      </c>
      <c r="AN481">
        <v>-3.29</v>
      </c>
      <c r="AO481" t="s">
        <v>3143</v>
      </c>
      <c r="AQ481">
        <f>(Table2[[#This Row],[Sharpe Ratio]]-AVERAGE(Table2[Sharpe Ratio]))/_xlfn.STDEV.P(Table2[Sharpe Ratio])</f>
        <v>-0.66967788397470196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562</v>
      </c>
      <c r="AT481">
        <f>_xlfn.RANK.AVG(Table2[[#This Row],[6M Return vs Nifty Z-Score]],Table2[6M Return vs Nifty Z-Score])</f>
        <v>244</v>
      </c>
      <c r="AU481">
        <f>_xlfn.RANK.AVG(Table2[[#This Row],[Sharpe Ratio Z-Score]],Table2[Sharpe Ratio Z-Score])</f>
        <v>520.5</v>
      </c>
      <c r="AV481">
        <f>(Table2[[#This Row],[Rank 1Y]]+Table2[[#This Row],[Rank 6M]]+Table2[[#This Row],[Rank Sharpe]])/3</f>
        <v>442.16666666666669</v>
      </c>
    </row>
    <row r="482" spans="1:48" x14ac:dyDescent="0.3">
      <c r="A482" t="s">
        <v>1043</v>
      </c>
      <c r="B482" t="s">
        <v>1044</v>
      </c>
      <c r="C482" t="s">
        <v>3097</v>
      </c>
      <c r="D482" t="s">
        <v>419</v>
      </c>
      <c r="E482">
        <v>12282.413326886999</v>
      </c>
      <c r="F482">
        <v>202.86</v>
      </c>
      <c r="G482">
        <v>-9.8754282915234093</v>
      </c>
      <c r="H482">
        <f>(Table2[[#This Row],[1Y Return vs Nifty]]-AVERAGE(Table2[1Y Return vs Nifty]))/_xlfn.STDEV.P(Table2[1Y Return vs Nifty])</f>
        <v>-0.50901548981889078</v>
      </c>
      <c r="I482">
        <v>-6.36957004704864</v>
      </c>
      <c r="J482">
        <f>(Table2[[#This Row],[1M Return vs Nifty]]-AVERAGE(Table2[1M Return vs Nifty]))/_xlfn.STDEV.P(Table2[1M Return vs Nifty])</f>
        <v>-0.48750360037214374</v>
      </c>
      <c r="K482">
        <v>-24.263536738054199</v>
      </c>
      <c r="L482">
        <f>(Table2[[#This Row],[6M Return vs Nifty]]-AVERAGE(Table2[6M Return vs Nifty]))/_xlfn.STDEV.P(Table2[6M Return vs Nifty])</f>
        <v>-0.91048923569687756</v>
      </c>
      <c r="M482">
        <v>-7.0784241544076796</v>
      </c>
      <c r="N482">
        <f>(Table2[[#This Row],[1W Return vs Nifty]]-AVERAGE(Table2[1W Return vs Nifty]))/_xlfn.STDEV.P(Table2[1W Return vs Nifty])</f>
        <v>-0.27717083584483099</v>
      </c>
      <c r="O482">
        <v>217.8</v>
      </c>
      <c r="P482">
        <v>221.38092568810899</v>
      </c>
      <c r="Q482">
        <v>210.79869711116299</v>
      </c>
      <c r="R482">
        <v>25.751715297707801</v>
      </c>
      <c r="S482" s="1">
        <f>(Table2[[#This Row],[Close Price]]-Table2[[#This Row],[20D EMA]])/Table2[[#This Row],[20D EMA]]</f>
        <v>-6.8595041322314032E-2</v>
      </c>
      <c r="T482" s="1">
        <f>(Table2[[#This Row],[Close Price]]-Table2[[#This Row],[50D EMA]])/Table2[[#This Row],[50D EMA]]</f>
        <v>-8.366089187919494E-2</v>
      </c>
      <c r="U482" s="1">
        <f>(Table2[[#This Row],[Close Price]]-Table2[[#This Row],[200D EMA]])/Table2[[#This Row],[200D EMA]]</f>
        <v>-3.7660086233723598E-2</v>
      </c>
      <c r="V482">
        <v>0.65044282275945597</v>
      </c>
      <c r="W482">
        <v>201.2</v>
      </c>
      <c r="X482">
        <v>205.53</v>
      </c>
      <c r="Y482">
        <v>201.2</v>
      </c>
      <c r="Z482">
        <v>205.53</v>
      </c>
      <c r="AA482">
        <v>200.61</v>
      </c>
      <c r="AB482">
        <v>244</v>
      </c>
      <c r="AC482" s="1">
        <f>(Table2[[#This Row],[Close Price]]/Table2[[#This Row],[Day Low]])-1</f>
        <v>8.2504970178927106E-3</v>
      </c>
      <c r="AD482" s="1">
        <f>(Table2[[#This Row],[Day High]]/Table2[[#This Row],[Close Price]])-1</f>
        <v>1.316178645371191E-2</v>
      </c>
      <c r="AE482" s="1">
        <f>(Table2[[#This Row],[Close Price]]/Table2[[#This Row],[Current Week Low]])-1</f>
        <v>8.2504970178927106E-3</v>
      </c>
      <c r="AF482" s="1">
        <f>(Table2[[#This Row],[Current Week High]]/Table2[[#This Row],[Close Price]])-1</f>
        <v>1.316178645371191E-2</v>
      </c>
      <c r="AG482" s="1">
        <f>(Table2[[#This Row],[Close Price]]/Table2[[#This Row],[Current Month Low]])-1</f>
        <v>1.1215791834903621E-2</v>
      </c>
      <c r="AH482" s="1">
        <f>(Table2[[#This Row],[Current Month High]]/Table2[[#This Row],[Close Price]])-1</f>
        <v>0.20279996056393568</v>
      </c>
      <c r="AI482">
        <v>21.709553386572001</v>
      </c>
      <c r="AJ482">
        <v>30.8774193548387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-0.08</v>
      </c>
      <c r="AM482" t="s">
        <v>3143</v>
      </c>
      <c r="AN482">
        <v>-9.59</v>
      </c>
      <c r="AO482" t="s">
        <v>3143</v>
      </c>
      <c r="AP482">
        <v>9.6080915336910003E-2</v>
      </c>
      <c r="AQ482">
        <f>(Table2[[#This Row],[Sharpe Ratio]]-AVERAGE(Table2[Sharpe Ratio]))/_xlfn.STDEV.P(Table2[Sharpe Ratio])</f>
        <v>0.46471247698189161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487</v>
      </c>
      <c r="AT482">
        <f>_xlfn.RANK.AVG(Table2[[#This Row],[6M Return vs Nifty Z-Score]],Table2[6M Return vs Nifty Z-Score])</f>
        <v>618</v>
      </c>
      <c r="AU482">
        <f>_xlfn.RANK.AVG(Table2[[#This Row],[Sharpe Ratio Z-Score]],Table2[Sharpe Ratio Z-Score])</f>
        <v>222</v>
      </c>
      <c r="AV482">
        <f>(Table2[[#This Row],[Rank 1Y]]+Table2[[#This Row],[Rank 6M]]+Table2[[#This Row],[Rank Sharpe]])/3</f>
        <v>442.33333333333331</v>
      </c>
    </row>
    <row r="483" spans="1:48" x14ac:dyDescent="0.3">
      <c r="A483" t="s">
        <v>1846</v>
      </c>
      <c r="B483" t="s">
        <v>1847</v>
      </c>
      <c r="C483" t="s">
        <v>3108</v>
      </c>
      <c r="D483" t="s">
        <v>133</v>
      </c>
      <c r="E483">
        <v>3880.6566910000001</v>
      </c>
      <c r="F483">
        <v>573.5</v>
      </c>
      <c r="G483">
        <v>-12.818595134110501</v>
      </c>
      <c r="H483">
        <f>(Table2[[#This Row],[1Y Return vs Nifty]]-AVERAGE(Table2[1Y Return vs Nifty]))/_xlfn.STDEV.P(Table2[1Y Return vs Nifty])</f>
        <v>-0.56206260338425351</v>
      </c>
      <c r="I483">
        <v>4.1264777718484904</v>
      </c>
      <c r="J483">
        <f>(Table2[[#This Row],[1M Return vs Nifty]]-AVERAGE(Table2[1M Return vs Nifty]))/_xlfn.STDEV.P(Table2[1M Return vs Nifty])</f>
        <v>0.74514145907121232</v>
      </c>
      <c r="K483">
        <v>2.3574730327907201</v>
      </c>
      <c r="L483">
        <f>(Table2[[#This Row],[6M Return vs Nifty]]-AVERAGE(Table2[6M Return vs Nifty]))/_xlfn.STDEV.P(Table2[6M Return vs Nifty])</f>
        <v>6.0008551317987713E-2</v>
      </c>
      <c r="M483">
        <v>1.00632292702566</v>
      </c>
      <c r="N483">
        <f>(Table2[[#This Row],[1W Return vs Nifty]]-AVERAGE(Table2[1W Return vs Nifty]))/_xlfn.STDEV.P(Table2[1W Return vs Nifty])</f>
        <v>1.3609844270630451</v>
      </c>
      <c r="O483">
        <v>581.11</v>
      </c>
      <c r="P483">
        <v>564.01006387049199</v>
      </c>
      <c r="Q483">
        <v>531.40387948549301</v>
      </c>
      <c r="R483">
        <v>51.328358967774797</v>
      </c>
      <c r="S483" s="1">
        <f>(Table2[[#This Row],[Close Price]]-Table2[[#This Row],[20D EMA]])/Table2[[#This Row],[20D EMA]]</f>
        <v>-1.3095627333895498E-2</v>
      </c>
      <c r="T483" s="1">
        <f>(Table2[[#This Row],[Close Price]]-Table2[[#This Row],[50D EMA]])/Table2[[#This Row],[50D EMA]]</f>
        <v>1.6825827653470894E-2</v>
      </c>
      <c r="U483" s="1">
        <f>(Table2[[#This Row],[Close Price]]-Table2[[#This Row],[200D EMA]])/Table2[[#This Row],[200D EMA]]</f>
        <v>7.9216810677529476E-2</v>
      </c>
      <c r="V483">
        <v>0.92925167918471596</v>
      </c>
      <c r="W483">
        <v>567.04999999999995</v>
      </c>
      <c r="X483">
        <v>592</v>
      </c>
      <c r="Y483">
        <v>567.04999999999995</v>
      </c>
      <c r="Z483">
        <v>592</v>
      </c>
      <c r="AA483">
        <v>527.45000000000005</v>
      </c>
      <c r="AB483">
        <v>659</v>
      </c>
      <c r="AC483" s="1">
        <f>(Table2[[#This Row],[Close Price]]/Table2[[#This Row],[Day Low]])-1</f>
        <v>1.1374658319372344E-2</v>
      </c>
      <c r="AD483" s="1">
        <f>(Table2[[#This Row],[Day High]]/Table2[[#This Row],[Close Price]])-1</f>
        <v>3.2258064516129004E-2</v>
      </c>
      <c r="AE483" s="1">
        <f>(Table2[[#This Row],[Close Price]]/Table2[[#This Row],[Current Week Low]])-1</f>
        <v>1.1374658319372344E-2</v>
      </c>
      <c r="AF483" s="1">
        <f>(Table2[[#This Row],[Current Week High]]/Table2[[#This Row],[Close Price]])-1</f>
        <v>3.2258064516129004E-2</v>
      </c>
      <c r="AG483" s="1">
        <f>(Table2[[#This Row],[Close Price]]/Table2[[#This Row],[Current Month Low]])-1</f>
        <v>8.7306853730211298E-2</v>
      </c>
      <c r="AH483" s="1">
        <f>(Table2[[#This Row],[Current Month High]]/Table2[[#This Row],[Close Price]])-1</f>
        <v>0.14908456843940709</v>
      </c>
      <c r="AI483">
        <v>16.303400174367901</v>
      </c>
      <c r="AJ483">
        <v>34.941176470588204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0.16</v>
      </c>
      <c r="AM483" t="s">
        <v>3144</v>
      </c>
      <c r="AN483">
        <v>-7.49</v>
      </c>
      <c r="AO483" t="s">
        <v>3143</v>
      </c>
      <c r="AQ483">
        <f>(Table2[[#This Row],[Sharpe Ratio]]-AVERAGE(Table2[Sharpe Ratio]))/_xlfn.STDEV.P(Table2[Sharpe Ratio])</f>
        <v>-0.66967788397470196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0.93439395009328963</v>
      </c>
      <c r="AS483">
        <f>_xlfn.RANK.AVG(Table2[[#This Row],[1Y Return vs Nifty Z-Score]],Table2[1Y Return vs Nifty Z-Score])</f>
        <v>502</v>
      </c>
      <c r="AT483">
        <f>_xlfn.RANK.AVG(Table2[[#This Row],[6M Return vs Nifty Z-Score]],Table2[6M Return vs Nifty Z-Score])</f>
        <v>308</v>
      </c>
      <c r="AU483">
        <f>_xlfn.RANK.AVG(Table2[[#This Row],[Sharpe Ratio Z-Score]],Table2[Sharpe Ratio Z-Score])</f>
        <v>520.5</v>
      </c>
      <c r="AV483">
        <f>(Table2[[#This Row],[Rank 1Y]]+Table2[[#This Row],[Rank 6M]]+Table2[[#This Row],[Rank Sharpe]])/3</f>
        <v>443.5</v>
      </c>
    </row>
    <row r="484" spans="1:48" x14ac:dyDescent="0.3">
      <c r="A484" t="s">
        <v>293</v>
      </c>
      <c r="B484" t="s">
        <v>294</v>
      </c>
      <c r="C484" t="s">
        <v>3097</v>
      </c>
      <c r="D484" t="s">
        <v>295</v>
      </c>
      <c r="E484">
        <v>88879.356378550001</v>
      </c>
      <c r="F484">
        <v>81.37</v>
      </c>
      <c r="G484">
        <v>3.8836533707840601</v>
      </c>
      <c r="H484">
        <f>(Table2[[#This Row],[1Y Return vs Nifty]]-AVERAGE(Table2[1Y Return vs Nifty]))/_xlfn.STDEV.P(Table2[1Y Return vs Nifty])</f>
        <v>-0.2610242591029488</v>
      </c>
      <c r="I484">
        <v>0.28139388114363401</v>
      </c>
      <c r="J484">
        <f>(Table2[[#This Row],[1M Return vs Nifty]]-AVERAGE(Table2[1M Return vs Nifty]))/_xlfn.STDEV.P(Table2[1M Return vs Nifty])</f>
        <v>0.2935787620635501</v>
      </c>
      <c r="K484">
        <v>-19.825227732613801</v>
      </c>
      <c r="L484">
        <f>(Table2[[#This Row],[6M Return vs Nifty]]-AVERAGE(Table2[6M Return vs Nifty]))/_xlfn.STDEV.P(Table2[6M Return vs Nifty])</f>
        <v>-0.74868586666819992</v>
      </c>
      <c r="M484">
        <v>0.434805967592375</v>
      </c>
      <c r="N484">
        <f>(Table2[[#This Row],[1W Return vs Nifty]]-AVERAGE(Table2[1W Return vs Nifty]))/_xlfn.STDEV.P(Table2[1W Return vs Nifty])</f>
        <v>1.2451819776473041</v>
      </c>
      <c r="O484">
        <v>82.93</v>
      </c>
      <c r="P484">
        <v>86.392601656571102</v>
      </c>
      <c r="Q484">
        <v>84.202262789709806</v>
      </c>
      <c r="R484">
        <v>52.4990634585115</v>
      </c>
      <c r="S484" s="1">
        <f>(Table2[[#This Row],[Close Price]]-Table2[[#This Row],[20D EMA]])/Table2[[#This Row],[20D EMA]]</f>
        <v>-1.8811045460026554E-2</v>
      </c>
      <c r="T484" s="1">
        <f>(Table2[[#This Row],[Close Price]]-Table2[[#This Row],[50D EMA]])/Table2[[#This Row],[50D EMA]]</f>
        <v>-5.813694182445163E-2</v>
      </c>
      <c r="U484" s="1">
        <f>(Table2[[#This Row],[Close Price]]-Table2[[#This Row],[200D EMA]])/Table2[[#This Row],[200D EMA]]</f>
        <v>-3.3636421348713766E-2</v>
      </c>
      <c r="V484">
        <v>0.65442927084858205</v>
      </c>
      <c r="W484">
        <v>80.930000000000007</v>
      </c>
      <c r="X484">
        <v>83.36</v>
      </c>
      <c r="Y484">
        <v>80.930000000000007</v>
      </c>
      <c r="Z484">
        <v>83.36</v>
      </c>
      <c r="AA484">
        <v>75.3</v>
      </c>
      <c r="AB484">
        <v>88.21</v>
      </c>
      <c r="AC484" s="1">
        <f>(Table2[[#This Row],[Close Price]]/Table2[[#This Row],[Day Low]])-1</f>
        <v>5.4367972321758273E-3</v>
      </c>
      <c r="AD484" s="1">
        <f>(Table2[[#This Row],[Day High]]/Table2[[#This Row],[Close Price]])-1</f>
        <v>2.445618778419556E-2</v>
      </c>
      <c r="AE484" s="1">
        <f>(Table2[[#This Row],[Close Price]]/Table2[[#This Row],[Current Week Low]])-1</f>
        <v>5.4367972321758273E-3</v>
      </c>
      <c r="AF484" s="1">
        <f>(Table2[[#This Row],[Current Week High]]/Table2[[#This Row],[Close Price]])-1</f>
        <v>2.445618778419556E-2</v>
      </c>
      <c r="AG484" s="1">
        <f>(Table2[[#This Row],[Close Price]]/Table2[[#This Row],[Current Month Low]])-1</f>
        <v>8.0610889774236583E-2</v>
      </c>
      <c r="AH484" s="1">
        <f>(Table2[[#This Row],[Current Month High]]/Table2[[#This Row],[Close Price]])-1</f>
        <v>8.4060464544672309E-2</v>
      </c>
      <c r="AI484">
        <v>32.604153865060802</v>
      </c>
      <c r="AJ484">
        <v>36.756302521008401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-0.16</v>
      </c>
      <c r="AM484" t="s">
        <v>3143</v>
      </c>
      <c r="AN484">
        <v>-2.98</v>
      </c>
      <c r="AO484" t="s">
        <v>3143</v>
      </c>
      <c r="AP484">
        <v>4.8762564171409999E-2</v>
      </c>
      <c r="AQ484">
        <f>(Table2[[#This Row],[Sharpe Ratio]]-AVERAGE(Table2[Sharpe Ratio]))/_xlfn.STDEV.P(Table2[Sharpe Ratio])</f>
        <v>-9.3957070141811788E-2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394</v>
      </c>
      <c r="AT484">
        <f>_xlfn.RANK.AVG(Table2[[#This Row],[6M Return vs Nifty Z-Score]],Table2[6M Return vs Nifty Z-Score])</f>
        <v>574</v>
      </c>
      <c r="AU484">
        <f>_xlfn.RANK.AVG(Table2[[#This Row],[Sharpe Ratio Z-Score]],Table2[Sharpe Ratio Z-Score])</f>
        <v>363</v>
      </c>
      <c r="AV484">
        <f>(Table2[[#This Row],[Rank 1Y]]+Table2[[#This Row],[Rank 6M]]+Table2[[#This Row],[Rank Sharpe]])/3</f>
        <v>443.66666666666669</v>
      </c>
    </row>
    <row r="485" spans="1:48" x14ac:dyDescent="0.3">
      <c r="A485" t="s">
        <v>1787</v>
      </c>
      <c r="B485" t="s">
        <v>1788</v>
      </c>
      <c r="C485" t="s">
        <v>3103</v>
      </c>
      <c r="D485" t="s">
        <v>192</v>
      </c>
      <c r="E485">
        <v>4167.911396853</v>
      </c>
      <c r="F485">
        <v>163.87</v>
      </c>
      <c r="G485">
        <v>-7.5114536628550796</v>
      </c>
      <c r="H485">
        <f>(Table2[[#This Row],[1Y Return vs Nifty]]-AVERAGE(Table2[1Y Return vs Nifty]))/_xlfn.STDEV.P(Table2[1Y Return vs Nifty])</f>
        <v>-0.46640763328216278</v>
      </c>
      <c r="I485">
        <v>-9.4836354086169999E-2</v>
      </c>
      <c r="J485">
        <f>(Table2[[#This Row],[1M Return vs Nifty]]-AVERAGE(Table2[1M Return vs Nifty]))/_xlfn.STDEV.P(Table2[1M Return vs Nifty])</f>
        <v>0.24939467023478795</v>
      </c>
      <c r="K485">
        <v>-14.4631904059632</v>
      </c>
      <c r="L485">
        <f>(Table2[[#This Row],[6M Return vs Nifty]]-AVERAGE(Table2[6M Return vs Nifty]))/_xlfn.STDEV.P(Table2[6M Return vs Nifty])</f>
        <v>-0.55320697972136756</v>
      </c>
      <c r="M485">
        <v>-5.5806626317264696</v>
      </c>
      <c r="N485">
        <f>(Table2[[#This Row],[1W Return vs Nifty]]-AVERAGE(Table2[1W Return vs Nifty]))/_xlfn.STDEV.P(Table2[1W Return vs Nifty])</f>
        <v>2.6310014730663737E-2</v>
      </c>
      <c r="O485">
        <v>170.8</v>
      </c>
      <c r="P485">
        <v>174.193527965578</v>
      </c>
      <c r="Q485">
        <v>171.47016716599401</v>
      </c>
      <c r="R485">
        <v>35.707134303049799</v>
      </c>
      <c r="S485" s="1">
        <f>(Table2[[#This Row],[Close Price]]-Table2[[#This Row],[20D EMA]])/Table2[[#This Row],[20D EMA]]</f>
        <v>-4.0573770491803315E-2</v>
      </c>
      <c r="T485" s="1">
        <f>(Table2[[#This Row],[Close Price]]-Table2[[#This Row],[50D EMA]])/Table2[[#This Row],[50D EMA]]</f>
        <v>-5.9264704528046552E-2</v>
      </c>
      <c r="U485" s="1">
        <f>(Table2[[#This Row],[Close Price]]-Table2[[#This Row],[200D EMA]])/Table2[[#This Row],[200D EMA]]</f>
        <v>-4.4323553721368709E-2</v>
      </c>
      <c r="V485">
        <v>0.74894148132372396</v>
      </c>
      <c r="W485">
        <v>159.30000000000001</v>
      </c>
      <c r="X485">
        <v>165.64</v>
      </c>
      <c r="Y485">
        <v>159.30000000000001</v>
      </c>
      <c r="Z485">
        <v>165.64</v>
      </c>
      <c r="AA485">
        <v>155.72</v>
      </c>
      <c r="AB485">
        <v>182.76</v>
      </c>
      <c r="AC485" s="1">
        <f>(Table2[[#This Row],[Close Price]]/Table2[[#This Row],[Day Low]])-1</f>
        <v>2.8688010043942169E-2</v>
      </c>
      <c r="AD485" s="1">
        <f>(Table2[[#This Row],[Day High]]/Table2[[#This Row],[Close Price]])-1</f>
        <v>1.080124488924139E-2</v>
      </c>
      <c r="AE485" s="1">
        <f>(Table2[[#This Row],[Close Price]]/Table2[[#This Row],[Current Week Low]])-1</f>
        <v>2.8688010043942169E-2</v>
      </c>
      <c r="AF485" s="1">
        <f>(Table2[[#This Row],[Current Week High]]/Table2[[#This Row],[Close Price]])-1</f>
        <v>1.080124488924139E-2</v>
      </c>
      <c r="AG485" s="1">
        <f>(Table2[[#This Row],[Close Price]]/Table2[[#This Row],[Current Month Low]])-1</f>
        <v>5.2337528898022123E-2</v>
      </c>
      <c r="AH485" s="1">
        <f>(Table2[[#This Row],[Current Month High]]/Table2[[#This Row],[Close Price]])-1</f>
        <v>0.11527430280100082</v>
      </c>
      <c r="AI485">
        <v>37.731128333435002</v>
      </c>
      <c r="AJ485">
        <v>24.238059135708799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-0.05</v>
      </c>
      <c r="AM485" t="s">
        <v>3143</v>
      </c>
      <c r="AN485">
        <v>-5.77</v>
      </c>
      <c r="AO485" t="s">
        <v>3143</v>
      </c>
      <c r="AP485">
        <v>5.1779067013846998E-2</v>
      </c>
      <c r="AQ485">
        <f>(Table2[[#This Row],[Sharpe Ratio]]-AVERAGE(Table2[Sharpe Ratio]))/_xlfn.STDEV.P(Table2[Sharpe Ratio])</f>
        <v>-5.8342382914283265E-2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467</v>
      </c>
      <c r="AT485">
        <f>_xlfn.RANK.AVG(Table2[[#This Row],[6M Return vs Nifty Z-Score]],Table2[6M Return vs Nifty Z-Score])</f>
        <v>512</v>
      </c>
      <c r="AU485">
        <f>_xlfn.RANK.AVG(Table2[[#This Row],[Sharpe Ratio Z-Score]],Table2[Sharpe Ratio Z-Score])</f>
        <v>352</v>
      </c>
      <c r="AV485">
        <f>(Table2[[#This Row],[Rank 1Y]]+Table2[[#This Row],[Rank 6M]]+Table2[[#This Row],[Rank Sharpe]])/3</f>
        <v>443.66666666666669</v>
      </c>
    </row>
    <row r="486" spans="1:48" x14ac:dyDescent="0.3">
      <c r="A486" t="s">
        <v>1421</v>
      </c>
      <c r="B486" t="s">
        <v>1422</v>
      </c>
      <c r="C486" t="s">
        <v>603</v>
      </c>
      <c r="D486" t="s">
        <v>603</v>
      </c>
      <c r="E486">
        <v>7168.5768362999997</v>
      </c>
      <c r="F486">
        <v>363.65</v>
      </c>
      <c r="G486">
        <v>1.4458424255104201</v>
      </c>
      <c r="H486">
        <f>(Table2[[#This Row],[1Y Return vs Nifty]]-AVERAGE(Table2[1Y Return vs Nifty]))/_xlfn.STDEV.P(Table2[1Y Return vs Nifty])</f>
        <v>-0.30496292822411286</v>
      </c>
      <c r="I486">
        <v>0.31386624706719202</v>
      </c>
      <c r="J486">
        <f>(Table2[[#This Row],[1M Return vs Nifty]]-AVERAGE(Table2[1M Return vs Nifty]))/_xlfn.STDEV.P(Table2[1M Return vs Nifty])</f>
        <v>0.29739228331600154</v>
      </c>
      <c r="K486">
        <v>-17.133457572354398</v>
      </c>
      <c r="L486">
        <f>(Table2[[#This Row],[6M Return vs Nifty]]-AVERAGE(Table2[6M Return vs Nifty]))/_xlfn.STDEV.P(Table2[6M Return vs Nifty])</f>
        <v>-0.65055446571189857</v>
      </c>
      <c r="M486">
        <v>-5.4088921054289898</v>
      </c>
      <c r="N486">
        <f>(Table2[[#This Row],[1W Return vs Nifty]]-AVERAGE(Table2[1W Return vs Nifty]))/_xlfn.STDEV.P(Table2[1W Return vs Nifty])</f>
        <v>6.1114664626623794E-2</v>
      </c>
      <c r="O486">
        <v>374.24</v>
      </c>
      <c r="P486">
        <v>382.41359055337301</v>
      </c>
      <c r="Q486">
        <v>356.91490696065603</v>
      </c>
      <c r="R486">
        <v>37.0629555157225</v>
      </c>
      <c r="S486" s="1">
        <f>(Table2[[#This Row],[Close Price]]-Table2[[#This Row],[20D EMA]])/Table2[[#This Row],[20D EMA]]</f>
        <v>-2.8297349294570413E-2</v>
      </c>
      <c r="T486" s="1">
        <f>(Table2[[#This Row],[Close Price]]-Table2[[#This Row],[50D EMA]])/Table2[[#This Row],[50D EMA]]</f>
        <v>-4.906622310734593E-2</v>
      </c>
      <c r="U486" s="1">
        <f>(Table2[[#This Row],[Close Price]]-Table2[[#This Row],[200D EMA]])/Table2[[#This Row],[200D EMA]]</f>
        <v>1.8870304680455346E-2</v>
      </c>
      <c r="V486">
        <v>0.74586514944664195</v>
      </c>
      <c r="W486">
        <v>353.85</v>
      </c>
      <c r="X486">
        <v>372.05</v>
      </c>
      <c r="Y486">
        <v>353.85</v>
      </c>
      <c r="Z486">
        <v>372.05</v>
      </c>
      <c r="AA486">
        <v>342</v>
      </c>
      <c r="AB486">
        <v>398.75</v>
      </c>
      <c r="AC486" s="1">
        <f>(Table2[[#This Row],[Close Price]]/Table2[[#This Row],[Day Low]])-1</f>
        <v>2.7695351137487556E-2</v>
      </c>
      <c r="AD486" s="1">
        <f>(Table2[[#This Row],[Day High]]/Table2[[#This Row],[Close Price]])-1</f>
        <v>2.3099133782483294E-2</v>
      </c>
      <c r="AE486" s="1">
        <f>(Table2[[#This Row],[Close Price]]/Table2[[#This Row],[Current Week Low]])-1</f>
        <v>2.7695351137487556E-2</v>
      </c>
      <c r="AF486" s="1">
        <f>(Table2[[#This Row],[Current Week High]]/Table2[[#This Row],[Close Price]])-1</f>
        <v>2.3099133782483294E-2</v>
      </c>
      <c r="AG486" s="1">
        <f>(Table2[[#This Row],[Close Price]]/Table2[[#This Row],[Current Month Low]])-1</f>
        <v>6.3304093567251307E-2</v>
      </c>
      <c r="AH486" s="1">
        <f>(Table2[[#This Row],[Current Month High]]/Table2[[#This Row],[Close Price]])-1</f>
        <v>9.6521380448233218E-2</v>
      </c>
      <c r="AI486">
        <v>23.924102846143199</v>
      </c>
      <c r="AJ486">
        <v>42.356625562732397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-0.06</v>
      </c>
      <c r="AM486" t="s">
        <v>3143</v>
      </c>
      <c r="AN486">
        <v>1.86</v>
      </c>
      <c r="AO486" t="s">
        <v>3144</v>
      </c>
      <c r="AP486">
        <v>4.1387465910111998E-2</v>
      </c>
      <c r="AQ486">
        <f>(Table2[[#This Row],[Sharpe Ratio]]-AVERAGE(Table2[Sharpe Ratio]))/_xlfn.STDEV.P(Table2[Sharpe Ratio])</f>
        <v>-0.18103201472771385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409</v>
      </c>
      <c r="AT486">
        <f>_xlfn.RANK.AVG(Table2[[#This Row],[6M Return vs Nifty Z-Score]],Table2[6M Return vs Nifty Z-Score])</f>
        <v>538</v>
      </c>
      <c r="AU486">
        <f>_xlfn.RANK.AVG(Table2[[#This Row],[Sharpe Ratio Z-Score]],Table2[Sharpe Ratio Z-Score])</f>
        <v>386</v>
      </c>
      <c r="AV486">
        <f>(Table2[[#This Row],[Rank 1Y]]+Table2[[#This Row],[Rank 6M]]+Table2[[#This Row],[Rank Sharpe]])/3</f>
        <v>444.33333333333331</v>
      </c>
    </row>
    <row r="487" spans="1:48" x14ac:dyDescent="0.3">
      <c r="A487" t="s">
        <v>800</v>
      </c>
      <c r="B487" t="s">
        <v>801</v>
      </c>
      <c r="C487" t="s">
        <v>3103</v>
      </c>
      <c r="D487" t="s">
        <v>192</v>
      </c>
      <c r="E487">
        <v>18818.270711084999</v>
      </c>
      <c r="F487">
        <v>485.85</v>
      </c>
      <c r="G487">
        <v>-25.055452242917099</v>
      </c>
      <c r="H487">
        <f>(Table2[[#This Row],[1Y Return vs Nifty]]-AVERAGE(Table2[1Y Return vs Nifty]))/_xlfn.STDEV.P(Table2[1Y Return vs Nifty])</f>
        <v>-0.78261753059435557</v>
      </c>
      <c r="I487">
        <v>-1.83681295690422</v>
      </c>
      <c r="J487">
        <f>(Table2[[#This Row],[1M Return vs Nifty]]-AVERAGE(Table2[1M Return vs Nifty]))/_xlfn.STDEV.P(Table2[1M Return vs Nifty])</f>
        <v>4.4818729825704416E-2</v>
      </c>
      <c r="K487">
        <v>-8.5602331851765907</v>
      </c>
      <c r="L487">
        <f>(Table2[[#This Row],[6M Return vs Nifty]]-AVERAGE(Table2[6M Return vs Nifty]))/_xlfn.STDEV.P(Table2[6M Return vs Nifty])</f>
        <v>-0.33800827129780658</v>
      </c>
      <c r="M487">
        <v>-5.5662295382613696</v>
      </c>
      <c r="N487">
        <f>(Table2[[#This Row],[1W Return vs Nifty]]-AVERAGE(Table2[1W Return vs Nifty]))/_xlfn.STDEV.P(Table2[1W Return vs Nifty])</f>
        <v>2.9234490633465029E-2</v>
      </c>
      <c r="O487">
        <v>527.78</v>
      </c>
      <c r="P487">
        <v>545.63095769367806</v>
      </c>
      <c r="Q487">
        <v>529.06073677587199</v>
      </c>
      <c r="R487">
        <v>22.6089511436018</v>
      </c>
      <c r="S487" s="1">
        <f>(Table2[[#This Row],[Close Price]]-Table2[[#This Row],[20D EMA]])/Table2[[#This Row],[20D EMA]]</f>
        <v>-7.9445981280078737E-2</v>
      </c>
      <c r="T487" s="1">
        <f>(Table2[[#This Row],[Close Price]]-Table2[[#This Row],[50D EMA]])/Table2[[#This Row],[50D EMA]]</f>
        <v>-0.1095629873098945</v>
      </c>
      <c r="U487" s="1">
        <f>(Table2[[#This Row],[Close Price]]-Table2[[#This Row],[200D EMA]])/Table2[[#This Row],[200D EMA]]</f>
        <v>-8.1674435035948428E-2</v>
      </c>
      <c r="V487">
        <v>0.661289348419283</v>
      </c>
      <c r="W487">
        <v>484.3</v>
      </c>
      <c r="X487">
        <v>499.25</v>
      </c>
      <c r="Y487">
        <v>484.3</v>
      </c>
      <c r="Z487">
        <v>499.25</v>
      </c>
      <c r="AA487">
        <v>484.3</v>
      </c>
      <c r="AB487">
        <v>578</v>
      </c>
      <c r="AC487" s="1">
        <f>(Table2[[#This Row],[Close Price]]/Table2[[#This Row],[Day Low]])-1</f>
        <v>3.2004955606028673E-3</v>
      </c>
      <c r="AD487" s="1">
        <f>(Table2[[#This Row],[Day High]]/Table2[[#This Row],[Close Price]])-1</f>
        <v>2.7580528969846529E-2</v>
      </c>
      <c r="AE487" s="1">
        <f>(Table2[[#This Row],[Close Price]]/Table2[[#This Row],[Current Week Low]])-1</f>
        <v>3.2004955606028673E-3</v>
      </c>
      <c r="AF487" s="1">
        <f>(Table2[[#This Row],[Current Week High]]/Table2[[#This Row],[Close Price]])-1</f>
        <v>2.7580528969846529E-2</v>
      </c>
      <c r="AG487" s="1">
        <f>(Table2[[#This Row],[Close Price]]/Table2[[#This Row],[Current Month Low]])-1</f>
        <v>3.2004955606028673E-3</v>
      </c>
      <c r="AH487" s="1">
        <f>(Table2[[#This Row],[Current Month High]]/Table2[[#This Row],[Close Price]])-1</f>
        <v>0.18966759287846036</v>
      </c>
      <c r="AI487">
        <v>28.105382319645901</v>
      </c>
      <c r="AJ487">
        <v>19.432153392330299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-7.0000000000000007E-2</v>
      </c>
      <c r="AM487" t="s">
        <v>3143</v>
      </c>
      <c r="AN487">
        <v>-10.84</v>
      </c>
      <c r="AO487" t="s">
        <v>3143</v>
      </c>
      <c r="AP487">
        <v>6.5474053654952999E-2</v>
      </c>
      <c r="AQ487">
        <f>(Table2[[#This Row],[Sharpe Ratio]]-AVERAGE(Table2[Sharpe Ratio]))/_xlfn.STDEV.P(Table2[Sharpe Ratio])</f>
        <v>0.10334904961031856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587</v>
      </c>
      <c r="AT487">
        <f>_xlfn.RANK.AVG(Table2[[#This Row],[6M Return vs Nifty Z-Score]],Table2[6M Return vs Nifty Z-Score])</f>
        <v>437</v>
      </c>
      <c r="AU487">
        <f>_xlfn.RANK.AVG(Table2[[#This Row],[Sharpe Ratio Z-Score]],Table2[Sharpe Ratio Z-Score])</f>
        <v>314</v>
      </c>
      <c r="AV487">
        <f>(Table2[[#This Row],[Rank 1Y]]+Table2[[#This Row],[Rank 6M]]+Table2[[#This Row],[Rank Sharpe]])/3</f>
        <v>446</v>
      </c>
    </row>
    <row r="488" spans="1:48" x14ac:dyDescent="0.3">
      <c r="A488" t="s">
        <v>152</v>
      </c>
      <c r="B488" t="s">
        <v>153</v>
      </c>
      <c r="C488" t="s">
        <v>3096</v>
      </c>
      <c r="D488" t="s">
        <v>21</v>
      </c>
      <c r="E488">
        <v>174808.76501824</v>
      </c>
      <c r="F488">
        <v>5889.8</v>
      </c>
      <c r="G488">
        <v>-13.4001965476498</v>
      </c>
      <c r="H488">
        <f>(Table2[[#This Row],[1Y Return vs Nifty]]-AVERAGE(Table2[1Y Return vs Nifty]))/_xlfn.STDEV.P(Table2[1Y Return vs Nifty])</f>
        <v>-0.57254528339660216</v>
      </c>
      <c r="I488">
        <v>4.5489500884559604</v>
      </c>
      <c r="J488">
        <f>(Table2[[#This Row],[1M Return vs Nifty]]-AVERAGE(Table2[1M Return vs Nifty]))/_xlfn.STDEV.P(Table2[1M Return vs Nifty])</f>
        <v>0.79475617337159987</v>
      </c>
      <c r="K488">
        <v>15.5936891790979</v>
      </c>
      <c r="L488">
        <f>(Table2[[#This Row],[6M Return vs Nifty]]-AVERAGE(Table2[6M Return vs Nifty]))/_xlfn.STDEV.P(Table2[6M Return vs Nifty])</f>
        <v>0.54254916825995125</v>
      </c>
      <c r="M488">
        <v>-0.30235390863876299</v>
      </c>
      <c r="N488">
        <f>(Table2[[#This Row],[1W Return vs Nifty]]-AVERAGE(Table2[1W Return vs Nifty]))/_xlfn.STDEV.P(Table2[1W Return vs Nifty])</f>
        <v>1.0958164726179909</v>
      </c>
      <c r="O488">
        <v>6118.96</v>
      </c>
      <c r="P488">
        <v>6061.21137158293</v>
      </c>
      <c r="Q488">
        <v>5597.4902030413105</v>
      </c>
      <c r="R488">
        <v>30.835779413439798</v>
      </c>
      <c r="S488" s="1">
        <f>(Table2[[#This Row],[Close Price]]-Table2[[#This Row],[20D EMA]])/Table2[[#This Row],[20D EMA]]</f>
        <v>-3.7450808634146952E-2</v>
      </c>
      <c r="T488" s="1">
        <f>(Table2[[#This Row],[Close Price]]-Table2[[#This Row],[50D EMA]])/Table2[[#This Row],[50D EMA]]</f>
        <v>-2.8280051803929174E-2</v>
      </c>
      <c r="U488" s="1">
        <f>(Table2[[#This Row],[Close Price]]-Table2[[#This Row],[200D EMA]])/Table2[[#This Row],[200D EMA]]</f>
        <v>5.2221582594261205E-2</v>
      </c>
      <c r="V488">
        <v>0.60075431271806901</v>
      </c>
      <c r="W488">
        <v>5825.6</v>
      </c>
      <c r="X488">
        <v>5962.05</v>
      </c>
      <c r="Y488">
        <v>5825.6</v>
      </c>
      <c r="Z488">
        <v>5962.05</v>
      </c>
      <c r="AA488">
        <v>5825.6</v>
      </c>
      <c r="AB488">
        <v>6551.7</v>
      </c>
      <c r="AC488" s="1">
        <f>(Table2[[#This Row],[Close Price]]/Table2[[#This Row],[Day Low]])-1</f>
        <v>1.1020324086789213E-2</v>
      </c>
      <c r="AD488" s="1">
        <f>(Table2[[#This Row],[Day High]]/Table2[[#This Row],[Close Price]])-1</f>
        <v>1.2266970015959888E-2</v>
      </c>
      <c r="AE488" s="1">
        <f>(Table2[[#This Row],[Close Price]]/Table2[[#This Row],[Current Week Low]])-1</f>
        <v>1.1020324086789213E-2</v>
      </c>
      <c r="AF488" s="1">
        <f>(Table2[[#This Row],[Current Week High]]/Table2[[#This Row],[Close Price]])-1</f>
        <v>1.2266970015959888E-2</v>
      </c>
      <c r="AG488" s="1">
        <f>(Table2[[#This Row],[Close Price]]/Table2[[#This Row],[Current Month Low]])-1</f>
        <v>1.1020324086789213E-2</v>
      </c>
      <c r="AH488" s="1">
        <f>(Table2[[#This Row],[Current Month High]]/Table2[[#This Row],[Close Price]])-1</f>
        <v>0.11238072600088289</v>
      </c>
      <c r="AI488">
        <v>11.6328228462766</v>
      </c>
      <c r="AJ488">
        <v>30.4915199787307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0.01</v>
      </c>
      <c r="AM488" t="s">
        <v>3144</v>
      </c>
      <c r="AN488">
        <v>-7.19</v>
      </c>
      <c r="AO488" t="s">
        <v>3143</v>
      </c>
      <c r="AP488">
        <v>-5.5050347710272E-2</v>
      </c>
      <c r="AQ488">
        <f>(Table2[[#This Row],[Sharpe Ratio]]-AVERAGE(Table2[Sharpe Ratio]))/_xlfn.STDEV.P(Table2[Sharpe Ratio])</f>
        <v>-1.31963613625471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0.54094039459822962</v>
      </c>
      <c r="AS488">
        <f>_xlfn.RANK.AVG(Table2[[#This Row],[1Y Return vs Nifty Z-Score]],Table2[1Y Return vs Nifty Z-Score])</f>
        <v>508</v>
      </c>
      <c r="AT488">
        <f>_xlfn.RANK.AVG(Table2[[#This Row],[6M Return vs Nifty Z-Score]],Table2[6M Return vs Nifty Z-Score])</f>
        <v>170</v>
      </c>
      <c r="AU488">
        <f>_xlfn.RANK.AVG(Table2[[#This Row],[Sharpe Ratio Z-Score]],Table2[Sharpe Ratio Z-Score])</f>
        <v>662</v>
      </c>
      <c r="AV488">
        <f>(Table2[[#This Row],[Rank 1Y]]+Table2[[#This Row],[Rank 6M]]+Table2[[#This Row],[Rank Sharpe]])/3</f>
        <v>446.66666666666669</v>
      </c>
    </row>
    <row r="489" spans="1:48" x14ac:dyDescent="0.3">
      <c r="A489" t="s">
        <v>1400</v>
      </c>
      <c r="B489" t="s">
        <v>1401</v>
      </c>
      <c r="C489" t="s">
        <v>3097</v>
      </c>
      <c r="D489" t="s">
        <v>21</v>
      </c>
      <c r="E489">
        <v>7291.9587417039902</v>
      </c>
      <c r="F489">
        <v>27.55</v>
      </c>
      <c r="G489">
        <v>23.967642872096299</v>
      </c>
      <c r="H489">
        <f>(Table2[[#This Row],[1Y Return vs Nifty]]-AVERAGE(Table2[1Y Return vs Nifty]))/_xlfn.STDEV.P(Table2[1Y Return vs Nifty])</f>
        <v>0.10096598096959961</v>
      </c>
      <c r="I489">
        <v>0.28062468193130402</v>
      </c>
      <c r="J489">
        <f>(Table2[[#This Row],[1M Return vs Nifty]]-AVERAGE(Table2[1M Return vs Nifty]))/_xlfn.STDEV.P(Table2[1M Return vs Nifty])</f>
        <v>0.29348842809926506</v>
      </c>
      <c r="K489">
        <v>-25.964518899462298</v>
      </c>
      <c r="L489">
        <f>(Table2[[#This Row],[6M Return vs Nifty]]-AVERAGE(Table2[6M Return vs Nifty]))/_xlfn.STDEV.P(Table2[6M Return vs Nifty])</f>
        <v>-0.97250038544696193</v>
      </c>
      <c r="M489">
        <v>-7.8207152220713798</v>
      </c>
      <c r="N489">
        <f>(Table2[[#This Row],[1W Return vs Nifty]]-AVERAGE(Table2[1W Return vs Nifty]))/_xlfn.STDEV.P(Table2[1W Return vs Nifty])</f>
        <v>-0.42757603799337057</v>
      </c>
      <c r="O489">
        <v>28.22</v>
      </c>
      <c r="P489">
        <v>28.630429843014898</v>
      </c>
      <c r="Q489">
        <v>28.082492347346498</v>
      </c>
      <c r="R489">
        <v>26.216670273988701</v>
      </c>
      <c r="S489" s="1">
        <f>(Table2[[#This Row],[Close Price]]-Table2[[#This Row],[20D EMA]])/Table2[[#This Row],[20D EMA]]</f>
        <v>-2.3742026931254365E-2</v>
      </c>
      <c r="T489" s="1">
        <f>(Table2[[#This Row],[Close Price]]-Table2[[#This Row],[50D EMA]])/Table2[[#This Row],[50D EMA]]</f>
        <v>-3.7737115682127807E-2</v>
      </c>
      <c r="U489" s="1">
        <f>(Table2[[#This Row],[Close Price]]-Table2[[#This Row],[200D EMA]])/Table2[[#This Row],[200D EMA]]</f>
        <v>-1.89617196636328E-2</v>
      </c>
      <c r="V489">
        <v>0.47328472196581201</v>
      </c>
      <c r="W489">
        <v>26.14</v>
      </c>
      <c r="X489">
        <v>27.64</v>
      </c>
      <c r="Y489">
        <v>26.14</v>
      </c>
      <c r="Z489">
        <v>27.64</v>
      </c>
      <c r="AA489">
        <v>26.13</v>
      </c>
      <c r="AB489">
        <v>32.299999999999997</v>
      </c>
      <c r="AC489" s="1">
        <f>(Table2[[#This Row],[Close Price]]/Table2[[#This Row],[Day Low]])-1</f>
        <v>5.394032134659521E-2</v>
      </c>
      <c r="AD489" s="1">
        <f>(Table2[[#This Row],[Day High]]/Table2[[#This Row],[Close Price]])-1</f>
        <v>3.2667876588021727E-3</v>
      </c>
      <c r="AE489" s="1">
        <f>(Table2[[#This Row],[Close Price]]/Table2[[#This Row],[Current Week Low]])-1</f>
        <v>5.394032134659521E-2</v>
      </c>
      <c r="AF489" s="1">
        <f>(Table2[[#This Row],[Current Week High]]/Table2[[#This Row],[Close Price]])-1</f>
        <v>3.2667876588021727E-3</v>
      </c>
      <c r="AG489" s="1">
        <f>(Table2[[#This Row],[Close Price]]/Table2[[#This Row],[Current Month Low]])-1</f>
        <v>5.434366628396492E-2</v>
      </c>
      <c r="AH489" s="1">
        <f>(Table2[[#This Row],[Current Month High]]/Table2[[#This Row],[Close Price]])-1</f>
        <v>0.17241379310344818</v>
      </c>
      <c r="AI489">
        <v>47.015583651866997</v>
      </c>
      <c r="AJ489">
        <v>53.768617021276597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-0.24</v>
      </c>
      <c r="AM489" t="s">
        <v>3143</v>
      </c>
      <c r="AN489">
        <v>-3.74</v>
      </c>
      <c r="AO489" t="s">
        <v>3143</v>
      </c>
      <c r="AP489">
        <v>2.0457555517573001E-2</v>
      </c>
      <c r="AQ489">
        <f>(Table2[[#This Row],[Sharpe Ratio]]-AVERAGE(Table2[Sharpe Ratio]))/_xlfn.STDEV.P(Table2[Sharpe Ratio])</f>
        <v>-0.42814340538971135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258</v>
      </c>
      <c r="AT489">
        <f>_xlfn.RANK.AVG(Table2[[#This Row],[6M Return vs Nifty Z-Score]],Table2[6M Return vs Nifty Z-Score])</f>
        <v>635</v>
      </c>
      <c r="AU489">
        <f>_xlfn.RANK.AVG(Table2[[#This Row],[Sharpe Ratio Z-Score]],Table2[Sharpe Ratio Z-Score])</f>
        <v>451</v>
      </c>
      <c r="AV489">
        <f>(Table2[[#This Row],[Rank 1Y]]+Table2[[#This Row],[Rank 6M]]+Table2[[#This Row],[Rank Sharpe]])/3</f>
        <v>448</v>
      </c>
    </row>
    <row r="490" spans="1:48" x14ac:dyDescent="0.3">
      <c r="A490" t="s">
        <v>1103</v>
      </c>
      <c r="B490" t="s">
        <v>1104</v>
      </c>
      <c r="C490" t="s">
        <v>3105</v>
      </c>
      <c r="D490" t="s">
        <v>128</v>
      </c>
      <c r="E490">
        <v>10934.43</v>
      </c>
      <c r="F490">
        <v>356</v>
      </c>
      <c r="G490">
        <v>-28.990173001724099</v>
      </c>
      <c r="H490">
        <f>(Table2[[#This Row],[1Y Return vs Nifty]]-AVERAGE(Table2[1Y Return vs Nifty]))/_xlfn.STDEV.P(Table2[1Y Return vs Nifty])</f>
        <v>-0.85353623486901775</v>
      </c>
      <c r="I490">
        <v>1.9353189646703599</v>
      </c>
      <c r="J490">
        <f>(Table2[[#This Row],[1M Return vs Nifty]]-AVERAGE(Table2[1M Return vs Nifty]))/_xlfn.STDEV.P(Table2[1M Return vs Nifty])</f>
        <v>0.48781402261830575</v>
      </c>
      <c r="K490">
        <v>-26.2576092110695</v>
      </c>
      <c r="L490">
        <f>(Table2[[#This Row],[6M Return vs Nifty]]-AVERAGE(Table2[6M Return vs Nifty]))/_xlfn.STDEV.P(Table2[6M Return vs Nifty])</f>
        <v>-0.98318531067176707</v>
      </c>
      <c r="M490">
        <v>-2.9012690978059799</v>
      </c>
      <c r="N490">
        <f>(Table2[[#This Row],[1W Return vs Nifty]]-AVERAGE(Table2[1W Return vs Nifty]))/_xlfn.STDEV.P(Table2[1W Return vs Nifty])</f>
        <v>0.56921662328408973</v>
      </c>
      <c r="O490">
        <v>349.05</v>
      </c>
      <c r="P490">
        <v>357.923531845159</v>
      </c>
      <c r="Q490">
        <v>367.504316333475</v>
      </c>
      <c r="R490">
        <v>47.4371758112908</v>
      </c>
      <c r="S490" s="1">
        <f>(Table2[[#This Row],[Close Price]]-Table2[[#This Row],[20D EMA]])/Table2[[#This Row],[20D EMA]]</f>
        <v>1.9911187508952839E-2</v>
      </c>
      <c r="T490" s="1">
        <f>(Table2[[#This Row],[Close Price]]-Table2[[#This Row],[50D EMA]])/Table2[[#This Row],[50D EMA]]</f>
        <v>-5.3741418879134839E-3</v>
      </c>
      <c r="U490" s="1">
        <f>(Table2[[#This Row],[Close Price]]-Table2[[#This Row],[200D EMA]])/Table2[[#This Row],[200D EMA]]</f>
        <v>-3.1303894463748115E-2</v>
      </c>
      <c r="V490">
        <v>2.1945806187784598</v>
      </c>
      <c r="W490">
        <v>338.85</v>
      </c>
      <c r="X490">
        <v>360.75</v>
      </c>
      <c r="Y490">
        <v>338.85</v>
      </c>
      <c r="Z490">
        <v>360.75</v>
      </c>
      <c r="AA490">
        <v>308.8</v>
      </c>
      <c r="AB490">
        <v>373.5</v>
      </c>
      <c r="AC490" s="1">
        <f>(Table2[[#This Row],[Close Price]]/Table2[[#This Row],[Day Low]])-1</f>
        <v>5.061236535340119E-2</v>
      </c>
      <c r="AD490" s="1">
        <f>(Table2[[#This Row],[Day High]]/Table2[[#This Row],[Close Price]])-1</f>
        <v>1.3342696629213391E-2</v>
      </c>
      <c r="AE490" s="1">
        <f>(Table2[[#This Row],[Close Price]]/Table2[[#This Row],[Current Week Low]])-1</f>
        <v>5.061236535340119E-2</v>
      </c>
      <c r="AF490" s="1">
        <f>(Table2[[#This Row],[Current Week High]]/Table2[[#This Row],[Close Price]])-1</f>
        <v>1.3342696629213391E-2</v>
      </c>
      <c r="AG490" s="1">
        <f>(Table2[[#This Row],[Close Price]]/Table2[[#This Row],[Current Month Low]])-1</f>
        <v>0.15284974093264236</v>
      </c>
      <c r="AH490" s="1">
        <f>(Table2[[#This Row],[Current Month High]]/Table2[[#This Row],[Close Price]])-1</f>
        <v>4.9157303370786609E-2</v>
      </c>
      <c r="AI490">
        <v>42.1348314606741</v>
      </c>
      <c r="AJ490">
        <v>15.9231520677303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-7.0000000000000007E-2</v>
      </c>
      <c r="AM490" t="s">
        <v>3143</v>
      </c>
      <c r="AN490">
        <v>9.07</v>
      </c>
      <c r="AO490" t="s">
        <v>3144</v>
      </c>
      <c r="AP490">
        <v>0.14218278832919701</v>
      </c>
      <c r="AQ490">
        <f>(Table2[[#This Row],[Sharpe Ratio]]-AVERAGE(Table2[Sharpe Ratio]))/_xlfn.STDEV.P(Table2[Sharpe Ratio])</f>
        <v>1.0090195348519482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604</v>
      </c>
      <c r="AT490">
        <f>_xlfn.RANK.AVG(Table2[[#This Row],[6M Return vs Nifty Z-Score]],Table2[6M Return vs Nifty Z-Score])</f>
        <v>639</v>
      </c>
      <c r="AU490">
        <f>_xlfn.RANK.AVG(Table2[[#This Row],[Sharpe Ratio Z-Score]],Table2[Sharpe Ratio Z-Score])</f>
        <v>108</v>
      </c>
      <c r="AV490">
        <f>(Table2[[#This Row],[Rank 1Y]]+Table2[[#This Row],[Rank 6M]]+Table2[[#This Row],[Rank Sharpe]])/3</f>
        <v>450.33333333333331</v>
      </c>
    </row>
    <row r="491" spans="1:48" x14ac:dyDescent="0.3">
      <c r="A491" t="s">
        <v>452</v>
      </c>
      <c r="B491" t="s">
        <v>453</v>
      </c>
      <c r="C491" t="s">
        <v>3097</v>
      </c>
      <c r="D491" t="s">
        <v>454</v>
      </c>
      <c r="E491">
        <v>47401.561310354999</v>
      </c>
      <c r="F491">
        <v>733.2</v>
      </c>
      <c r="G491">
        <v>-48.311953248191301</v>
      </c>
      <c r="H491">
        <f>(Table2[[#This Row],[1Y Return vs Nifty]]-AVERAGE(Table2[1Y Return vs Nifty]))/_xlfn.STDEV.P(Table2[1Y Return vs Nifty])</f>
        <v>-1.2017885514513729</v>
      </c>
      <c r="I491">
        <v>17.949336331880801</v>
      </c>
      <c r="J491">
        <f>(Table2[[#This Row],[1M Return vs Nifty]]-AVERAGE(Table2[1M Return vs Nifty]))/_xlfn.STDEV.P(Table2[1M Return vs Nifty])</f>
        <v>2.3684837499410785</v>
      </c>
      <c r="K491">
        <v>85.536391566643402</v>
      </c>
      <c r="L491">
        <f>(Table2[[#This Row],[6M Return vs Nifty]]-AVERAGE(Table2[6M Return vs Nifty]))/_xlfn.STDEV.P(Table2[6M Return vs Nifty])</f>
        <v>3.0923862506719395</v>
      </c>
      <c r="M491">
        <v>4.7502205661318104</v>
      </c>
      <c r="N491">
        <f>(Table2[[#This Row],[1W Return vs Nifty]]-AVERAGE(Table2[1W Return vs Nifty]))/_xlfn.STDEV.P(Table2[1W Return vs Nifty])</f>
        <v>2.1195839923326587</v>
      </c>
      <c r="O491">
        <v>716.33</v>
      </c>
      <c r="P491">
        <v>661.54623307981103</v>
      </c>
      <c r="Q491">
        <v>576.03952365648695</v>
      </c>
      <c r="R491">
        <v>56.3685239247894</v>
      </c>
      <c r="S491" s="1">
        <f>(Table2[[#This Row],[Close Price]]-Table2[[#This Row],[20D EMA]])/Table2[[#This Row],[20D EMA]]</f>
        <v>2.355059818798599E-2</v>
      </c>
      <c r="T491" s="1">
        <f>(Table2[[#This Row],[Close Price]]-Table2[[#This Row],[50D EMA]])/Table2[[#This Row],[50D EMA]]</f>
        <v>0.10831256129538641</v>
      </c>
      <c r="U491" s="1">
        <f>(Table2[[#This Row],[Close Price]]-Table2[[#This Row],[200D EMA]])/Table2[[#This Row],[200D EMA]]</f>
        <v>0.27282932835218704</v>
      </c>
      <c r="V491">
        <v>1.18169896245371</v>
      </c>
      <c r="W491">
        <v>726.1</v>
      </c>
      <c r="X491">
        <v>758.8</v>
      </c>
      <c r="Y491">
        <v>726.1</v>
      </c>
      <c r="Z491">
        <v>758.8</v>
      </c>
      <c r="AA491">
        <v>637.1</v>
      </c>
      <c r="AB491">
        <v>790</v>
      </c>
      <c r="AC491" s="1">
        <f>(Table2[[#This Row],[Close Price]]/Table2[[#This Row],[Day Low]])-1</f>
        <v>9.778267456273193E-3</v>
      </c>
      <c r="AD491" s="1">
        <f>(Table2[[#This Row],[Day High]]/Table2[[#This Row],[Close Price]])-1</f>
        <v>3.4915439170758233E-2</v>
      </c>
      <c r="AE491" s="1">
        <f>(Table2[[#This Row],[Close Price]]/Table2[[#This Row],[Current Week Low]])-1</f>
        <v>9.778267456273193E-3</v>
      </c>
      <c r="AF491" s="1">
        <f>(Table2[[#This Row],[Current Week High]]/Table2[[#This Row],[Close Price]])-1</f>
        <v>3.4915439170758233E-2</v>
      </c>
      <c r="AG491" s="1">
        <f>(Table2[[#This Row],[Close Price]]/Table2[[#This Row],[Current Month Low]])-1</f>
        <v>0.1508397425835819</v>
      </c>
      <c r="AH491" s="1">
        <f>(Table2[[#This Row],[Current Month High]]/Table2[[#This Row],[Close Price]])-1</f>
        <v>7.7468630660119997E-2</v>
      </c>
      <c r="AI491">
        <v>29.930441898526901</v>
      </c>
      <c r="AJ491">
        <v>136.51612903225799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0.31</v>
      </c>
      <c r="AM491" t="s">
        <v>3144</v>
      </c>
      <c r="AN491">
        <v>0.16</v>
      </c>
      <c r="AO491" t="s">
        <v>3144</v>
      </c>
      <c r="AP491">
        <v>-4.5217757530792997E-2</v>
      </c>
      <c r="AQ491">
        <f>(Table2[[#This Row],[Sharpe Ratio]]-AVERAGE(Table2[Sharpe Ratio]))/_xlfn.STDEV.P(Table2[Sharpe Ratio])</f>
        <v>-1.2035465311158986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5.175118910378405</v>
      </c>
      <c r="AS491">
        <f>_xlfn.RANK.AVG(Table2[[#This Row],[1Y Return vs Nifty Z-Score]],Table2[1Y Return vs Nifty Z-Score])</f>
        <v>695</v>
      </c>
      <c r="AT491">
        <f>_xlfn.RANK.AVG(Table2[[#This Row],[6M Return vs Nifty Z-Score]],Table2[6M Return vs Nifty Z-Score])</f>
        <v>12</v>
      </c>
      <c r="AU491">
        <f>_xlfn.RANK.AVG(Table2[[#This Row],[Sharpe Ratio Z-Score]],Table2[Sharpe Ratio Z-Score])</f>
        <v>645</v>
      </c>
      <c r="AV491">
        <f>(Table2[[#This Row],[Rank 1Y]]+Table2[[#This Row],[Rank 6M]]+Table2[[#This Row],[Rank Sharpe]])/3</f>
        <v>450.66666666666669</v>
      </c>
    </row>
    <row r="492" spans="1:48" x14ac:dyDescent="0.3">
      <c r="A492" t="s">
        <v>266</v>
      </c>
      <c r="B492" t="s">
        <v>267</v>
      </c>
      <c r="C492" t="s">
        <v>3097</v>
      </c>
      <c r="D492" t="s">
        <v>34</v>
      </c>
      <c r="E492">
        <v>94927.914349631901</v>
      </c>
      <c r="F492">
        <v>51.08</v>
      </c>
      <c r="G492">
        <v>0.55869524683095395</v>
      </c>
      <c r="H492">
        <f>(Table2[[#This Row],[1Y Return vs Nifty]]-AVERAGE(Table2[1Y Return vs Nifty]))/_xlfn.STDEV.P(Table2[1Y Return vs Nifty])</f>
        <v>-0.3209527105414598</v>
      </c>
      <c r="I492">
        <v>-6.3860093306078802</v>
      </c>
      <c r="J492">
        <f>(Table2[[#This Row],[1M Return vs Nifty]]-AVERAGE(Table2[1M Return vs Nifty]))/_xlfn.STDEV.P(Table2[1M Return vs Nifty])</f>
        <v>-0.48943421292362266</v>
      </c>
      <c r="K492">
        <v>-34.207976998859202</v>
      </c>
      <c r="L492">
        <f>(Table2[[#This Row],[6M Return vs Nifty]]-AVERAGE(Table2[6M Return vs Nifty]))/_xlfn.STDEV.P(Table2[6M Return vs Nifty])</f>
        <v>-1.2730245921423919</v>
      </c>
      <c r="M492">
        <v>-8.0226188958799192</v>
      </c>
      <c r="N492">
        <f>(Table2[[#This Row],[1W Return vs Nifty]]-AVERAGE(Table2[1W Return vs Nifty]))/_xlfn.STDEV.P(Table2[1W Return vs Nifty])</f>
        <v>-0.46848635497897689</v>
      </c>
      <c r="O492">
        <v>53.97</v>
      </c>
      <c r="P492">
        <v>56.888582570608101</v>
      </c>
      <c r="Q492">
        <v>57.175005789910301</v>
      </c>
      <c r="R492">
        <v>31.0317416519006</v>
      </c>
      <c r="S492" s="1">
        <f>(Table2[[#This Row],[Close Price]]-Table2[[#This Row],[20D EMA]])/Table2[[#This Row],[20D EMA]]</f>
        <v>-5.3548267556049668E-2</v>
      </c>
      <c r="T492" s="1">
        <f>(Table2[[#This Row],[Close Price]]-Table2[[#This Row],[50D EMA]])/Table2[[#This Row],[50D EMA]]</f>
        <v>-0.10210454028097281</v>
      </c>
      <c r="U492" s="1">
        <f>(Table2[[#This Row],[Close Price]]-Table2[[#This Row],[200D EMA]])/Table2[[#This Row],[200D EMA]]</f>
        <v>-0.10660262654465513</v>
      </c>
      <c r="V492">
        <v>0.83413828321023997</v>
      </c>
      <c r="W492">
        <v>49.72</v>
      </c>
      <c r="X492">
        <v>51.69</v>
      </c>
      <c r="Y492">
        <v>49.72</v>
      </c>
      <c r="Z492">
        <v>51.69</v>
      </c>
      <c r="AA492">
        <v>48.44</v>
      </c>
      <c r="AB492">
        <v>58.08</v>
      </c>
      <c r="AC492" s="1">
        <f>(Table2[[#This Row],[Close Price]]/Table2[[#This Row],[Day Low]])-1</f>
        <v>2.7353177795655714E-2</v>
      </c>
      <c r="AD492" s="1">
        <f>(Table2[[#This Row],[Day High]]/Table2[[#This Row],[Close Price]])-1</f>
        <v>1.1942051683633492E-2</v>
      </c>
      <c r="AE492" s="1">
        <f>(Table2[[#This Row],[Close Price]]/Table2[[#This Row],[Current Week Low]])-1</f>
        <v>2.7353177795655714E-2</v>
      </c>
      <c r="AF492" s="1">
        <f>(Table2[[#This Row],[Current Week High]]/Table2[[#This Row],[Close Price]])-1</f>
        <v>1.1942051683633492E-2</v>
      </c>
      <c r="AG492" s="1">
        <f>(Table2[[#This Row],[Close Price]]/Table2[[#This Row],[Current Month Low]])-1</f>
        <v>5.4500412881915761E-2</v>
      </c>
      <c r="AH492" s="1">
        <f>(Table2[[#This Row],[Current Month High]]/Table2[[#This Row],[Close Price]])-1</f>
        <v>0.13703993735317144</v>
      </c>
      <c r="AI492">
        <v>63.958496476115897</v>
      </c>
      <c r="AJ492">
        <v>31.649484536082401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-0.19</v>
      </c>
      <c r="AM492" t="s">
        <v>3143</v>
      </c>
      <c r="AN492">
        <v>-6.21</v>
      </c>
      <c r="AO492" t="s">
        <v>3143</v>
      </c>
      <c r="AP492">
        <v>8.7529469615725997E-2</v>
      </c>
      <c r="AQ492">
        <f>(Table2[[#This Row],[Sharpe Ratio]]-AVERAGE(Table2[Sharpe Ratio]))/_xlfn.STDEV.P(Table2[Sharpe Ratio])</f>
        <v>0.36374885101789051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415</v>
      </c>
      <c r="AT492">
        <f>_xlfn.RANK.AVG(Table2[[#This Row],[6M Return vs Nifty Z-Score]],Table2[6M Return vs Nifty Z-Score])</f>
        <v>690</v>
      </c>
      <c r="AU492">
        <f>_xlfn.RANK.AVG(Table2[[#This Row],[Sharpe Ratio Z-Score]],Table2[Sharpe Ratio Z-Score])</f>
        <v>248</v>
      </c>
      <c r="AV492">
        <f>(Table2[[#This Row],[Rank 1Y]]+Table2[[#This Row],[Rank 6M]]+Table2[[#This Row],[Rank Sharpe]])/3</f>
        <v>451</v>
      </c>
    </row>
    <row r="493" spans="1:48" x14ac:dyDescent="0.3">
      <c r="A493" t="s">
        <v>482</v>
      </c>
      <c r="B493" t="s">
        <v>483</v>
      </c>
      <c r="C493" t="s">
        <v>3103</v>
      </c>
      <c r="D493" t="s">
        <v>192</v>
      </c>
      <c r="E493">
        <v>43439.164418250002</v>
      </c>
      <c r="F493">
        <v>690.85</v>
      </c>
      <c r="G493">
        <v>-1.38103726441246</v>
      </c>
      <c r="H493">
        <f>(Table2[[#This Row],[1Y Return vs Nifty]]-AVERAGE(Table2[1Y Return vs Nifty]))/_xlfn.STDEV.P(Table2[1Y Return vs Nifty])</f>
        <v>-0.35591410291699616</v>
      </c>
      <c r="I493">
        <v>2.4234181521036899</v>
      </c>
      <c r="J493">
        <f>(Table2[[#This Row],[1M Return vs Nifty]]-AVERAGE(Table2[1M Return vs Nifty]))/_xlfn.STDEV.P(Table2[1M Return vs Nifty])</f>
        <v>0.54513588912360056</v>
      </c>
      <c r="K493">
        <v>-8.0999456669100994E-2</v>
      </c>
      <c r="L493">
        <f>(Table2[[#This Row],[6M Return vs Nifty]]-AVERAGE(Table2[6M Return vs Nifty]))/_xlfn.STDEV.P(Table2[6M Return vs Nifty])</f>
        <v>-2.8888608297241821E-2</v>
      </c>
      <c r="M493">
        <v>11.504112276036</v>
      </c>
      <c r="N493">
        <f>(Table2[[#This Row],[1W Return vs Nifty]]-AVERAGE(Table2[1W Return vs Nifty]))/_xlfn.STDEV.P(Table2[1W Return vs Nifty])</f>
        <v>3.4880774205436387</v>
      </c>
      <c r="O493">
        <v>680.03</v>
      </c>
      <c r="P493">
        <v>688.67753458221102</v>
      </c>
      <c r="Q493">
        <v>658.45270066262503</v>
      </c>
      <c r="R493">
        <v>59.8456114129892</v>
      </c>
      <c r="S493" s="1">
        <f>(Table2[[#This Row],[Close Price]]-Table2[[#This Row],[20D EMA]])/Table2[[#This Row],[20D EMA]]</f>
        <v>1.5911062747231815E-2</v>
      </c>
      <c r="T493" s="1">
        <f>(Table2[[#This Row],[Close Price]]-Table2[[#This Row],[50D EMA]])/Table2[[#This Row],[50D EMA]]</f>
        <v>3.1545466618232779E-3</v>
      </c>
      <c r="U493" s="1">
        <f>(Table2[[#This Row],[Close Price]]-Table2[[#This Row],[200D EMA]])/Table2[[#This Row],[200D EMA]]</f>
        <v>4.9202166389130761E-2</v>
      </c>
      <c r="V493">
        <v>1.98946642784225</v>
      </c>
      <c r="W493">
        <v>684.05</v>
      </c>
      <c r="X493">
        <v>709.8</v>
      </c>
      <c r="Y493">
        <v>684.05</v>
      </c>
      <c r="Z493">
        <v>709.8</v>
      </c>
      <c r="AA493">
        <v>626.85</v>
      </c>
      <c r="AB493">
        <v>745.7</v>
      </c>
      <c r="AC493" s="1">
        <f>(Table2[[#This Row],[Close Price]]/Table2[[#This Row],[Day Low]])-1</f>
        <v>9.940793801622716E-3</v>
      </c>
      <c r="AD493" s="1">
        <f>(Table2[[#This Row],[Day High]]/Table2[[#This Row],[Close Price]])-1</f>
        <v>2.7429977563870445E-2</v>
      </c>
      <c r="AE493" s="1">
        <f>(Table2[[#This Row],[Close Price]]/Table2[[#This Row],[Current Week Low]])-1</f>
        <v>9.940793801622716E-3</v>
      </c>
      <c r="AF493" s="1">
        <f>(Table2[[#This Row],[Current Week High]]/Table2[[#This Row],[Close Price]])-1</f>
        <v>2.7429977563870445E-2</v>
      </c>
      <c r="AG493" s="1">
        <f>(Table2[[#This Row],[Close Price]]/Table2[[#This Row],[Current Month Low]])-1</f>
        <v>0.10209779054000157</v>
      </c>
      <c r="AH493" s="1">
        <f>(Table2[[#This Row],[Current Month High]]/Table2[[#This Row],[Close Price]])-1</f>
        <v>7.9394948252153208E-2</v>
      </c>
      <c r="AI493">
        <v>11.2614894694941</v>
      </c>
      <c r="AJ493">
        <v>29.956734386756899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0.1</v>
      </c>
      <c r="AM493" t="s">
        <v>3144</v>
      </c>
      <c r="AN493">
        <v>2.99</v>
      </c>
      <c r="AO493" t="s">
        <v>3144</v>
      </c>
      <c r="AP493">
        <v>-1.6843613676055001E-2</v>
      </c>
      <c r="AQ493">
        <f>(Table2[[#This Row],[Sharpe Ratio]]-AVERAGE(Table2[Sharpe Ratio]))/_xlfn.STDEV.P(Table2[Sharpe Ratio])</f>
        <v>-0.86854394317900374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427</v>
      </c>
      <c r="AT493">
        <f>_xlfn.RANK.AVG(Table2[[#This Row],[6M Return vs Nifty Z-Score]],Table2[6M Return vs Nifty Z-Score])</f>
        <v>338</v>
      </c>
      <c r="AU493">
        <f>_xlfn.RANK.AVG(Table2[[#This Row],[Sharpe Ratio Z-Score]],Table2[Sharpe Ratio Z-Score])</f>
        <v>588</v>
      </c>
      <c r="AV493">
        <f>(Table2[[#This Row],[Rank 1Y]]+Table2[[#This Row],[Rank 6M]]+Table2[[#This Row],[Rank Sharpe]])/3</f>
        <v>451</v>
      </c>
    </row>
    <row r="494" spans="1:48" x14ac:dyDescent="0.3">
      <c r="A494" t="s">
        <v>181</v>
      </c>
      <c r="B494" t="s">
        <v>182</v>
      </c>
      <c r="C494" t="s">
        <v>3104</v>
      </c>
      <c r="D494" t="s">
        <v>74</v>
      </c>
      <c r="E494">
        <v>136136.83462906</v>
      </c>
      <c r="F494">
        <v>569.4</v>
      </c>
      <c r="G494">
        <v>7.1618853887956604</v>
      </c>
      <c r="H494">
        <f>(Table2[[#This Row],[1Y Return vs Nifty]]-AVERAGE(Table2[1Y Return vs Nifty]))/_xlfn.STDEV.P(Table2[1Y Return vs Nifty])</f>
        <v>-0.20193799065334625</v>
      </c>
      <c r="I494">
        <v>-5.7818076453643599</v>
      </c>
      <c r="J494">
        <f>(Table2[[#This Row],[1M Return vs Nifty]]-AVERAGE(Table2[1M Return vs Nifty]))/_xlfn.STDEV.P(Table2[1M Return vs Nifty])</f>
        <v>-0.41847738850044364</v>
      </c>
      <c r="K494">
        <v>-18.129041253150799</v>
      </c>
      <c r="L494">
        <f>(Table2[[#This Row],[6M Return vs Nifty]]-AVERAGE(Table2[6M Return vs Nifty]))/_xlfn.STDEV.P(Table2[6M Return vs Nifty])</f>
        <v>-0.68684954870530202</v>
      </c>
      <c r="M494">
        <v>-2.30335230899981</v>
      </c>
      <c r="N494">
        <f>(Table2[[#This Row],[1W Return vs Nifty]]-AVERAGE(Table2[1W Return vs Nifty]))/_xlfn.STDEV.P(Table2[1W Return vs Nifty])</f>
        <v>0.69036828387384219</v>
      </c>
      <c r="O494">
        <v>582.5</v>
      </c>
      <c r="P494">
        <v>604.90655953450403</v>
      </c>
      <c r="Q494">
        <v>597.31576307380999</v>
      </c>
      <c r="R494">
        <v>21.432726768493598</v>
      </c>
      <c r="S494" s="1">
        <f>(Table2[[#This Row],[Close Price]]-Table2[[#This Row],[20D EMA]])/Table2[[#This Row],[20D EMA]]</f>
        <v>-2.2489270386266132E-2</v>
      </c>
      <c r="T494" s="1">
        <f>(Table2[[#This Row],[Close Price]]-Table2[[#This Row],[50D EMA]])/Table2[[#This Row],[50D EMA]]</f>
        <v>-5.8697593826437494E-2</v>
      </c>
      <c r="U494" s="1">
        <f>(Table2[[#This Row],[Close Price]]-Table2[[#This Row],[200D EMA]])/Table2[[#This Row],[200D EMA]]</f>
        <v>-4.6735353057073895E-2</v>
      </c>
      <c r="V494">
        <v>1.6103871041042199</v>
      </c>
      <c r="W494">
        <v>547.04999999999995</v>
      </c>
      <c r="X494">
        <v>582.25</v>
      </c>
      <c r="Y494">
        <v>547.04999999999995</v>
      </c>
      <c r="Z494">
        <v>582.25</v>
      </c>
      <c r="AA494">
        <v>545.20000000000005</v>
      </c>
      <c r="AB494">
        <v>634.75</v>
      </c>
      <c r="AC494" s="1">
        <f>(Table2[[#This Row],[Close Price]]/Table2[[#This Row],[Day Low]])-1</f>
        <v>4.0855497669317398E-2</v>
      </c>
      <c r="AD494" s="1">
        <f>(Table2[[#This Row],[Day High]]/Table2[[#This Row],[Close Price]])-1</f>
        <v>2.256761503336846E-2</v>
      </c>
      <c r="AE494" s="1">
        <f>(Table2[[#This Row],[Close Price]]/Table2[[#This Row],[Current Week Low]])-1</f>
        <v>4.0855497669317398E-2</v>
      </c>
      <c r="AF494" s="1">
        <f>(Table2[[#This Row],[Current Week High]]/Table2[[#This Row],[Close Price]])-1</f>
        <v>2.256761503336846E-2</v>
      </c>
      <c r="AG494" s="1">
        <f>(Table2[[#This Row],[Close Price]]/Table2[[#This Row],[Current Month Low]])-1</f>
        <v>4.4387380777696217E-2</v>
      </c>
      <c r="AH494" s="1">
        <f>(Table2[[#This Row],[Current Month High]]/Table2[[#This Row],[Close Price]])-1</f>
        <v>0.11476993326308405</v>
      </c>
      <c r="AI494">
        <v>24.157007376185401</v>
      </c>
      <c r="AJ494">
        <v>40.923153075114399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-7.0000000000000007E-2</v>
      </c>
      <c r="AM494" t="s">
        <v>3143</v>
      </c>
      <c r="AN494">
        <v>-2.71</v>
      </c>
      <c r="AO494" t="s">
        <v>3143</v>
      </c>
      <c r="AP494">
        <v>2.4399039737334999E-2</v>
      </c>
      <c r="AQ494">
        <f>(Table2[[#This Row],[Sharpe Ratio]]-AVERAGE(Table2[Sharpe Ratio]))/_xlfn.STDEV.P(Table2[Sharpe Ratio])</f>
        <v>-0.38160781930498022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369</v>
      </c>
      <c r="AT494">
        <f>_xlfn.RANK.AVG(Table2[[#This Row],[6M Return vs Nifty Z-Score]],Table2[6M Return vs Nifty Z-Score])</f>
        <v>554</v>
      </c>
      <c r="AU494">
        <f>_xlfn.RANK.AVG(Table2[[#This Row],[Sharpe Ratio Z-Score]],Table2[Sharpe Ratio Z-Score])</f>
        <v>431</v>
      </c>
      <c r="AV494">
        <f>(Table2[[#This Row],[Rank 1Y]]+Table2[[#This Row],[Rank 6M]]+Table2[[#This Row],[Rank Sharpe]])/3</f>
        <v>451.33333333333331</v>
      </c>
    </row>
    <row r="495" spans="1:48" x14ac:dyDescent="0.3">
      <c r="A495" t="s">
        <v>1950</v>
      </c>
      <c r="B495" t="s">
        <v>1951</v>
      </c>
      <c r="C495" t="s">
        <v>3108</v>
      </c>
      <c r="D495" t="s">
        <v>454</v>
      </c>
      <c r="E495">
        <v>3391.18192</v>
      </c>
      <c r="F495">
        <v>393.5</v>
      </c>
      <c r="G495">
        <v>-11.9284571351288</v>
      </c>
      <c r="H495">
        <f>(Table2[[#This Row],[1Y Return vs Nifty]]-AVERAGE(Table2[1Y Return vs Nifty]))/_xlfn.STDEV.P(Table2[1Y Return vs Nifty])</f>
        <v>-0.54601891505589473</v>
      </c>
      <c r="I495">
        <v>4.0672982036591696</v>
      </c>
      <c r="J495">
        <f>(Table2[[#This Row],[1M Return vs Nifty]]-AVERAGE(Table2[1M Return vs Nifty]))/_xlfn.STDEV.P(Table2[1M Return vs Nifty])</f>
        <v>0.7381914714561385</v>
      </c>
      <c r="K495">
        <v>-49.302647160027803</v>
      </c>
      <c r="L495">
        <f>(Table2[[#This Row],[6M Return vs Nifty]]-AVERAGE(Table2[6M Return vs Nifty]))/_xlfn.STDEV.P(Table2[6M Return vs Nifty])</f>
        <v>-1.8233171660618559</v>
      </c>
      <c r="M495">
        <v>-12.477282672944</v>
      </c>
      <c r="N495">
        <f>(Table2[[#This Row],[1W Return vs Nifty]]-AVERAGE(Table2[1W Return vs Nifty]))/_xlfn.STDEV.P(Table2[1W Return vs Nifty])</f>
        <v>-1.3711034483004472</v>
      </c>
      <c r="O495">
        <v>411.16</v>
      </c>
      <c r="P495">
        <v>425.97879225031397</v>
      </c>
      <c r="Q495">
        <v>464.54048222829999</v>
      </c>
      <c r="R495">
        <v>38.279579934275603</v>
      </c>
      <c r="S495" s="1">
        <f>(Table2[[#This Row],[Close Price]]-Table2[[#This Row],[20D EMA]])/Table2[[#This Row],[20D EMA]]</f>
        <v>-4.295164899309277E-2</v>
      </c>
      <c r="T495" s="1">
        <f>(Table2[[#This Row],[Close Price]]-Table2[[#This Row],[50D EMA]])/Table2[[#This Row],[50D EMA]]</f>
        <v>-7.6245092105967471E-2</v>
      </c>
      <c r="U495" s="1">
        <f>(Table2[[#This Row],[Close Price]]-Table2[[#This Row],[200D EMA]])/Table2[[#This Row],[200D EMA]]</f>
        <v>-0.15292635399079579</v>
      </c>
      <c r="V495">
        <v>0.947694746347441</v>
      </c>
      <c r="W495">
        <v>386.15</v>
      </c>
      <c r="X495">
        <v>402.85</v>
      </c>
      <c r="Y495">
        <v>386.15</v>
      </c>
      <c r="Z495">
        <v>402.85</v>
      </c>
      <c r="AA495">
        <v>357.55</v>
      </c>
      <c r="AB495">
        <v>475.95</v>
      </c>
      <c r="AC495" s="1">
        <f>(Table2[[#This Row],[Close Price]]/Table2[[#This Row],[Day Low]])-1</f>
        <v>1.9034054124045019E-2</v>
      </c>
      <c r="AD495" s="1">
        <f>(Table2[[#This Row],[Day High]]/Table2[[#This Row],[Close Price]])-1</f>
        <v>2.3761118170266826E-2</v>
      </c>
      <c r="AE495" s="1">
        <f>(Table2[[#This Row],[Close Price]]/Table2[[#This Row],[Current Week Low]])-1</f>
        <v>1.9034054124045019E-2</v>
      </c>
      <c r="AF495" s="1">
        <f>(Table2[[#This Row],[Current Week High]]/Table2[[#This Row],[Close Price]])-1</f>
        <v>2.3761118170266826E-2</v>
      </c>
      <c r="AG495" s="1">
        <f>(Table2[[#This Row],[Close Price]]/Table2[[#This Row],[Current Month Low]])-1</f>
        <v>0.10054537826877352</v>
      </c>
      <c r="AH495" s="1">
        <f>(Table2[[#This Row],[Current Month High]]/Table2[[#This Row],[Close Price]])-1</f>
        <v>0.20952986022871656</v>
      </c>
      <c r="AI495">
        <v>89.955527318932596</v>
      </c>
      <c r="AJ495">
        <v>18.963041342302098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-0.02</v>
      </c>
      <c r="AM495" t="s">
        <v>3143</v>
      </c>
      <c r="AN495">
        <v>2.1800000000000002</v>
      </c>
      <c r="AO495" t="s">
        <v>3144</v>
      </c>
      <c r="AP495">
        <v>0.13185788638598001</v>
      </c>
      <c r="AQ495">
        <f>(Table2[[#This Row],[Sharpe Ratio]]-AVERAGE(Table2[Sharpe Ratio]))/_xlfn.STDEV.P(Table2[Sharpe Ratio])</f>
        <v>0.88711739433697379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498</v>
      </c>
      <c r="AT495">
        <f>_xlfn.RANK.AVG(Table2[[#This Row],[6M Return vs Nifty Z-Score]],Table2[6M Return vs Nifty Z-Score])</f>
        <v>728</v>
      </c>
      <c r="AU495">
        <f>_xlfn.RANK.AVG(Table2[[#This Row],[Sharpe Ratio Z-Score]],Table2[Sharpe Ratio Z-Score])</f>
        <v>133</v>
      </c>
      <c r="AV495">
        <f>(Table2[[#This Row],[Rank 1Y]]+Table2[[#This Row],[Rank 6M]]+Table2[[#This Row],[Rank Sharpe]])/3</f>
        <v>453</v>
      </c>
    </row>
    <row r="496" spans="1:48" x14ac:dyDescent="0.3">
      <c r="A496" t="s">
        <v>1026</v>
      </c>
      <c r="B496" t="s">
        <v>1027</v>
      </c>
      <c r="C496" t="s">
        <v>3097</v>
      </c>
      <c r="D496" t="s">
        <v>24</v>
      </c>
      <c r="E496">
        <v>12665.489558400001</v>
      </c>
      <c r="F496">
        <v>171.86</v>
      </c>
      <c r="G496">
        <v>0.80658640482820199</v>
      </c>
      <c r="H496">
        <f>(Table2[[#This Row],[1Y Return vs Nifty]]-AVERAGE(Table2[1Y Return vs Nifty]))/_xlfn.STDEV.P(Table2[1Y Return vs Nifty])</f>
        <v>-0.31648476457935787</v>
      </c>
      <c r="I496">
        <v>10.8781420869421</v>
      </c>
      <c r="J496">
        <f>(Table2[[#This Row],[1M Return vs Nifty]]-AVERAGE(Table2[1M Return vs Nifty]))/_xlfn.STDEV.P(Table2[1M Return vs Nifty])</f>
        <v>1.5380499713625202</v>
      </c>
      <c r="K496">
        <v>-0.40416018328861097</v>
      </c>
      <c r="L496">
        <f>(Table2[[#This Row],[6M Return vs Nifty]]-AVERAGE(Table2[6M Return vs Nifty]))/_xlfn.STDEV.P(Table2[6M Return vs Nifty])</f>
        <v>-4.0669783118710515E-2</v>
      </c>
      <c r="M496">
        <v>12.0135451556274</v>
      </c>
      <c r="N496">
        <f>(Table2[[#This Row],[1W Return vs Nifty]]-AVERAGE(Table2[1W Return vs Nifty]))/_xlfn.STDEV.P(Table2[1W Return vs Nifty])</f>
        <v>3.5913002108665997</v>
      </c>
      <c r="O496">
        <v>162.53</v>
      </c>
      <c r="P496">
        <v>162.80685766827301</v>
      </c>
      <c r="Q496">
        <v>156.19651239223501</v>
      </c>
      <c r="R496">
        <v>72.401176314040796</v>
      </c>
      <c r="S496" s="1">
        <f>(Table2[[#This Row],[Close Price]]-Table2[[#This Row],[20D EMA]])/Table2[[#This Row],[20D EMA]]</f>
        <v>5.7404786808589257E-2</v>
      </c>
      <c r="T496" s="1">
        <f>(Table2[[#This Row],[Close Price]]-Table2[[#This Row],[50D EMA]])/Table2[[#This Row],[50D EMA]]</f>
        <v>5.5606640048131303E-2</v>
      </c>
      <c r="U496" s="1">
        <f>(Table2[[#This Row],[Close Price]]-Table2[[#This Row],[200D EMA]])/Table2[[#This Row],[200D EMA]]</f>
        <v>0.10028064883056688</v>
      </c>
      <c r="V496">
        <v>2.9581180718064899</v>
      </c>
      <c r="W496">
        <v>170.92</v>
      </c>
      <c r="X496">
        <v>175.89</v>
      </c>
      <c r="Y496">
        <v>170.92</v>
      </c>
      <c r="Z496">
        <v>175.89</v>
      </c>
      <c r="AA496">
        <v>150.19999999999999</v>
      </c>
      <c r="AB496">
        <v>175.89</v>
      </c>
      <c r="AC496" s="1">
        <f>(Table2[[#This Row],[Close Price]]/Table2[[#This Row],[Day Low]])-1</f>
        <v>5.4996489585772412E-3</v>
      </c>
      <c r="AD496" s="1">
        <f>(Table2[[#This Row],[Day High]]/Table2[[#This Row],[Close Price]])-1</f>
        <v>2.3449319213312947E-2</v>
      </c>
      <c r="AE496" s="1">
        <f>(Table2[[#This Row],[Close Price]]/Table2[[#This Row],[Current Week Low]])-1</f>
        <v>5.4996489585772412E-3</v>
      </c>
      <c r="AF496" s="1">
        <f>(Table2[[#This Row],[Current Week High]]/Table2[[#This Row],[Close Price]])-1</f>
        <v>2.3449319213312947E-2</v>
      </c>
      <c r="AG496" s="1">
        <f>(Table2[[#This Row],[Close Price]]/Table2[[#This Row],[Current Month Low]])-1</f>
        <v>0.1442077230359522</v>
      </c>
      <c r="AH496" s="1">
        <f>(Table2[[#This Row],[Current Month High]]/Table2[[#This Row],[Close Price]])-1</f>
        <v>2.3449319213312947E-2</v>
      </c>
      <c r="AI496">
        <v>2.8860700570231401</v>
      </c>
      <c r="AJ496">
        <v>37.049441786283801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0.02</v>
      </c>
      <c r="AM496" t="s">
        <v>3144</v>
      </c>
      <c r="AN496">
        <v>11.6</v>
      </c>
      <c r="AO496" t="s">
        <v>3144</v>
      </c>
      <c r="AP496">
        <v>-2.2407037284884999E-2</v>
      </c>
      <c r="AQ496">
        <f>(Table2[[#This Row],[Sharpe Ratio]]-AVERAGE(Table2[Sharpe Ratio]))/_xlfn.STDEV.P(Table2[Sharpe Ratio])</f>
        <v>-0.9342291429259576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413</v>
      </c>
      <c r="AT496">
        <f>_xlfn.RANK.AVG(Table2[[#This Row],[6M Return vs Nifty Z-Score]],Table2[6M Return vs Nifty Z-Score])</f>
        <v>342</v>
      </c>
      <c r="AU496">
        <f>_xlfn.RANK.AVG(Table2[[#This Row],[Sharpe Ratio Z-Score]],Table2[Sharpe Ratio Z-Score])</f>
        <v>606</v>
      </c>
      <c r="AV496">
        <f>(Table2[[#This Row],[Rank 1Y]]+Table2[[#This Row],[Rank 6M]]+Table2[[#This Row],[Rank Sharpe]])/3</f>
        <v>453.66666666666669</v>
      </c>
    </row>
    <row r="497" spans="1:48" x14ac:dyDescent="0.3">
      <c r="A497" t="s">
        <v>1717</v>
      </c>
      <c r="B497" t="s">
        <v>1718</v>
      </c>
      <c r="C497" t="s">
        <v>3107</v>
      </c>
      <c r="D497" t="s">
        <v>77</v>
      </c>
      <c r="E497">
        <v>4587.2640000000001</v>
      </c>
      <c r="F497">
        <v>637.15</v>
      </c>
      <c r="G497">
        <v>15.107769390818399</v>
      </c>
      <c r="H497">
        <f>(Table2[[#This Row],[1Y Return vs Nifty]]-AVERAGE(Table2[1Y Return vs Nifty]))/_xlfn.STDEV.P(Table2[1Y Return vs Nifty])</f>
        <v>-5.8722796416518945E-2</v>
      </c>
      <c r="I497">
        <v>3.6756627405057598</v>
      </c>
      <c r="J497">
        <f>(Table2[[#This Row],[1M Return vs Nifty]]-AVERAGE(Table2[1M Return vs Nifty]))/_xlfn.STDEV.P(Table2[1M Return vs Nifty])</f>
        <v>0.69219820550609967</v>
      </c>
      <c r="K497">
        <v>-38.804375948478501</v>
      </c>
      <c r="L497">
        <f>(Table2[[#This Row],[6M Return vs Nifty]]-AVERAGE(Table2[6M Return vs Nifty]))/_xlfn.STDEV.P(Table2[6M Return vs Nifty])</f>
        <v>-1.4405913015663299</v>
      </c>
      <c r="M497">
        <v>-3.5003986438066699</v>
      </c>
      <c r="N497">
        <f>(Table2[[#This Row],[1W Return vs Nifty]]-AVERAGE(Table2[1W Return vs Nifty]))/_xlfn.STDEV.P(Table2[1W Return vs Nifty])</f>
        <v>0.44781923026006037</v>
      </c>
      <c r="O497">
        <v>684.89</v>
      </c>
      <c r="P497">
        <v>725.95501778189202</v>
      </c>
      <c r="Q497">
        <v>759.58458783561196</v>
      </c>
      <c r="R497">
        <v>34.743566294069701</v>
      </c>
      <c r="S497" s="1">
        <f>(Table2[[#This Row],[Close Price]]-Table2[[#This Row],[20D EMA]])/Table2[[#This Row],[20D EMA]]</f>
        <v>-6.9704624100220491E-2</v>
      </c>
      <c r="T497" s="1">
        <f>(Table2[[#This Row],[Close Price]]-Table2[[#This Row],[50D EMA]])/Table2[[#This Row],[50D EMA]]</f>
        <v>-0.12232854048344477</v>
      </c>
      <c r="U497" s="1">
        <f>(Table2[[#This Row],[Close Price]]-Table2[[#This Row],[200D EMA]])/Table2[[#This Row],[200D EMA]]</f>
        <v>-0.16118624547725693</v>
      </c>
      <c r="V497">
        <v>0.82518955953484097</v>
      </c>
      <c r="W497">
        <v>635</v>
      </c>
      <c r="X497">
        <v>663.2</v>
      </c>
      <c r="Y497">
        <v>635</v>
      </c>
      <c r="Z497">
        <v>663.2</v>
      </c>
      <c r="AA497">
        <v>600.1</v>
      </c>
      <c r="AB497">
        <v>738.5</v>
      </c>
      <c r="AC497" s="1">
        <f>(Table2[[#This Row],[Close Price]]/Table2[[#This Row],[Day Low]])-1</f>
        <v>3.3858267716535551E-3</v>
      </c>
      <c r="AD497" s="1">
        <f>(Table2[[#This Row],[Day High]]/Table2[[#This Row],[Close Price]])-1</f>
        <v>4.0885191870046356E-2</v>
      </c>
      <c r="AE497" s="1">
        <f>(Table2[[#This Row],[Close Price]]/Table2[[#This Row],[Current Week Low]])-1</f>
        <v>3.3858267716535551E-3</v>
      </c>
      <c r="AF497" s="1">
        <f>(Table2[[#This Row],[Current Week High]]/Table2[[#This Row],[Close Price]])-1</f>
        <v>4.0885191870046356E-2</v>
      </c>
      <c r="AG497" s="1">
        <f>(Table2[[#This Row],[Close Price]]/Table2[[#This Row],[Current Month Low]])-1</f>
        <v>6.1739710048325236E-2</v>
      </c>
      <c r="AH497" s="1">
        <f>(Table2[[#This Row],[Current Month High]]/Table2[[#This Row],[Close Price]])-1</f>
        <v>0.15906772345601516</v>
      </c>
      <c r="AI497">
        <v>82.845483795024705</v>
      </c>
      <c r="AJ497">
        <v>52.683920440929697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-0.36</v>
      </c>
      <c r="AM497" t="s">
        <v>3143</v>
      </c>
      <c r="AN497">
        <v>-9.08</v>
      </c>
      <c r="AO497" t="s">
        <v>3143</v>
      </c>
      <c r="AP497">
        <v>5.4208234940315E-2</v>
      </c>
      <c r="AQ497">
        <f>(Table2[[#This Row],[Sharpe Ratio]]-AVERAGE(Table2[Sharpe Ratio]))/_xlfn.STDEV.P(Table2[Sharpe Ratio])</f>
        <v>-2.9662132822289928E-2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308</v>
      </c>
      <c r="AT497">
        <f>_xlfn.RANK.AVG(Table2[[#This Row],[6M Return vs Nifty Z-Score]],Table2[6M Return vs Nifty Z-Score])</f>
        <v>707</v>
      </c>
      <c r="AU497">
        <f>_xlfn.RANK.AVG(Table2[[#This Row],[Sharpe Ratio Z-Score]],Table2[Sharpe Ratio Z-Score])</f>
        <v>346</v>
      </c>
      <c r="AV497">
        <f>(Table2[[#This Row],[Rank 1Y]]+Table2[[#This Row],[Rank 6M]]+Table2[[#This Row],[Rank Sharpe]])/3</f>
        <v>453.66666666666669</v>
      </c>
    </row>
    <row r="498" spans="1:48" x14ac:dyDescent="0.3">
      <c r="A498" t="s">
        <v>776</v>
      </c>
      <c r="B498" t="s">
        <v>777</v>
      </c>
      <c r="C498" t="s">
        <v>3096</v>
      </c>
      <c r="D498" t="s">
        <v>273</v>
      </c>
      <c r="E498">
        <v>19788.846421239999</v>
      </c>
      <c r="F498">
        <v>1769.1</v>
      </c>
      <c r="G498">
        <v>-16.4453374722254</v>
      </c>
      <c r="H498">
        <f>(Table2[[#This Row],[1Y Return vs Nifty]]-AVERAGE(Table2[1Y Return vs Nifty]))/_xlfn.STDEV.P(Table2[1Y Return vs Nifty])</f>
        <v>-0.62743035960468529</v>
      </c>
      <c r="I498">
        <v>1.2949991651180299</v>
      </c>
      <c r="J498">
        <f>(Table2[[#This Row],[1M Return vs Nifty]]-AVERAGE(Table2[1M Return vs Nifty]))/_xlfn.STDEV.P(Table2[1M Return vs Nifty])</f>
        <v>0.41261552400238827</v>
      </c>
      <c r="K498">
        <v>-12.502243284541301</v>
      </c>
      <c r="L498">
        <f>(Table2[[#This Row],[6M Return vs Nifty]]-AVERAGE(Table2[6M Return vs Nifty]))/_xlfn.STDEV.P(Table2[6M Return vs Nifty])</f>
        <v>-0.48171852536989607</v>
      </c>
      <c r="M498">
        <v>-0.49641376558455202</v>
      </c>
      <c r="N498">
        <f>(Table2[[#This Row],[1W Return vs Nifty]]-AVERAGE(Table2[1W Return vs Nifty]))/_xlfn.STDEV.P(Table2[1W Return vs Nifty])</f>
        <v>1.0564954929048527</v>
      </c>
      <c r="O498">
        <v>1834.7</v>
      </c>
      <c r="P498">
        <v>1879.70005457462</v>
      </c>
      <c r="Q498">
        <v>1862.3906020336101</v>
      </c>
      <c r="R498">
        <v>45.355831274060002</v>
      </c>
      <c r="S498" s="1">
        <f>(Table2[[#This Row],[Close Price]]-Table2[[#This Row],[20D EMA]])/Table2[[#This Row],[20D EMA]]</f>
        <v>-3.5755164332043461E-2</v>
      </c>
      <c r="T498" s="1">
        <f>(Table2[[#This Row],[Close Price]]-Table2[[#This Row],[50D EMA]])/Table2[[#This Row],[50D EMA]]</f>
        <v>-5.8839203789696724E-2</v>
      </c>
      <c r="U498" s="1">
        <f>(Table2[[#This Row],[Close Price]]-Table2[[#This Row],[200D EMA]])/Table2[[#This Row],[200D EMA]]</f>
        <v>-5.009185609707377E-2</v>
      </c>
      <c r="V498">
        <v>0.864842366664207</v>
      </c>
      <c r="W498">
        <v>1752.8</v>
      </c>
      <c r="X498">
        <v>1809.65</v>
      </c>
      <c r="Y498">
        <v>1752.8</v>
      </c>
      <c r="Z498">
        <v>1809.65</v>
      </c>
      <c r="AA498">
        <v>1695.1</v>
      </c>
      <c r="AB498">
        <v>1936</v>
      </c>
      <c r="AC498" s="1">
        <f>(Table2[[#This Row],[Close Price]]/Table2[[#This Row],[Day Low]])-1</f>
        <v>9.2994066636238326E-3</v>
      </c>
      <c r="AD498" s="1">
        <f>(Table2[[#This Row],[Day High]]/Table2[[#This Row],[Close Price]])-1</f>
        <v>2.2921259397433724E-2</v>
      </c>
      <c r="AE498" s="1">
        <f>(Table2[[#This Row],[Close Price]]/Table2[[#This Row],[Current Week Low]])-1</f>
        <v>9.2994066636238326E-3</v>
      </c>
      <c r="AF498" s="1">
        <f>(Table2[[#This Row],[Current Week High]]/Table2[[#This Row],[Close Price]])-1</f>
        <v>2.2921259397433724E-2</v>
      </c>
      <c r="AG498" s="1">
        <f>(Table2[[#This Row],[Close Price]]/Table2[[#This Row],[Current Month Low]])-1</f>
        <v>4.3655241578667958E-2</v>
      </c>
      <c r="AH498" s="1">
        <f>(Table2[[#This Row],[Current Month High]]/Table2[[#This Row],[Close Price]])-1</f>
        <v>9.4341755694986151E-2</v>
      </c>
      <c r="AI498">
        <v>38.994403934203802</v>
      </c>
      <c r="AJ498">
        <v>12.5166952871589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-0.05</v>
      </c>
      <c r="AM498" t="s">
        <v>3143</v>
      </c>
      <c r="AN498">
        <v>-4.8899999999999997</v>
      </c>
      <c r="AO498" t="s">
        <v>3143</v>
      </c>
      <c r="AP498">
        <v>5.2917649955079998E-2</v>
      </c>
      <c r="AQ498">
        <f>(Table2[[#This Row],[Sharpe Ratio]]-AVERAGE(Table2[Sharpe Ratio]))/_xlfn.STDEV.P(Table2[Sharpe Ratio])</f>
        <v>-4.4899572662577131E-2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531</v>
      </c>
      <c r="AT498">
        <f>_xlfn.RANK.AVG(Table2[[#This Row],[6M Return vs Nifty Z-Score]],Table2[6M Return vs Nifty Z-Score])</f>
        <v>488</v>
      </c>
      <c r="AU498">
        <f>_xlfn.RANK.AVG(Table2[[#This Row],[Sharpe Ratio Z-Score]],Table2[Sharpe Ratio Z-Score])</f>
        <v>348</v>
      </c>
      <c r="AV498">
        <f>(Table2[[#This Row],[Rank 1Y]]+Table2[[#This Row],[Rank 6M]]+Table2[[#This Row],[Rank Sharpe]])/3</f>
        <v>455.66666666666669</v>
      </c>
    </row>
    <row r="499" spans="1:48" x14ac:dyDescent="0.3">
      <c r="A499" t="s">
        <v>990</v>
      </c>
      <c r="B499" t="s">
        <v>991</v>
      </c>
      <c r="C499" t="s">
        <v>3100</v>
      </c>
      <c r="D499" t="s">
        <v>454</v>
      </c>
      <c r="E499">
        <v>13353.575860589999</v>
      </c>
      <c r="F499">
        <v>285.3</v>
      </c>
      <c r="G499">
        <v>-4.5565798653675396</v>
      </c>
      <c r="H499">
        <f>(Table2[[#This Row],[1Y Return vs Nifty]]-AVERAGE(Table2[1Y Return vs Nifty]))/_xlfn.STDEV.P(Table2[1Y Return vs Nifty])</f>
        <v>-0.41314951565236069</v>
      </c>
      <c r="I499">
        <v>-14.115965340257301</v>
      </c>
      <c r="J499">
        <f>(Table2[[#This Row],[1M Return vs Nifty]]-AVERAGE(Table2[1M Return vs Nifty]))/_xlfn.STDEV.P(Table2[1M Return vs Nifty])</f>
        <v>-1.3972322955365906</v>
      </c>
      <c r="K499">
        <v>-25.455077344803701</v>
      </c>
      <c r="L499">
        <f>(Table2[[#This Row],[6M Return vs Nifty]]-AVERAGE(Table2[6M Return vs Nifty]))/_xlfn.STDEV.P(Table2[6M Return vs Nifty])</f>
        <v>-0.9539281409804482</v>
      </c>
      <c r="M499">
        <v>-7.60839918566327</v>
      </c>
      <c r="N499">
        <f>(Table2[[#This Row],[1W Return vs Nifty]]-AVERAGE(Table2[1W Return vs Nifty]))/_xlfn.STDEV.P(Table2[1W Return vs Nifty])</f>
        <v>-0.38455593743383359</v>
      </c>
      <c r="O499">
        <v>306.19</v>
      </c>
      <c r="P499">
        <v>322.65671971939099</v>
      </c>
      <c r="Q499">
        <v>321.72475742254801</v>
      </c>
      <c r="R499">
        <v>22.129558918105701</v>
      </c>
      <c r="S499" s="1">
        <f>(Table2[[#This Row],[Close Price]]-Table2[[#This Row],[20D EMA]])/Table2[[#This Row],[20D EMA]]</f>
        <v>-6.822561154838494E-2</v>
      </c>
      <c r="T499" s="1">
        <f>(Table2[[#This Row],[Close Price]]-Table2[[#This Row],[50D EMA]])/Table2[[#This Row],[50D EMA]]</f>
        <v>-0.11577852694925889</v>
      </c>
      <c r="U499" s="1">
        <f>(Table2[[#This Row],[Close Price]]-Table2[[#This Row],[200D EMA]])/Table2[[#This Row],[200D EMA]]</f>
        <v>-0.11321714161620555</v>
      </c>
      <c r="V499">
        <v>0.44907452915539298</v>
      </c>
      <c r="W499">
        <v>271.60000000000002</v>
      </c>
      <c r="X499">
        <v>288</v>
      </c>
      <c r="Y499">
        <v>271.60000000000002</v>
      </c>
      <c r="Z499">
        <v>288</v>
      </c>
      <c r="AA499">
        <v>271.60000000000002</v>
      </c>
      <c r="AB499">
        <v>349.9</v>
      </c>
      <c r="AC499" s="1">
        <f>(Table2[[#This Row],[Close Price]]/Table2[[#This Row],[Day Low]])-1</f>
        <v>5.0441826215022134E-2</v>
      </c>
      <c r="AD499" s="1">
        <f>(Table2[[#This Row],[Day High]]/Table2[[#This Row],[Close Price]])-1</f>
        <v>9.4637223974762819E-3</v>
      </c>
      <c r="AE499" s="1">
        <f>(Table2[[#This Row],[Close Price]]/Table2[[#This Row],[Current Week Low]])-1</f>
        <v>5.0441826215022134E-2</v>
      </c>
      <c r="AF499" s="1">
        <f>(Table2[[#This Row],[Current Week High]]/Table2[[#This Row],[Close Price]])-1</f>
        <v>9.4637223974762819E-3</v>
      </c>
      <c r="AG499" s="1">
        <f>(Table2[[#This Row],[Close Price]]/Table2[[#This Row],[Current Month Low]])-1</f>
        <v>5.0441826215022134E-2</v>
      </c>
      <c r="AH499" s="1">
        <f>(Table2[[#This Row],[Current Month High]]/Table2[[#This Row],[Close Price]])-1</f>
        <v>0.22642832106554489</v>
      </c>
      <c r="AI499">
        <v>44.751139151769998</v>
      </c>
      <c r="AJ499">
        <v>31.021814006888601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-0.14000000000000001</v>
      </c>
      <c r="AM499" t="s">
        <v>3143</v>
      </c>
      <c r="AN499">
        <v>-9.1300000000000008</v>
      </c>
      <c r="AO499" t="s">
        <v>3143</v>
      </c>
      <c r="AP499">
        <v>7.1505930888935004E-2</v>
      </c>
      <c r="AQ499">
        <f>(Table2[[#This Row],[Sharpe Ratio]]-AVERAGE(Table2[Sharpe Ratio]))/_xlfn.STDEV.P(Table2[Sharpe Ratio])</f>
        <v>0.17456510088032681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446</v>
      </c>
      <c r="AT499">
        <f>_xlfn.RANK.AVG(Table2[[#This Row],[6M Return vs Nifty Z-Score]],Table2[6M Return vs Nifty Z-Score])</f>
        <v>630</v>
      </c>
      <c r="AU499">
        <f>_xlfn.RANK.AVG(Table2[[#This Row],[Sharpe Ratio Z-Score]],Table2[Sharpe Ratio Z-Score])</f>
        <v>291</v>
      </c>
      <c r="AV499">
        <f>(Table2[[#This Row],[Rank 1Y]]+Table2[[#This Row],[Rank 6M]]+Table2[[#This Row],[Rank Sharpe]])/3</f>
        <v>455.66666666666669</v>
      </c>
    </row>
    <row r="500" spans="1:48" x14ac:dyDescent="0.3">
      <c r="A500" t="s">
        <v>398</v>
      </c>
      <c r="B500" t="s">
        <v>399</v>
      </c>
      <c r="C500" t="s">
        <v>3096</v>
      </c>
      <c r="D500" t="s">
        <v>273</v>
      </c>
      <c r="E500">
        <v>54723.201274289997</v>
      </c>
      <c r="F500">
        <v>5150.1000000000004</v>
      </c>
      <c r="G500">
        <v>-4.5763530884688199</v>
      </c>
      <c r="H500">
        <f>(Table2[[#This Row],[1Y Return vs Nifty]]-AVERAGE(Table2[1Y Return vs Nifty]))/_xlfn.STDEV.P(Table2[1Y Return vs Nifty])</f>
        <v>-0.41350590469433735</v>
      </c>
      <c r="I500">
        <v>3.3987064196250998</v>
      </c>
      <c r="J500">
        <f>(Table2[[#This Row],[1M Return vs Nifty]]-AVERAGE(Table2[1M Return vs Nifty]))/_xlfn.STDEV.P(Table2[1M Return vs Nifty])</f>
        <v>0.65967274006371512</v>
      </c>
      <c r="K500">
        <v>0.68050539514561503</v>
      </c>
      <c r="L500">
        <f>(Table2[[#This Row],[6M Return vs Nifty]]-AVERAGE(Table2[6M Return vs Nifty]))/_xlfn.STDEV.P(Table2[6M Return vs Nifty])</f>
        <v>-1.1271229197542534E-3</v>
      </c>
      <c r="M500">
        <v>1.11961163479554</v>
      </c>
      <c r="N500">
        <f>(Table2[[#This Row],[1W Return vs Nifty]]-AVERAGE(Table2[1W Return vs Nifty]))/_xlfn.STDEV.P(Table2[1W Return vs Nifty])</f>
        <v>1.3839393186622464</v>
      </c>
      <c r="O500">
        <v>5262.64</v>
      </c>
      <c r="P500">
        <v>5297.6112779989999</v>
      </c>
      <c r="Q500">
        <v>5091.5867321326596</v>
      </c>
      <c r="R500">
        <v>42.4440873626585</v>
      </c>
      <c r="S500" s="1">
        <f>(Table2[[#This Row],[Close Price]]-Table2[[#This Row],[20D EMA]])/Table2[[#This Row],[20D EMA]]</f>
        <v>-2.1384704254898673E-2</v>
      </c>
      <c r="T500" s="1">
        <f>(Table2[[#This Row],[Close Price]]-Table2[[#This Row],[50D EMA]])/Table2[[#This Row],[50D EMA]]</f>
        <v>-2.7844866347898043E-2</v>
      </c>
      <c r="U500" s="1">
        <f>(Table2[[#This Row],[Close Price]]-Table2[[#This Row],[200D EMA]])/Table2[[#This Row],[200D EMA]]</f>
        <v>1.1492147918853571E-2</v>
      </c>
      <c r="V500">
        <v>1.11398413404642</v>
      </c>
      <c r="W500">
        <v>5090.1000000000004</v>
      </c>
      <c r="X500">
        <v>5210</v>
      </c>
      <c r="Y500">
        <v>5090.1000000000004</v>
      </c>
      <c r="Z500">
        <v>5210</v>
      </c>
      <c r="AA500">
        <v>5007.8500000000004</v>
      </c>
      <c r="AB500">
        <v>5424</v>
      </c>
      <c r="AC500" s="1">
        <f>(Table2[[#This Row],[Close Price]]/Table2[[#This Row],[Day Low]])-1</f>
        <v>1.1787587670183397E-2</v>
      </c>
      <c r="AD500" s="1">
        <f>(Table2[[#This Row],[Day High]]/Table2[[#This Row],[Close Price]])-1</f>
        <v>1.1630842119570328E-2</v>
      </c>
      <c r="AE500" s="1">
        <f>(Table2[[#This Row],[Close Price]]/Table2[[#This Row],[Current Week Low]])-1</f>
        <v>1.1787587670183397E-2</v>
      </c>
      <c r="AF500" s="1">
        <f>(Table2[[#This Row],[Current Week High]]/Table2[[#This Row],[Close Price]])-1</f>
        <v>1.1630842119570328E-2</v>
      </c>
      <c r="AG500" s="1">
        <f>(Table2[[#This Row],[Close Price]]/Table2[[#This Row],[Current Month Low]])-1</f>
        <v>2.8405403516479133E-2</v>
      </c>
      <c r="AH500" s="1">
        <f>(Table2[[#This Row],[Current Month High]]/Table2[[#This Row],[Close Price]])-1</f>
        <v>5.3183433331391639E-2</v>
      </c>
      <c r="AI500">
        <v>16.502592182676</v>
      </c>
      <c r="AJ500">
        <v>24.3970483448267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-0.04</v>
      </c>
      <c r="AM500" t="s">
        <v>3143</v>
      </c>
      <c r="AN500">
        <v>-0.89</v>
      </c>
      <c r="AO500" t="s">
        <v>3143</v>
      </c>
      <c r="AP500">
        <v>-1.7066204181921001E-2</v>
      </c>
      <c r="AQ500">
        <f>(Table2[[#This Row],[Sharpe Ratio]]-AVERAGE(Table2[Sharpe Ratio]))/_xlfn.STDEV.P(Table2[Sharpe Ratio])</f>
        <v>-0.8711719835490338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447</v>
      </c>
      <c r="AT500">
        <f>_xlfn.RANK.AVG(Table2[[#This Row],[6M Return vs Nifty Z-Score]],Table2[6M Return vs Nifty Z-Score])</f>
        <v>332</v>
      </c>
      <c r="AU500">
        <f>_xlfn.RANK.AVG(Table2[[#This Row],[Sharpe Ratio Z-Score]],Table2[Sharpe Ratio Z-Score])</f>
        <v>589</v>
      </c>
      <c r="AV500">
        <f>(Table2[[#This Row],[Rank 1Y]]+Table2[[#This Row],[Rank 6M]]+Table2[[#This Row],[Rank Sharpe]])/3</f>
        <v>456</v>
      </c>
    </row>
    <row r="501" spans="1:48" x14ac:dyDescent="0.3">
      <c r="A501" t="s">
        <v>426</v>
      </c>
      <c r="B501" t="s">
        <v>427</v>
      </c>
      <c r="C501" t="s">
        <v>3097</v>
      </c>
      <c r="D501" t="s">
        <v>34</v>
      </c>
      <c r="E501">
        <v>51446.488031328001</v>
      </c>
      <c r="F501">
        <v>43.99</v>
      </c>
      <c r="G501">
        <v>-8.8911214039907094</v>
      </c>
      <c r="H501">
        <f>(Table2[[#This Row],[1Y Return vs Nifty]]-AVERAGE(Table2[1Y Return vs Nifty]))/_xlfn.STDEV.P(Table2[1Y Return vs Nifty])</f>
        <v>-0.49127451826043894</v>
      </c>
      <c r="I501">
        <v>-4.6874398627771701</v>
      </c>
      <c r="J501">
        <f>(Table2[[#This Row],[1M Return vs Nifty]]-AVERAGE(Table2[1M Return vs Nifty]))/_xlfn.STDEV.P(Table2[1M Return vs Nifty])</f>
        <v>-0.28995596179815725</v>
      </c>
      <c r="K501">
        <v>-33.3636519885954</v>
      </c>
      <c r="L501">
        <f>(Table2[[#This Row],[6M Return vs Nifty]]-AVERAGE(Table2[6M Return vs Nifty]))/_xlfn.STDEV.P(Table2[6M Return vs Nifty])</f>
        <v>-1.2422438080535878</v>
      </c>
      <c r="M501">
        <v>-8.1014011670479995</v>
      </c>
      <c r="N501">
        <f>(Table2[[#This Row],[1W Return vs Nifty]]-AVERAGE(Table2[1W Return vs Nifty]))/_xlfn.STDEV.P(Table2[1W Return vs Nifty])</f>
        <v>-0.4844494507737987</v>
      </c>
      <c r="O501">
        <v>45.49</v>
      </c>
      <c r="P501">
        <v>47.788213444994</v>
      </c>
      <c r="Q501">
        <v>48.920951671229098</v>
      </c>
      <c r="R501">
        <v>32.767452231574097</v>
      </c>
      <c r="S501" s="1">
        <f>(Table2[[#This Row],[Close Price]]-Table2[[#This Row],[20D EMA]])/Table2[[#This Row],[20D EMA]]</f>
        <v>-3.2974280061551987E-2</v>
      </c>
      <c r="T501" s="1">
        <f>(Table2[[#This Row],[Close Price]]-Table2[[#This Row],[50D EMA]])/Table2[[#This Row],[50D EMA]]</f>
        <v>-7.9480130584205277E-2</v>
      </c>
      <c r="U501" s="1">
        <f>(Table2[[#This Row],[Close Price]]-Table2[[#This Row],[200D EMA]])/Table2[[#This Row],[200D EMA]]</f>
        <v>-0.10079427122283555</v>
      </c>
      <c r="V501">
        <v>1.1061864530813399</v>
      </c>
      <c r="W501">
        <v>42.76</v>
      </c>
      <c r="X501">
        <v>44.35</v>
      </c>
      <c r="Y501">
        <v>42.76</v>
      </c>
      <c r="Z501">
        <v>44.35</v>
      </c>
      <c r="AA501">
        <v>41.83</v>
      </c>
      <c r="AB501">
        <v>48.54</v>
      </c>
      <c r="AC501" s="1">
        <f>(Table2[[#This Row],[Close Price]]/Table2[[#This Row],[Day Low]])-1</f>
        <v>2.8765201122544548E-2</v>
      </c>
      <c r="AD501" s="1">
        <f>(Table2[[#This Row],[Day High]]/Table2[[#This Row],[Close Price]])-1</f>
        <v>8.1836781086610522E-3</v>
      </c>
      <c r="AE501" s="1">
        <f>(Table2[[#This Row],[Close Price]]/Table2[[#This Row],[Current Week Low]])-1</f>
        <v>2.8765201122544548E-2</v>
      </c>
      <c r="AF501" s="1">
        <f>(Table2[[#This Row],[Current Week High]]/Table2[[#This Row],[Close Price]])-1</f>
        <v>8.1836781086610522E-3</v>
      </c>
      <c r="AG501" s="1">
        <f>(Table2[[#This Row],[Close Price]]/Table2[[#This Row],[Current Month Low]])-1</f>
        <v>5.163758068371993E-2</v>
      </c>
      <c r="AH501" s="1">
        <f>(Table2[[#This Row],[Current Month High]]/Table2[[#This Row],[Close Price]])-1</f>
        <v>0.1034325983177995</v>
      </c>
      <c r="AI501">
        <v>60.604682882473199</v>
      </c>
      <c r="AJ501">
        <v>19.8637602179836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-0.16</v>
      </c>
      <c r="AM501" t="s">
        <v>3143</v>
      </c>
      <c r="AN501">
        <v>-3.32</v>
      </c>
      <c r="AO501" t="s">
        <v>3143</v>
      </c>
      <c r="AP501">
        <v>0.10276603816386901</v>
      </c>
      <c r="AQ501">
        <f>(Table2[[#This Row],[Sharpe Ratio]]-AVERAGE(Table2[Sharpe Ratio]))/_xlfn.STDEV.P(Table2[Sharpe Ratio])</f>
        <v>0.54364114736478009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479</v>
      </c>
      <c r="AT501">
        <f>_xlfn.RANK.AVG(Table2[[#This Row],[6M Return vs Nifty Z-Score]],Table2[6M Return vs Nifty Z-Score])</f>
        <v>686</v>
      </c>
      <c r="AU501">
        <f>_xlfn.RANK.AVG(Table2[[#This Row],[Sharpe Ratio Z-Score]],Table2[Sharpe Ratio Z-Score])</f>
        <v>203</v>
      </c>
      <c r="AV501">
        <f>(Table2[[#This Row],[Rank 1Y]]+Table2[[#This Row],[Rank 6M]]+Table2[[#This Row],[Rank Sharpe]])/3</f>
        <v>456</v>
      </c>
    </row>
    <row r="502" spans="1:48" x14ac:dyDescent="0.3">
      <c r="A502" t="s">
        <v>1479</v>
      </c>
      <c r="B502" t="s">
        <v>1480</v>
      </c>
      <c r="C502" t="s">
        <v>3095</v>
      </c>
      <c r="D502" t="s">
        <v>1464</v>
      </c>
      <c r="E502">
        <v>6600.4931994299995</v>
      </c>
      <c r="F502">
        <v>416.4</v>
      </c>
      <c r="G502">
        <v>36.326287807638103</v>
      </c>
      <c r="H502">
        <f>(Table2[[#This Row],[1Y Return vs Nifty]]-AVERAGE(Table2[1Y Return vs Nifty]))/_xlfn.STDEV.P(Table2[1Y Return vs Nifty])</f>
        <v>0.32371599021929875</v>
      </c>
      <c r="I502">
        <v>-9.5415966675077897</v>
      </c>
      <c r="J502">
        <f>(Table2[[#This Row],[1M Return vs Nifty]]-AVERAGE(Table2[1M Return vs Nifty]))/_xlfn.STDEV.P(Table2[1M Return vs Nifty])</f>
        <v>-0.86002314387996071</v>
      </c>
      <c r="K502">
        <v>-27.112800422340399</v>
      </c>
      <c r="L502">
        <f>(Table2[[#This Row],[6M Return vs Nifty]]-AVERAGE(Table2[6M Return vs Nifty]))/_xlfn.STDEV.P(Table2[6M Return vs Nifty])</f>
        <v>-1.014362233904857</v>
      </c>
      <c r="M502">
        <v>-9.7007217447162493</v>
      </c>
      <c r="N502">
        <f>(Table2[[#This Row],[1W Return vs Nifty]]-AVERAGE(Table2[1W Return vs Nifty]))/_xlfn.STDEV.P(Table2[1W Return vs Nifty])</f>
        <v>-0.80850849615826126</v>
      </c>
      <c r="O502">
        <v>452.81</v>
      </c>
      <c r="P502">
        <v>478.27897417095301</v>
      </c>
      <c r="Q502">
        <v>464.62471025368302</v>
      </c>
      <c r="R502">
        <v>17.044349126508699</v>
      </c>
      <c r="S502" s="1">
        <f>(Table2[[#This Row],[Close Price]]-Table2[[#This Row],[20D EMA]])/Table2[[#This Row],[20D EMA]]</f>
        <v>-8.0409001567986624E-2</v>
      </c>
      <c r="T502" s="1">
        <f>(Table2[[#This Row],[Close Price]]-Table2[[#This Row],[50D EMA]])/Table2[[#This Row],[50D EMA]]</f>
        <v>-0.12937841199942735</v>
      </c>
      <c r="U502" s="1">
        <f>(Table2[[#This Row],[Close Price]]-Table2[[#This Row],[200D EMA]])/Table2[[#This Row],[200D EMA]]</f>
        <v>-0.10379282287279247</v>
      </c>
      <c r="V502">
        <v>0.58913284203542504</v>
      </c>
      <c r="W502">
        <v>392.75</v>
      </c>
      <c r="X502">
        <v>421.05</v>
      </c>
      <c r="Y502">
        <v>392.75</v>
      </c>
      <c r="Z502">
        <v>421.05</v>
      </c>
      <c r="AA502">
        <v>392.75</v>
      </c>
      <c r="AB502">
        <v>504.65</v>
      </c>
      <c r="AC502" s="1">
        <f>(Table2[[#This Row],[Close Price]]/Table2[[#This Row],[Day Low]])-1</f>
        <v>6.0216422660725577E-2</v>
      </c>
      <c r="AD502" s="1">
        <f>(Table2[[#This Row],[Day High]]/Table2[[#This Row],[Close Price]])-1</f>
        <v>1.1167146974063513E-2</v>
      </c>
      <c r="AE502" s="1">
        <f>(Table2[[#This Row],[Close Price]]/Table2[[#This Row],[Current Week Low]])-1</f>
        <v>6.0216422660725577E-2</v>
      </c>
      <c r="AF502" s="1">
        <f>(Table2[[#This Row],[Current Week High]]/Table2[[#This Row],[Close Price]])-1</f>
        <v>1.1167146974063513E-2</v>
      </c>
      <c r="AG502" s="1">
        <f>(Table2[[#This Row],[Close Price]]/Table2[[#This Row],[Current Month Low]])-1</f>
        <v>6.0216422660725577E-2</v>
      </c>
      <c r="AH502" s="1">
        <f>(Table2[[#This Row],[Current Month High]]/Table2[[#This Row],[Close Price]])-1</f>
        <v>0.21193563880883759</v>
      </c>
      <c r="AI502">
        <v>52.449567723342902</v>
      </c>
      <c r="AJ502">
        <v>74.274553571428498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-0.27</v>
      </c>
      <c r="AM502" t="s">
        <v>3143</v>
      </c>
      <c r="AN502">
        <v>-11.85</v>
      </c>
      <c r="AO502" t="s">
        <v>3143</v>
      </c>
      <c r="AQ502">
        <f>(Table2[[#This Row],[Sharpe Ratio]]-AVERAGE(Table2[Sharpe Ratio]))/_xlfn.STDEV.P(Table2[Sharpe Ratio])</f>
        <v>-0.66967788397470196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205</v>
      </c>
      <c r="AT502">
        <f>_xlfn.RANK.AVG(Table2[[#This Row],[6M Return vs Nifty Z-Score]],Table2[6M Return vs Nifty Z-Score])</f>
        <v>645</v>
      </c>
      <c r="AU502">
        <f>_xlfn.RANK.AVG(Table2[[#This Row],[Sharpe Ratio Z-Score]],Table2[Sharpe Ratio Z-Score])</f>
        <v>520.5</v>
      </c>
      <c r="AV502">
        <f>(Table2[[#This Row],[Rank 1Y]]+Table2[[#This Row],[Rank 6M]]+Table2[[#This Row],[Rank Sharpe]])/3</f>
        <v>456.83333333333331</v>
      </c>
    </row>
    <row r="503" spans="1:48" x14ac:dyDescent="0.3">
      <c r="A503" t="s">
        <v>1484</v>
      </c>
      <c r="B503" t="s">
        <v>1485</v>
      </c>
      <c r="C503" t="s">
        <v>3100</v>
      </c>
      <c r="D503" t="s">
        <v>48</v>
      </c>
      <c r="E503">
        <v>6550.5117039999996</v>
      </c>
      <c r="F503">
        <v>177.37</v>
      </c>
      <c r="G503">
        <v>-8.3017064585636398</v>
      </c>
      <c r="H503">
        <f>(Table2[[#This Row],[1Y Return vs Nifty]]-AVERAGE(Table2[1Y Return vs Nifty]))/_xlfn.STDEV.P(Table2[1Y Return vs Nifty])</f>
        <v>-0.48065100854472476</v>
      </c>
      <c r="I503">
        <v>-4.07883777370236</v>
      </c>
      <c r="J503">
        <f>(Table2[[#This Row],[1M Return vs Nifty]]-AVERAGE(Table2[1M Return vs Nifty]))/_xlfn.STDEV.P(Table2[1M Return vs Nifty])</f>
        <v>-0.21848235847535952</v>
      </c>
      <c r="K503">
        <v>-26.0625587665719</v>
      </c>
      <c r="L503">
        <f>(Table2[[#This Row],[6M Return vs Nifty]]-AVERAGE(Table2[6M Return vs Nifty]))/_xlfn.STDEV.P(Table2[6M Return vs Nifty])</f>
        <v>-0.97607453514632092</v>
      </c>
      <c r="M503">
        <v>-5.8135813155206302</v>
      </c>
      <c r="N503">
        <f>(Table2[[#This Row],[1W Return vs Nifty]]-AVERAGE(Table2[1W Return vs Nifty]))/_xlfn.STDEV.P(Table2[1W Return vs Nifty])</f>
        <v>-2.0884654916235545E-2</v>
      </c>
      <c r="O503">
        <v>185.47</v>
      </c>
      <c r="P503">
        <v>189.369816705104</v>
      </c>
      <c r="Q503">
        <v>189.76873105126299</v>
      </c>
      <c r="R503">
        <v>24.546323185102501</v>
      </c>
      <c r="S503" s="1">
        <f>(Table2[[#This Row],[Close Price]]-Table2[[#This Row],[20D EMA]])/Table2[[#This Row],[20D EMA]]</f>
        <v>-4.367283118563646E-2</v>
      </c>
      <c r="T503" s="1">
        <f>(Table2[[#This Row],[Close Price]]-Table2[[#This Row],[50D EMA]])/Table2[[#This Row],[50D EMA]]</f>
        <v>-6.3367103131280425E-2</v>
      </c>
      <c r="U503" s="1">
        <f>(Table2[[#This Row],[Close Price]]-Table2[[#This Row],[200D EMA]])/Table2[[#This Row],[200D EMA]]</f>
        <v>-6.5336006530568341E-2</v>
      </c>
      <c r="V503">
        <v>0.67490598688819203</v>
      </c>
      <c r="W503">
        <v>173.81</v>
      </c>
      <c r="X503">
        <v>183</v>
      </c>
      <c r="Y503">
        <v>173.81</v>
      </c>
      <c r="Z503">
        <v>183</v>
      </c>
      <c r="AA503">
        <v>173.5</v>
      </c>
      <c r="AB503">
        <v>198.4</v>
      </c>
      <c r="AC503" s="1">
        <f>(Table2[[#This Row],[Close Price]]/Table2[[#This Row],[Day Low]])-1</f>
        <v>2.0482135665381707E-2</v>
      </c>
      <c r="AD503" s="1">
        <f>(Table2[[#This Row],[Day High]]/Table2[[#This Row],[Close Price]])-1</f>
        <v>3.1741557196820258E-2</v>
      </c>
      <c r="AE503" s="1">
        <f>(Table2[[#This Row],[Close Price]]/Table2[[#This Row],[Current Week Low]])-1</f>
        <v>2.0482135665381707E-2</v>
      </c>
      <c r="AF503" s="1">
        <f>(Table2[[#This Row],[Current Week High]]/Table2[[#This Row],[Close Price]])-1</f>
        <v>3.1741557196820258E-2</v>
      </c>
      <c r="AG503" s="1">
        <f>(Table2[[#This Row],[Close Price]]/Table2[[#This Row],[Current Month Low]])-1</f>
        <v>2.2305475504322825E-2</v>
      </c>
      <c r="AH503" s="1">
        <f>(Table2[[#This Row],[Current Month High]]/Table2[[#This Row],[Close Price]])-1</f>
        <v>0.11856571009753614</v>
      </c>
      <c r="AI503">
        <v>40.553644923042199</v>
      </c>
      <c r="AJ503">
        <v>29.278425655976601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0.01</v>
      </c>
      <c r="AM503" t="s">
        <v>3144</v>
      </c>
      <c r="AN503">
        <v>-5.98</v>
      </c>
      <c r="AO503" t="s">
        <v>3143</v>
      </c>
      <c r="AP503">
        <v>8.3558006492418999E-2</v>
      </c>
      <c r="AQ503">
        <f>(Table2[[#This Row],[Sharpe Ratio]]-AVERAGE(Table2[Sharpe Ratio]))/_xlfn.STDEV.P(Table2[Sharpe Ratio])</f>
        <v>0.31685931556564723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473</v>
      </c>
      <c r="AT503">
        <f>_xlfn.RANK.AVG(Table2[[#This Row],[6M Return vs Nifty Z-Score]],Table2[6M Return vs Nifty Z-Score])</f>
        <v>637</v>
      </c>
      <c r="AU503">
        <f>_xlfn.RANK.AVG(Table2[[#This Row],[Sharpe Ratio Z-Score]],Table2[Sharpe Ratio Z-Score])</f>
        <v>262</v>
      </c>
      <c r="AV503">
        <f>(Table2[[#This Row],[Rank 1Y]]+Table2[[#This Row],[Rank 6M]]+Table2[[#This Row],[Rank Sharpe]])/3</f>
        <v>457.33333333333331</v>
      </c>
    </row>
    <row r="504" spans="1:48" x14ac:dyDescent="0.3">
      <c r="A504" t="s">
        <v>478</v>
      </c>
      <c r="B504" t="s">
        <v>479</v>
      </c>
      <c r="C504" t="s">
        <v>3097</v>
      </c>
      <c r="D504" t="s">
        <v>34</v>
      </c>
      <c r="E504">
        <v>43630.401585232001</v>
      </c>
      <c r="F504">
        <v>52.24</v>
      </c>
      <c r="G504">
        <v>-7.6910592728941003</v>
      </c>
      <c r="H504">
        <f>(Table2[[#This Row],[1Y Return vs Nifty]]-AVERAGE(Table2[1Y Return vs Nifty]))/_xlfn.STDEV.P(Table2[1Y Return vs Nifty])</f>
        <v>-0.46964481272263969</v>
      </c>
      <c r="I504">
        <v>-8.4732249695940407</v>
      </c>
      <c r="J504">
        <f>(Table2[[#This Row],[1M Return vs Nifty]]-AVERAGE(Table2[1M Return vs Nifty]))/_xlfn.STDEV.P(Table2[1M Return vs Nifty])</f>
        <v>-0.73455467062172164</v>
      </c>
      <c r="K504">
        <v>-31.9619927159683</v>
      </c>
      <c r="L504">
        <f>(Table2[[#This Row],[6M Return vs Nifty]]-AVERAGE(Table2[6M Return vs Nifty]))/_xlfn.STDEV.P(Table2[6M Return vs Nifty])</f>
        <v>-1.1911447988896582</v>
      </c>
      <c r="M504">
        <v>-13.289244095446399</v>
      </c>
      <c r="N504">
        <f>(Table2[[#This Row],[1W Return vs Nifty]]-AVERAGE(Table2[1W Return vs Nifty]))/_xlfn.STDEV.P(Table2[1W Return vs Nifty])</f>
        <v>-1.5356254629229078</v>
      </c>
      <c r="O504">
        <v>55.7</v>
      </c>
      <c r="P504">
        <v>57.891701135631699</v>
      </c>
      <c r="Q504">
        <v>57.642090365878701</v>
      </c>
      <c r="R504">
        <v>17.229844188465599</v>
      </c>
      <c r="S504" s="1">
        <f>(Table2[[#This Row],[Close Price]]-Table2[[#This Row],[20D EMA]])/Table2[[#This Row],[20D EMA]]</f>
        <v>-6.2118491921005395E-2</v>
      </c>
      <c r="T504" s="1">
        <f>(Table2[[#This Row],[Close Price]]-Table2[[#This Row],[50D EMA]])/Table2[[#This Row],[50D EMA]]</f>
        <v>-9.7625411324338121E-2</v>
      </c>
      <c r="U504" s="1">
        <f>(Table2[[#This Row],[Close Price]]-Table2[[#This Row],[200D EMA]])/Table2[[#This Row],[200D EMA]]</f>
        <v>-9.3717808143135503E-2</v>
      </c>
      <c r="V504">
        <v>1.1956880555165801</v>
      </c>
      <c r="W504">
        <v>50.17</v>
      </c>
      <c r="X504">
        <v>53.05</v>
      </c>
      <c r="Y504">
        <v>50.17</v>
      </c>
      <c r="Z504">
        <v>53.05</v>
      </c>
      <c r="AA504">
        <v>49.16</v>
      </c>
      <c r="AB504">
        <v>60.42</v>
      </c>
      <c r="AC504" s="1">
        <f>(Table2[[#This Row],[Close Price]]/Table2[[#This Row],[Day Low]])-1</f>
        <v>4.1259716962328108E-2</v>
      </c>
      <c r="AD504" s="1">
        <f>(Table2[[#This Row],[Day High]]/Table2[[#This Row],[Close Price]])-1</f>
        <v>1.5505359877488356E-2</v>
      </c>
      <c r="AE504" s="1">
        <f>(Table2[[#This Row],[Close Price]]/Table2[[#This Row],[Current Week Low]])-1</f>
        <v>4.1259716962328108E-2</v>
      </c>
      <c r="AF504" s="1">
        <f>(Table2[[#This Row],[Current Week High]]/Table2[[#This Row],[Close Price]])-1</f>
        <v>1.5505359877488356E-2</v>
      </c>
      <c r="AG504" s="1">
        <f>(Table2[[#This Row],[Close Price]]/Table2[[#This Row],[Current Month Low]])-1</f>
        <v>6.2652563059397925E-2</v>
      </c>
      <c r="AH504" s="1">
        <f>(Table2[[#This Row],[Current Month High]]/Table2[[#This Row],[Close Price]])-1</f>
        <v>0.15658499234303225</v>
      </c>
      <c r="AI504">
        <v>47.2052067381317</v>
      </c>
      <c r="AJ504">
        <v>22.056074766355099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-0.15</v>
      </c>
      <c r="AM504" t="s">
        <v>3143</v>
      </c>
      <c r="AN504">
        <v>-8.43</v>
      </c>
      <c r="AO504" t="s">
        <v>3143</v>
      </c>
      <c r="AP504">
        <v>8.9783958239553999E-2</v>
      </c>
      <c r="AQ504">
        <f>(Table2[[#This Row],[Sharpe Ratio]]-AVERAGE(Table2[Sharpe Ratio]))/_xlfn.STDEV.P(Table2[Sharpe Ratio])</f>
        <v>0.39036672986291349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468</v>
      </c>
      <c r="AT504">
        <f>_xlfn.RANK.AVG(Table2[[#This Row],[6M Return vs Nifty Z-Score]],Table2[6M Return vs Nifty Z-Score])</f>
        <v>673</v>
      </c>
      <c r="AU504">
        <f>_xlfn.RANK.AVG(Table2[[#This Row],[Sharpe Ratio Z-Score]],Table2[Sharpe Ratio Z-Score])</f>
        <v>240</v>
      </c>
      <c r="AV504">
        <f>(Table2[[#This Row],[Rank 1Y]]+Table2[[#This Row],[Rank 6M]]+Table2[[#This Row],[Rank Sharpe]])/3</f>
        <v>460.33333333333331</v>
      </c>
    </row>
    <row r="505" spans="1:48" x14ac:dyDescent="0.3">
      <c r="A505" t="s">
        <v>1053</v>
      </c>
      <c r="B505" t="s">
        <v>1054</v>
      </c>
      <c r="C505" t="s">
        <v>3108</v>
      </c>
      <c r="D505" t="s">
        <v>100</v>
      </c>
      <c r="E505">
        <v>12080.780670509999</v>
      </c>
      <c r="F505">
        <v>2191.9</v>
      </c>
      <c r="G505">
        <v>-11.968789476797699</v>
      </c>
      <c r="H505">
        <f>(Table2[[#This Row],[1Y Return vs Nifty]]-AVERAGE(Table2[1Y Return vs Nifty]))/_xlfn.STDEV.P(Table2[1Y Return vs Nifty])</f>
        <v>-0.54674585797938413</v>
      </c>
      <c r="I505">
        <v>-2.1304809769964699</v>
      </c>
      <c r="J505">
        <f>(Table2[[#This Row],[1M Return vs Nifty]]-AVERAGE(Table2[1M Return vs Nifty]))/_xlfn.STDEV.P(Table2[1M Return vs Nifty])</f>
        <v>1.0330659617840222E-2</v>
      </c>
      <c r="K505">
        <v>-35.777114857405103</v>
      </c>
      <c r="L505">
        <f>(Table2[[#This Row],[6M Return vs Nifty]]-AVERAGE(Table2[6M Return vs Nifty]))/_xlfn.STDEV.P(Table2[6M Return vs Nifty])</f>
        <v>-1.3302292148200729</v>
      </c>
      <c r="M505">
        <v>-10.747745111120899</v>
      </c>
      <c r="N505">
        <f>(Table2[[#This Row],[1W Return vs Nifty]]-AVERAGE(Table2[1W Return vs Nifty]))/_xlfn.STDEV.P(Table2[1W Return vs Nifty])</f>
        <v>-1.0206594541025404</v>
      </c>
      <c r="O505">
        <v>2368.4499999999998</v>
      </c>
      <c r="P505">
        <v>2540.9629284968901</v>
      </c>
      <c r="Q505">
        <v>2580.8880957102401</v>
      </c>
      <c r="R505">
        <v>24.5641332366638</v>
      </c>
      <c r="S505" s="1">
        <f>(Table2[[#This Row],[Close Price]]-Table2[[#This Row],[20D EMA]])/Table2[[#This Row],[20D EMA]]</f>
        <v>-7.4542422259283384E-2</v>
      </c>
      <c r="T505" s="1">
        <f>(Table2[[#This Row],[Close Price]]-Table2[[#This Row],[50D EMA]])/Table2[[#This Row],[50D EMA]]</f>
        <v>-0.13737427043194944</v>
      </c>
      <c r="U505" s="1">
        <f>(Table2[[#This Row],[Close Price]]-Table2[[#This Row],[200D EMA]])/Table2[[#This Row],[200D EMA]]</f>
        <v>-0.15071869886834188</v>
      </c>
      <c r="V505">
        <v>0.71438263285996195</v>
      </c>
      <c r="W505">
        <v>2116.5</v>
      </c>
      <c r="X505">
        <v>2229</v>
      </c>
      <c r="Y505">
        <v>2116.5</v>
      </c>
      <c r="Z505">
        <v>2229</v>
      </c>
      <c r="AA505">
        <v>2116.5</v>
      </c>
      <c r="AB505">
        <v>2548</v>
      </c>
      <c r="AC505" s="1">
        <f>(Table2[[#This Row],[Close Price]]/Table2[[#This Row],[Day Low]])-1</f>
        <v>3.5624852350578884E-2</v>
      </c>
      <c r="AD505" s="1">
        <f>(Table2[[#This Row],[Day High]]/Table2[[#This Row],[Close Price]])-1</f>
        <v>1.6925954651215713E-2</v>
      </c>
      <c r="AE505" s="1">
        <f>(Table2[[#This Row],[Close Price]]/Table2[[#This Row],[Current Week Low]])-1</f>
        <v>3.5624852350578884E-2</v>
      </c>
      <c r="AF505" s="1">
        <f>(Table2[[#This Row],[Current Week High]]/Table2[[#This Row],[Close Price]])-1</f>
        <v>1.6925954651215713E-2</v>
      </c>
      <c r="AG505" s="1">
        <f>(Table2[[#This Row],[Close Price]]/Table2[[#This Row],[Current Month Low]])-1</f>
        <v>3.5624852350578884E-2</v>
      </c>
      <c r="AH505" s="1">
        <f>(Table2[[#This Row],[Current Month High]]/Table2[[#This Row],[Close Price]])-1</f>
        <v>0.16246179114010673</v>
      </c>
      <c r="AI505">
        <v>66.750307952005102</v>
      </c>
      <c r="AJ505">
        <v>25.1798972015991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0</v>
      </c>
      <c r="AM505">
        <v>0</v>
      </c>
      <c r="AN505">
        <v>-12.22</v>
      </c>
      <c r="AO505" t="s">
        <v>3143</v>
      </c>
      <c r="AP505">
        <v>0.109413295174579</v>
      </c>
      <c r="AQ505">
        <f>(Table2[[#This Row],[Sharpe Ratio]]-AVERAGE(Table2[Sharpe Ratio]))/_xlfn.STDEV.P(Table2[Sharpe Ratio])</f>
        <v>0.62212275063957534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500</v>
      </c>
      <c r="AT505">
        <f>_xlfn.RANK.AVG(Table2[[#This Row],[6M Return vs Nifty Z-Score]],Table2[6M Return vs Nifty Z-Score])</f>
        <v>697</v>
      </c>
      <c r="AU505">
        <f>_xlfn.RANK.AVG(Table2[[#This Row],[Sharpe Ratio Z-Score]],Table2[Sharpe Ratio Z-Score])</f>
        <v>184</v>
      </c>
      <c r="AV505">
        <f>(Table2[[#This Row],[Rank 1Y]]+Table2[[#This Row],[Rank 6M]]+Table2[[#This Row],[Rank Sharpe]])/3</f>
        <v>460.33333333333331</v>
      </c>
    </row>
    <row r="506" spans="1:48" x14ac:dyDescent="0.3">
      <c r="A506" t="s">
        <v>1531</v>
      </c>
      <c r="B506" t="s">
        <v>1532</v>
      </c>
      <c r="C506" t="s">
        <v>3111</v>
      </c>
      <c r="D506" t="s">
        <v>270</v>
      </c>
      <c r="E506">
        <v>6133.4522265599999</v>
      </c>
      <c r="F506">
        <v>828.45</v>
      </c>
      <c r="G506">
        <v>-11.5093290853562</v>
      </c>
      <c r="H506">
        <f>(Table2[[#This Row],[1Y Return vs Nifty]]-AVERAGE(Table2[1Y Return vs Nifty]))/_xlfn.STDEV.P(Table2[1Y Return vs Nifty])</f>
        <v>-0.5384646259367728</v>
      </c>
      <c r="I506">
        <v>8.8814423094257595</v>
      </c>
      <c r="J506">
        <f>(Table2[[#This Row],[1M Return vs Nifty]]-AVERAGE(Table2[1M Return vs Nifty]))/_xlfn.STDEV.P(Table2[1M Return vs Nifty])</f>
        <v>1.3035596033293286</v>
      </c>
      <c r="K506">
        <v>-4.7314325835974396</v>
      </c>
      <c r="L506">
        <f>(Table2[[#This Row],[6M Return vs Nifty]]-AVERAGE(Table2[6M Return vs Nifty]))/_xlfn.STDEV.P(Table2[6M Return vs Nifty])</f>
        <v>-0.19842519226587194</v>
      </c>
      <c r="M506">
        <v>3.1918662911040498</v>
      </c>
      <c r="N506">
        <f>(Table2[[#This Row],[1W Return vs Nifty]]-AVERAGE(Table2[1W Return vs Nifty]))/_xlfn.STDEV.P(Table2[1W Return vs Nifty])</f>
        <v>1.8038256598333913</v>
      </c>
      <c r="O506">
        <v>829.78</v>
      </c>
      <c r="P506">
        <v>815.18416325566602</v>
      </c>
      <c r="Q506">
        <v>782.04937011566903</v>
      </c>
      <c r="R506">
        <v>52.431260591414997</v>
      </c>
      <c r="S506" s="1">
        <f>(Table2[[#This Row],[Close Price]]-Table2[[#This Row],[20D EMA]])/Table2[[#This Row],[20D EMA]]</f>
        <v>-1.6028344862492796E-3</v>
      </c>
      <c r="T506" s="1">
        <f>(Table2[[#This Row],[Close Price]]-Table2[[#This Row],[50D EMA]])/Table2[[#This Row],[50D EMA]]</f>
        <v>1.6273423040203815E-2</v>
      </c>
      <c r="U506" s="1">
        <f>(Table2[[#This Row],[Close Price]]-Table2[[#This Row],[200D EMA]])/Table2[[#This Row],[200D EMA]]</f>
        <v>5.933209802019037E-2</v>
      </c>
      <c r="V506">
        <v>1.0160760569893199</v>
      </c>
      <c r="W506">
        <v>812.15</v>
      </c>
      <c r="X506">
        <v>840</v>
      </c>
      <c r="Y506">
        <v>812.15</v>
      </c>
      <c r="Z506">
        <v>840</v>
      </c>
      <c r="AA506">
        <v>775</v>
      </c>
      <c r="AB506">
        <v>900</v>
      </c>
      <c r="AC506" s="1">
        <f>(Table2[[#This Row],[Close Price]]/Table2[[#This Row],[Day Low]])-1</f>
        <v>2.0070184079295839E-2</v>
      </c>
      <c r="AD506" s="1">
        <f>(Table2[[#This Row],[Day High]]/Table2[[#This Row],[Close Price]])-1</f>
        <v>1.39416983523446E-2</v>
      </c>
      <c r="AE506" s="1">
        <f>(Table2[[#This Row],[Close Price]]/Table2[[#This Row],[Current Week Low]])-1</f>
        <v>2.0070184079295839E-2</v>
      </c>
      <c r="AF506" s="1">
        <f>(Table2[[#This Row],[Current Week High]]/Table2[[#This Row],[Close Price]])-1</f>
        <v>1.39416983523446E-2</v>
      </c>
      <c r="AG506" s="1">
        <f>(Table2[[#This Row],[Close Price]]/Table2[[#This Row],[Current Month Low]])-1</f>
        <v>6.8967741935483939E-2</v>
      </c>
      <c r="AH506" s="1">
        <f>(Table2[[#This Row],[Current Month High]]/Table2[[#This Row],[Close Price]])-1</f>
        <v>8.6366105377512215E-2</v>
      </c>
      <c r="AI506">
        <v>8.6366105377512206</v>
      </c>
      <c r="AJ506">
        <v>28.4418604651162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0.16</v>
      </c>
      <c r="AM506" t="s">
        <v>3144</v>
      </c>
      <c r="AN506">
        <v>-2.52</v>
      </c>
      <c r="AO506" t="s">
        <v>3143</v>
      </c>
      <c r="AP506">
        <v>1.635311550078E-3</v>
      </c>
      <c r="AQ506">
        <f>(Table2[[#This Row],[Sharpe Ratio]]-AVERAGE(Table2[Sharpe Ratio]))/_xlfn.STDEV.P(Table2[Sharpe Ratio])</f>
        <v>-0.65037039035784183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1.7201250546022333</v>
      </c>
      <c r="AS506">
        <f>_xlfn.RANK.AVG(Table2[[#This Row],[1Y Return vs Nifty Z-Score]],Table2[1Y Return vs Nifty Z-Score])</f>
        <v>496</v>
      </c>
      <c r="AT506">
        <f>_xlfn.RANK.AVG(Table2[[#This Row],[6M Return vs Nifty Z-Score]],Table2[6M Return vs Nifty Z-Score])</f>
        <v>392</v>
      </c>
      <c r="AU506">
        <f>_xlfn.RANK.AVG(Table2[[#This Row],[Sharpe Ratio Z-Score]],Table2[Sharpe Ratio Z-Score])</f>
        <v>493</v>
      </c>
      <c r="AV506">
        <f>(Table2[[#This Row],[Rank 1Y]]+Table2[[#This Row],[Rank 6M]]+Table2[[#This Row],[Rank Sharpe]])/3</f>
        <v>460.33333333333331</v>
      </c>
    </row>
    <row r="507" spans="1:48" x14ac:dyDescent="0.3">
      <c r="A507" t="s">
        <v>526</v>
      </c>
      <c r="B507" t="s">
        <v>527</v>
      </c>
      <c r="C507" t="s">
        <v>3097</v>
      </c>
      <c r="D507" t="s">
        <v>34</v>
      </c>
      <c r="E507">
        <v>37704.0023649</v>
      </c>
      <c r="F507">
        <v>49.81</v>
      </c>
      <c r="G507">
        <v>-8.3345720488802097</v>
      </c>
      <c r="H507">
        <f>(Table2[[#This Row],[1Y Return vs Nifty]]-AVERAGE(Table2[1Y Return vs Nifty]))/_xlfn.STDEV.P(Table2[1Y Return vs Nifty])</f>
        <v>-0.48124337207528939</v>
      </c>
      <c r="I507">
        <v>-11.081137042395101</v>
      </c>
      <c r="J507">
        <f>(Table2[[#This Row],[1M Return vs Nifty]]-AVERAGE(Table2[1M Return vs Nifty]))/_xlfn.STDEV.P(Table2[1M Return vs Nifty])</f>
        <v>-1.0408251819101015</v>
      </c>
      <c r="K507">
        <v>-38.454673720011201</v>
      </c>
      <c r="L507">
        <f>(Table2[[#This Row],[6M Return vs Nifty]]-AVERAGE(Table2[6M Return vs Nifty]))/_xlfn.STDEV.P(Table2[6M Return vs Nifty])</f>
        <v>-1.4278425275054234</v>
      </c>
      <c r="M507">
        <v>-8.4528048855622409</v>
      </c>
      <c r="N507">
        <f>(Table2[[#This Row],[1W Return vs Nifty]]-AVERAGE(Table2[1W Return vs Nifty]))/_xlfn.STDEV.P(Table2[1W Return vs Nifty])</f>
        <v>-0.55565190708953105</v>
      </c>
      <c r="O507">
        <v>53.6</v>
      </c>
      <c r="P507">
        <v>57.231708237376601</v>
      </c>
      <c r="Q507">
        <v>57.972897630500597</v>
      </c>
      <c r="R507">
        <v>22.661251229995699</v>
      </c>
      <c r="S507" s="1">
        <f>(Table2[[#This Row],[Close Price]]-Table2[[#This Row],[20D EMA]])/Table2[[#This Row],[20D EMA]]</f>
        <v>-7.0708955223880585E-2</v>
      </c>
      <c r="T507" s="1">
        <f>(Table2[[#This Row],[Close Price]]-Table2[[#This Row],[50D EMA]])/Table2[[#This Row],[50D EMA]]</f>
        <v>-0.12967825818852052</v>
      </c>
      <c r="U507" s="1">
        <f>(Table2[[#This Row],[Close Price]]-Table2[[#This Row],[200D EMA]])/Table2[[#This Row],[200D EMA]]</f>
        <v>-0.14080541018543027</v>
      </c>
      <c r="V507">
        <v>1.3755303772402701</v>
      </c>
      <c r="W507">
        <v>48.76</v>
      </c>
      <c r="X507">
        <v>50.52</v>
      </c>
      <c r="Y507">
        <v>48.76</v>
      </c>
      <c r="Z507">
        <v>50.52</v>
      </c>
      <c r="AA507">
        <v>47.37</v>
      </c>
      <c r="AB507">
        <v>60.61</v>
      </c>
      <c r="AC507" s="1">
        <f>(Table2[[#This Row],[Close Price]]/Table2[[#This Row],[Day Low]])-1</f>
        <v>2.1534044298605393E-2</v>
      </c>
      <c r="AD507" s="1">
        <f>(Table2[[#This Row],[Day High]]/Table2[[#This Row],[Close Price]])-1</f>
        <v>1.4254165830154708E-2</v>
      </c>
      <c r="AE507" s="1">
        <f>(Table2[[#This Row],[Close Price]]/Table2[[#This Row],[Current Week Low]])-1</f>
        <v>2.1534044298605393E-2</v>
      </c>
      <c r="AF507" s="1">
        <f>(Table2[[#This Row],[Current Week High]]/Table2[[#This Row],[Close Price]])-1</f>
        <v>1.4254165830154708E-2</v>
      </c>
      <c r="AG507" s="1">
        <f>(Table2[[#This Row],[Close Price]]/Table2[[#This Row],[Current Month Low]])-1</f>
        <v>5.1509394131306729E-2</v>
      </c>
      <c r="AH507" s="1">
        <f>(Table2[[#This Row],[Current Month High]]/Table2[[#This Row],[Close Price]])-1</f>
        <v>0.21682393093756258</v>
      </c>
      <c r="AI507">
        <v>47.560730776952397</v>
      </c>
      <c r="AJ507">
        <v>20.898058252427099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-0.22</v>
      </c>
      <c r="AM507" t="s">
        <v>3143</v>
      </c>
      <c r="AN507">
        <v>-8.0299999999999994</v>
      </c>
      <c r="AO507" t="s">
        <v>3143</v>
      </c>
      <c r="AP507">
        <v>0.101551298774666</v>
      </c>
      <c r="AQ507">
        <f>(Table2[[#This Row],[Sharpe Ratio]]-AVERAGE(Table2[Sharpe Ratio]))/_xlfn.STDEV.P(Table2[Sharpe Ratio])</f>
        <v>0.52929918726423109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474</v>
      </c>
      <c r="AT507">
        <f>_xlfn.RANK.AVG(Table2[[#This Row],[6M Return vs Nifty Z-Score]],Table2[6M Return vs Nifty Z-Score])</f>
        <v>706</v>
      </c>
      <c r="AU507">
        <f>_xlfn.RANK.AVG(Table2[[#This Row],[Sharpe Ratio Z-Score]],Table2[Sharpe Ratio Z-Score])</f>
        <v>206</v>
      </c>
      <c r="AV507">
        <f>(Table2[[#This Row],[Rank 1Y]]+Table2[[#This Row],[Rank 6M]]+Table2[[#This Row],[Rank Sharpe]])/3</f>
        <v>462</v>
      </c>
    </row>
    <row r="508" spans="1:48" x14ac:dyDescent="0.3">
      <c r="A508" t="s">
        <v>965</v>
      </c>
      <c r="B508" t="s">
        <v>966</v>
      </c>
      <c r="C508" t="s">
        <v>3111</v>
      </c>
      <c r="D508" t="s">
        <v>465</v>
      </c>
      <c r="E508">
        <v>14179.165800839901</v>
      </c>
      <c r="F508">
        <v>4683.6499999999996</v>
      </c>
      <c r="G508">
        <v>-25.7049015769453</v>
      </c>
      <c r="H508">
        <f>(Table2[[#This Row],[1Y Return vs Nifty]]-AVERAGE(Table2[1Y Return vs Nifty]))/_xlfn.STDEV.P(Table2[1Y Return vs Nifty])</f>
        <v>-0.79432308940897567</v>
      </c>
      <c r="I508">
        <v>-5.9486475203806704</v>
      </c>
      <c r="J508">
        <f>(Table2[[#This Row],[1M Return vs Nifty]]-AVERAGE(Table2[1M Return vs Nifty]))/_xlfn.STDEV.P(Table2[1M Return vs Nifty])</f>
        <v>-0.4380708918081116</v>
      </c>
      <c r="K508">
        <v>-1.9391714477881501</v>
      </c>
      <c r="L508">
        <f>(Table2[[#This Row],[6M Return vs Nifty]]-AVERAGE(Table2[6M Return vs Nifty]))/_xlfn.STDEV.P(Table2[6M Return vs Nifty])</f>
        <v>-9.6630283793302713E-2</v>
      </c>
      <c r="M508">
        <v>-7.1864388522839704</v>
      </c>
      <c r="N508">
        <f>(Table2[[#This Row],[1W Return vs Nifty]]-AVERAGE(Table2[1W Return vs Nifty]))/_xlfn.STDEV.P(Table2[1W Return vs Nifty])</f>
        <v>-0.29905709202763781</v>
      </c>
      <c r="O508">
        <v>4993.3900000000003</v>
      </c>
      <c r="P508">
        <v>5120.8587091076497</v>
      </c>
      <c r="Q508">
        <v>4922.7035823566603</v>
      </c>
      <c r="R508">
        <v>20.020356566299601</v>
      </c>
      <c r="S508" s="1">
        <f>(Table2[[#This Row],[Close Price]]-Table2[[#This Row],[20D EMA]])/Table2[[#This Row],[20D EMA]]</f>
        <v>-6.2030003664845061E-2</v>
      </c>
      <c r="T508" s="1">
        <f>(Table2[[#This Row],[Close Price]]-Table2[[#This Row],[50D EMA]])/Table2[[#This Row],[50D EMA]]</f>
        <v>-8.5378006686663135E-2</v>
      </c>
      <c r="U508" s="1">
        <f>(Table2[[#This Row],[Close Price]]-Table2[[#This Row],[200D EMA]])/Table2[[#This Row],[200D EMA]]</f>
        <v>-4.8561441565047027E-2</v>
      </c>
      <c r="V508">
        <v>0.63693440641997301</v>
      </c>
      <c r="W508">
        <v>4567.25</v>
      </c>
      <c r="X508">
        <v>4748</v>
      </c>
      <c r="Y508">
        <v>4567.25</v>
      </c>
      <c r="Z508">
        <v>4748</v>
      </c>
      <c r="AA508">
        <v>4562.1499999999996</v>
      </c>
      <c r="AB508">
        <v>5359</v>
      </c>
      <c r="AC508" s="1">
        <f>(Table2[[#This Row],[Close Price]]/Table2[[#This Row],[Day Low]])-1</f>
        <v>2.5485795610049822E-2</v>
      </c>
      <c r="AD508" s="1">
        <f>(Table2[[#This Row],[Day High]]/Table2[[#This Row],[Close Price]])-1</f>
        <v>1.3739284532362728E-2</v>
      </c>
      <c r="AE508" s="1">
        <f>(Table2[[#This Row],[Close Price]]/Table2[[#This Row],[Current Week Low]])-1</f>
        <v>2.5485795610049822E-2</v>
      </c>
      <c r="AF508" s="1">
        <f>(Table2[[#This Row],[Current Week High]]/Table2[[#This Row],[Close Price]])-1</f>
        <v>1.3739284532362728E-2</v>
      </c>
      <c r="AG508" s="1">
        <f>(Table2[[#This Row],[Close Price]]/Table2[[#This Row],[Current Month Low]])-1</f>
        <v>2.6632180002849504E-2</v>
      </c>
      <c r="AH508" s="1">
        <f>(Table2[[#This Row],[Current Month High]]/Table2[[#This Row],[Close Price]])-1</f>
        <v>0.14419309726388607</v>
      </c>
      <c r="AI508">
        <v>27.226628804457999</v>
      </c>
      <c r="AJ508">
        <v>16.4797314100969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-7.0000000000000007E-2</v>
      </c>
      <c r="AM508" t="s">
        <v>3143</v>
      </c>
      <c r="AN508">
        <v>-8.92</v>
      </c>
      <c r="AO508" t="s">
        <v>3143</v>
      </c>
      <c r="AP508">
        <v>2.2289600381858E-2</v>
      </c>
      <c r="AQ508">
        <f>(Table2[[#This Row],[Sharpe Ratio]]-AVERAGE(Table2[Sharpe Ratio]))/_xlfn.STDEV.P(Table2[Sharpe Ratio])</f>
        <v>-0.40651315730560961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588</v>
      </c>
      <c r="AT508">
        <f>_xlfn.RANK.AVG(Table2[[#This Row],[6M Return vs Nifty Z-Score]],Table2[6M Return vs Nifty Z-Score])</f>
        <v>361</v>
      </c>
      <c r="AU508">
        <f>_xlfn.RANK.AVG(Table2[[#This Row],[Sharpe Ratio Z-Score]],Table2[Sharpe Ratio Z-Score])</f>
        <v>440</v>
      </c>
      <c r="AV508">
        <f>(Table2[[#This Row],[Rank 1Y]]+Table2[[#This Row],[Rank 6M]]+Table2[[#This Row],[Rank Sharpe]])/3</f>
        <v>463</v>
      </c>
    </row>
    <row r="509" spans="1:48" x14ac:dyDescent="0.3">
      <c r="A509" t="s">
        <v>1373</v>
      </c>
      <c r="B509" t="s">
        <v>1374</v>
      </c>
      <c r="C509" t="s">
        <v>3106</v>
      </c>
      <c r="D509" t="s">
        <v>97</v>
      </c>
      <c r="E509">
        <v>7628.4601525149901</v>
      </c>
      <c r="F509">
        <v>1642.95</v>
      </c>
      <c r="G509">
        <v>-8.8665396421477993</v>
      </c>
      <c r="H509">
        <f>(Table2[[#This Row],[1Y Return vs Nifty]]-AVERAGE(Table2[1Y Return vs Nifty]))/_xlfn.STDEV.P(Table2[1Y Return vs Nifty])</f>
        <v>-0.49083146097491609</v>
      </c>
      <c r="I509">
        <v>15.6006651287725</v>
      </c>
      <c r="J509">
        <f>(Table2[[#This Row],[1M Return vs Nifty]]-AVERAGE(Table2[1M Return vs Nifty]))/_xlfn.STDEV.P(Table2[1M Return vs Nifty])</f>
        <v>2.0926582197299815</v>
      </c>
      <c r="K509">
        <v>11.2319651378274</v>
      </c>
      <c r="L509">
        <f>(Table2[[#This Row],[6M Return vs Nifty]]-AVERAGE(Table2[6M Return vs Nifty]))/_xlfn.STDEV.P(Table2[6M Return vs Nifty])</f>
        <v>0.38353778717182496</v>
      </c>
      <c r="M509">
        <v>1.9993104554644301</v>
      </c>
      <c r="N509">
        <f>(Table2[[#This Row],[1W Return vs Nifty]]-AVERAGE(Table2[1W Return vs Nifty]))/_xlfn.STDEV.P(Table2[1W Return vs Nifty])</f>
        <v>1.5621864843852222</v>
      </c>
      <c r="O509">
        <v>1563.23</v>
      </c>
      <c r="P509">
        <v>1514.12684915503</v>
      </c>
      <c r="Q509">
        <v>1452.3954136019299</v>
      </c>
      <c r="R509">
        <v>57.356750461056102</v>
      </c>
      <c r="S509" s="1">
        <f>(Table2[[#This Row],[Close Price]]-Table2[[#This Row],[20D EMA]])/Table2[[#This Row],[20D EMA]]</f>
        <v>5.0996974213647399E-2</v>
      </c>
      <c r="T509" s="1">
        <f>(Table2[[#This Row],[Close Price]]-Table2[[#This Row],[50D EMA]])/Table2[[#This Row],[50D EMA]]</f>
        <v>8.5080817975627887E-2</v>
      </c>
      <c r="U509" s="1">
        <f>(Table2[[#This Row],[Close Price]]-Table2[[#This Row],[200D EMA]])/Table2[[#This Row],[200D EMA]]</f>
        <v>0.13120021215537725</v>
      </c>
      <c r="V509">
        <v>0.67225026393827703</v>
      </c>
      <c r="W509">
        <v>1537.6</v>
      </c>
      <c r="X509">
        <v>1657.3</v>
      </c>
      <c r="Y509">
        <v>1537.6</v>
      </c>
      <c r="Z509">
        <v>1657.3</v>
      </c>
      <c r="AA509">
        <v>1406.2</v>
      </c>
      <c r="AB509">
        <v>1689</v>
      </c>
      <c r="AC509" s="1">
        <f>(Table2[[#This Row],[Close Price]]/Table2[[#This Row],[Day Low]])-1</f>
        <v>6.851586888657657E-2</v>
      </c>
      <c r="AD509" s="1">
        <f>(Table2[[#This Row],[Day High]]/Table2[[#This Row],[Close Price]])-1</f>
        <v>8.7342889314951933E-3</v>
      </c>
      <c r="AE509" s="1">
        <f>(Table2[[#This Row],[Close Price]]/Table2[[#This Row],[Current Week Low]])-1</f>
        <v>6.851586888657657E-2</v>
      </c>
      <c r="AF509" s="1">
        <f>(Table2[[#This Row],[Current Week High]]/Table2[[#This Row],[Close Price]])-1</f>
        <v>8.7342889314951933E-3</v>
      </c>
      <c r="AG509" s="1">
        <f>(Table2[[#This Row],[Close Price]]/Table2[[#This Row],[Current Month Low]])-1</f>
        <v>0.16836154174370654</v>
      </c>
      <c r="AH509" s="1">
        <f>(Table2[[#This Row],[Current Month High]]/Table2[[#This Row],[Close Price]])-1</f>
        <v>2.8028850543230233E-2</v>
      </c>
      <c r="AI509">
        <v>2.8028850543230202</v>
      </c>
      <c r="AJ509">
        <v>31.4359999999999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0.19</v>
      </c>
      <c r="AM509" t="s">
        <v>3144</v>
      </c>
      <c r="AN509">
        <v>11.88</v>
      </c>
      <c r="AO509" t="s">
        <v>3144</v>
      </c>
      <c r="AP509">
        <v>-9.9934933986069993E-2</v>
      </c>
      <c r="AQ509">
        <f>(Table2[[#This Row],[Sharpe Ratio]]-AVERAGE(Table2[Sharpe Ratio]))/_xlfn.STDEV.P(Table2[Sharpe Ratio])</f>
        <v>-1.8495711587120776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1.6979798716000349</v>
      </c>
      <c r="AS509">
        <f>_xlfn.RANK.AVG(Table2[[#This Row],[1Y Return vs Nifty Z-Score]],Table2[1Y Return vs Nifty Z-Score])</f>
        <v>478</v>
      </c>
      <c r="AT509">
        <f>_xlfn.RANK.AVG(Table2[[#This Row],[6M Return vs Nifty Z-Score]],Table2[6M Return vs Nifty Z-Score])</f>
        <v>201</v>
      </c>
      <c r="AU509">
        <f>_xlfn.RANK.AVG(Table2[[#This Row],[Sharpe Ratio Z-Score]],Table2[Sharpe Ratio Z-Score])</f>
        <v>713</v>
      </c>
      <c r="AV509">
        <f>(Table2[[#This Row],[Rank 1Y]]+Table2[[#This Row],[Rank 6M]]+Table2[[#This Row],[Rank Sharpe]])/3</f>
        <v>464</v>
      </c>
    </row>
    <row r="510" spans="1:48" x14ac:dyDescent="0.3">
      <c r="A510" t="s">
        <v>1760</v>
      </c>
      <c r="B510" t="s">
        <v>1761</v>
      </c>
      <c r="C510" t="s">
        <v>3108</v>
      </c>
      <c r="D510" t="s">
        <v>276</v>
      </c>
      <c r="E510">
        <v>4258.588011375</v>
      </c>
      <c r="F510">
        <v>482.55</v>
      </c>
      <c r="G510">
        <v>-0.69583921107881597</v>
      </c>
      <c r="H510">
        <f>(Table2[[#This Row],[1Y Return vs Nifty]]-AVERAGE(Table2[1Y Return vs Nifty]))/_xlfn.STDEV.P(Table2[1Y Return vs Nifty])</f>
        <v>-0.34356421556979944</v>
      </c>
      <c r="I510">
        <v>-2.1028621717929199</v>
      </c>
      <c r="J510">
        <f>(Table2[[#This Row],[1M Return vs Nifty]]-AVERAGE(Table2[1M Return vs Nifty]))/_xlfn.STDEV.P(Table2[1M Return vs Nifty])</f>
        <v>1.3574183691786517E-2</v>
      </c>
      <c r="K510">
        <v>1.9769332333321601</v>
      </c>
      <c r="L510">
        <f>(Table2[[#This Row],[6M Return vs Nifty]]-AVERAGE(Table2[6M Return vs Nifty]))/_xlfn.STDEV.P(Table2[6M Return vs Nifty])</f>
        <v>4.6135560157070848E-2</v>
      </c>
      <c r="M510">
        <v>-6.1488745420456201</v>
      </c>
      <c r="N510">
        <f>(Table2[[#This Row],[1W Return vs Nifty]]-AVERAGE(Table2[1W Return vs Nifty]))/_xlfn.STDEV.P(Table2[1W Return vs Nifty])</f>
        <v>-8.8822755900329231E-2</v>
      </c>
      <c r="O510">
        <v>493.79</v>
      </c>
      <c r="P510">
        <v>505.94492865495801</v>
      </c>
      <c r="Q510">
        <v>483.70276034288401</v>
      </c>
      <c r="R510">
        <v>27.851961284791201</v>
      </c>
      <c r="S510" s="1">
        <f>(Table2[[#This Row],[Close Price]]-Table2[[#This Row],[20D EMA]])/Table2[[#This Row],[20D EMA]]</f>
        <v>-2.27627128941453E-2</v>
      </c>
      <c r="T510" s="1">
        <f>(Table2[[#This Row],[Close Price]]-Table2[[#This Row],[50D EMA]])/Table2[[#This Row],[50D EMA]]</f>
        <v>-4.6240069481777057E-2</v>
      </c>
      <c r="U510" s="1">
        <f>(Table2[[#This Row],[Close Price]]-Table2[[#This Row],[200D EMA]])/Table2[[#This Row],[200D EMA]]</f>
        <v>-2.3831998437776804E-3</v>
      </c>
      <c r="V510">
        <v>0.44323529580547999</v>
      </c>
      <c r="W510">
        <v>468</v>
      </c>
      <c r="X510">
        <v>484.9</v>
      </c>
      <c r="Y510">
        <v>468</v>
      </c>
      <c r="Z510">
        <v>484.9</v>
      </c>
      <c r="AA510">
        <v>459.3</v>
      </c>
      <c r="AB510">
        <v>528.95000000000005</v>
      </c>
      <c r="AC510" s="1">
        <f>(Table2[[#This Row],[Close Price]]/Table2[[#This Row],[Day Low]])-1</f>
        <v>3.1089743589743701E-2</v>
      </c>
      <c r="AD510" s="1">
        <f>(Table2[[#This Row],[Day High]]/Table2[[#This Row],[Close Price]])-1</f>
        <v>4.8699616620038189E-3</v>
      </c>
      <c r="AE510" s="1">
        <f>(Table2[[#This Row],[Close Price]]/Table2[[#This Row],[Current Week Low]])-1</f>
        <v>3.1089743589743701E-2</v>
      </c>
      <c r="AF510" s="1">
        <f>(Table2[[#This Row],[Current Week High]]/Table2[[#This Row],[Close Price]])-1</f>
        <v>4.8699616620038189E-3</v>
      </c>
      <c r="AG510" s="1">
        <f>(Table2[[#This Row],[Close Price]]/Table2[[#This Row],[Current Month Low]])-1</f>
        <v>5.0620509470933994E-2</v>
      </c>
      <c r="AH510" s="1">
        <f>(Table2[[#This Row],[Current Month High]]/Table2[[#This Row],[Close Price]])-1</f>
        <v>9.6155838773184232E-2</v>
      </c>
      <c r="AI510">
        <v>27.209615583877302</v>
      </c>
      <c r="AJ510">
        <v>34.0044432102193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-7.0000000000000007E-2</v>
      </c>
      <c r="AM510" t="s">
        <v>3143</v>
      </c>
      <c r="AN510">
        <v>-2.93</v>
      </c>
      <c r="AO510" t="s">
        <v>3143</v>
      </c>
      <c r="AP510">
        <v>-5.2984772885929003E-2</v>
      </c>
      <c r="AQ510">
        <f>(Table2[[#This Row],[Sharpe Ratio]]-AVERAGE(Table2[Sharpe Ratio]))/_xlfn.STDEV.P(Table2[Sharpe Ratio])</f>
        <v>-1.2952486898783622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421</v>
      </c>
      <c r="AT510">
        <f>_xlfn.RANK.AVG(Table2[[#This Row],[6M Return vs Nifty Z-Score]],Table2[6M Return vs Nifty Z-Score])</f>
        <v>314</v>
      </c>
      <c r="AU510">
        <f>_xlfn.RANK.AVG(Table2[[#This Row],[Sharpe Ratio Z-Score]],Table2[Sharpe Ratio Z-Score])</f>
        <v>659</v>
      </c>
      <c r="AV510">
        <f>(Table2[[#This Row],[Rank 1Y]]+Table2[[#This Row],[Rank 6M]]+Table2[[#This Row],[Rank Sharpe]])/3</f>
        <v>464.66666666666669</v>
      </c>
    </row>
    <row r="511" spans="1:48" x14ac:dyDescent="0.3">
      <c r="A511" t="s">
        <v>661</v>
      </c>
      <c r="B511" t="s">
        <v>662</v>
      </c>
      <c r="C511" t="s">
        <v>3103</v>
      </c>
      <c r="D511" t="s">
        <v>192</v>
      </c>
      <c r="E511">
        <v>26340.947766239999</v>
      </c>
      <c r="F511">
        <v>14008.15</v>
      </c>
      <c r="G511">
        <v>-38.760138195392898</v>
      </c>
      <c r="H511">
        <f>(Table2[[#This Row],[1Y Return vs Nifty]]-AVERAGE(Table2[1Y Return vs Nifty]))/_xlfn.STDEV.P(Table2[1Y Return vs Nifty])</f>
        <v>-1.0296283427505488</v>
      </c>
      <c r="I511">
        <v>-8.5244543070506396</v>
      </c>
      <c r="J511">
        <f>(Table2[[#This Row],[1M Return vs Nifty]]-AVERAGE(Table2[1M Return vs Nifty]))/_xlfn.STDEV.P(Table2[1M Return vs Nifty])</f>
        <v>-0.7405709913172831</v>
      </c>
      <c r="K511">
        <v>-6.5455224835052599</v>
      </c>
      <c r="L511">
        <f>(Table2[[#This Row],[6M Return vs Nifty]]-AVERAGE(Table2[6M Return vs Nifty]))/_xlfn.STDEV.P(Table2[6M Return vs Nifty])</f>
        <v>-0.26455980731096757</v>
      </c>
      <c r="M511">
        <v>-1.6519245051846501</v>
      </c>
      <c r="N511">
        <f>(Table2[[#This Row],[1W Return vs Nifty]]-AVERAGE(Table2[1W Return vs Nifty]))/_xlfn.STDEV.P(Table2[1W Return vs Nifty])</f>
        <v>0.82236250391258847</v>
      </c>
      <c r="O511">
        <v>14744.4</v>
      </c>
      <c r="P511">
        <v>15298.7945261978</v>
      </c>
      <c r="Q511">
        <v>15185.630219528</v>
      </c>
      <c r="R511">
        <v>28.4772627849215</v>
      </c>
      <c r="S511" s="1">
        <f>(Table2[[#This Row],[Close Price]]-Table2[[#This Row],[20D EMA]])/Table2[[#This Row],[20D EMA]]</f>
        <v>-4.993421231111473E-2</v>
      </c>
      <c r="T511" s="1">
        <f>(Table2[[#This Row],[Close Price]]-Table2[[#This Row],[50D EMA]])/Table2[[#This Row],[50D EMA]]</f>
        <v>-8.4362498233941818E-2</v>
      </c>
      <c r="U511" s="1">
        <f>(Table2[[#This Row],[Close Price]]-Table2[[#This Row],[200D EMA]])/Table2[[#This Row],[200D EMA]]</f>
        <v>-7.7539107860918222E-2</v>
      </c>
      <c r="V511">
        <v>0.92265893367266105</v>
      </c>
      <c r="W511">
        <v>13490.85</v>
      </c>
      <c r="X511">
        <v>14133.6</v>
      </c>
      <c r="Y511">
        <v>13490.85</v>
      </c>
      <c r="Z511">
        <v>14133.6</v>
      </c>
      <c r="AA511">
        <v>13486</v>
      </c>
      <c r="AB511">
        <v>16158</v>
      </c>
      <c r="AC511" s="1">
        <f>(Table2[[#This Row],[Close Price]]/Table2[[#This Row],[Day Low]])-1</f>
        <v>3.8344507573651709E-2</v>
      </c>
      <c r="AD511" s="1">
        <f>(Table2[[#This Row],[Day High]]/Table2[[#This Row],[Close Price]])-1</f>
        <v>8.9555009048305489E-3</v>
      </c>
      <c r="AE511" s="1">
        <f>(Table2[[#This Row],[Close Price]]/Table2[[#This Row],[Current Week Low]])-1</f>
        <v>3.8344507573651709E-2</v>
      </c>
      <c r="AF511" s="1">
        <f>(Table2[[#This Row],[Current Week High]]/Table2[[#This Row],[Close Price]])-1</f>
        <v>8.9555009048305489E-3</v>
      </c>
      <c r="AG511" s="1">
        <f>(Table2[[#This Row],[Close Price]]/Table2[[#This Row],[Current Month Low]])-1</f>
        <v>3.8717929704879195E-2</v>
      </c>
      <c r="AH511" s="1">
        <f>(Table2[[#This Row],[Current Month High]]/Table2[[#This Row],[Close Price]])-1</f>
        <v>0.15347137202271544</v>
      </c>
      <c r="AI511">
        <v>30.2813005286208</v>
      </c>
      <c r="AJ511">
        <v>7.9626204238921003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-0.06</v>
      </c>
      <c r="AM511" t="s">
        <v>3143</v>
      </c>
      <c r="AN511">
        <v>-5.58</v>
      </c>
      <c r="AO511" t="s">
        <v>3143</v>
      </c>
      <c r="AP511">
        <v>6.1801291302382003E-2</v>
      </c>
      <c r="AQ511">
        <f>(Table2[[#This Row],[Sharpe Ratio]]-AVERAGE(Table2[Sharpe Ratio]))/_xlfn.STDEV.P(Table2[Sharpe Ratio])</f>
        <v>5.9986159110874321E-2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663</v>
      </c>
      <c r="AT511">
        <f>_xlfn.RANK.AVG(Table2[[#This Row],[6M Return vs Nifty Z-Score]],Table2[6M Return vs Nifty Z-Score])</f>
        <v>413</v>
      </c>
      <c r="AU511">
        <f>_xlfn.RANK.AVG(Table2[[#This Row],[Sharpe Ratio Z-Score]],Table2[Sharpe Ratio Z-Score])</f>
        <v>324</v>
      </c>
      <c r="AV511">
        <f>(Table2[[#This Row],[Rank 1Y]]+Table2[[#This Row],[Rank 6M]]+Table2[[#This Row],[Rank Sharpe]])/3</f>
        <v>466.66666666666669</v>
      </c>
    </row>
    <row r="512" spans="1:48" x14ac:dyDescent="0.3">
      <c r="A512" t="s">
        <v>433</v>
      </c>
      <c r="B512" t="s">
        <v>434</v>
      </c>
      <c r="C512" t="s">
        <v>3098</v>
      </c>
      <c r="D512" t="s">
        <v>27</v>
      </c>
      <c r="E512">
        <v>50661.599999999999</v>
      </c>
      <c r="F512">
        <v>1787.35</v>
      </c>
      <c r="G512">
        <v>-19.307562667734199</v>
      </c>
      <c r="H512">
        <f>(Table2[[#This Row],[1Y Return vs Nifty]]-AVERAGE(Table2[1Y Return vs Nifty]))/_xlfn.STDEV.P(Table2[1Y Return vs Nifty])</f>
        <v>-0.67901859537807241</v>
      </c>
      <c r="I512">
        <v>-9.04200068854915</v>
      </c>
      <c r="J512">
        <f>(Table2[[#This Row],[1M Return vs Nifty]]-AVERAGE(Table2[1M Return vs Nifty]))/_xlfn.STDEV.P(Table2[1M Return vs Nifty])</f>
        <v>-0.80135110600372306</v>
      </c>
      <c r="K512">
        <v>-5.4686686574188501</v>
      </c>
      <c r="L512">
        <f>(Table2[[#This Row],[6M Return vs Nifty]]-AVERAGE(Table2[6M Return vs Nifty]))/_xlfn.STDEV.P(Table2[6M Return vs Nifty])</f>
        <v>-0.22530193301726148</v>
      </c>
      <c r="M512">
        <v>-3.5828535783683302</v>
      </c>
      <c r="N512">
        <f>(Table2[[#This Row],[1W Return vs Nifty]]-AVERAGE(Table2[1W Return vs Nifty]))/_xlfn.STDEV.P(Table2[1W Return vs Nifty])</f>
        <v>0.43111196859257961</v>
      </c>
      <c r="O512">
        <v>1891.84</v>
      </c>
      <c r="P512">
        <v>1929.95710612222</v>
      </c>
      <c r="Q512">
        <v>1859.14896671767</v>
      </c>
      <c r="R512">
        <v>23.3213766735288</v>
      </c>
      <c r="S512" s="1">
        <f>(Table2[[#This Row],[Close Price]]-Table2[[#This Row],[20D EMA]])/Table2[[#This Row],[20D EMA]]</f>
        <v>-5.523194350473614E-2</v>
      </c>
      <c r="T512" s="1">
        <f>(Table2[[#This Row],[Close Price]]-Table2[[#This Row],[50D EMA]])/Table2[[#This Row],[50D EMA]]</f>
        <v>-7.3891334511964585E-2</v>
      </c>
      <c r="U512" s="1">
        <f>(Table2[[#This Row],[Close Price]]-Table2[[#This Row],[200D EMA]])/Table2[[#This Row],[200D EMA]]</f>
        <v>-3.8619265052456359E-2</v>
      </c>
      <c r="V512">
        <v>0.83891187446375104</v>
      </c>
      <c r="W512">
        <v>1769.2</v>
      </c>
      <c r="X512">
        <v>1813.35</v>
      </c>
      <c r="Y512">
        <v>1769.2</v>
      </c>
      <c r="Z512">
        <v>1813.35</v>
      </c>
      <c r="AA512">
        <v>1738.05</v>
      </c>
      <c r="AB512">
        <v>2175</v>
      </c>
      <c r="AC512" s="1">
        <f>(Table2[[#This Row],[Close Price]]/Table2[[#This Row],[Day Low]])-1</f>
        <v>1.0258874067375023E-2</v>
      </c>
      <c r="AD512" s="1">
        <f>(Table2[[#This Row],[Day High]]/Table2[[#This Row],[Close Price]])-1</f>
        <v>1.4546675245475038E-2</v>
      </c>
      <c r="AE512" s="1">
        <f>(Table2[[#This Row],[Close Price]]/Table2[[#This Row],[Current Week Low]])-1</f>
        <v>1.0258874067375023E-2</v>
      </c>
      <c r="AF512" s="1">
        <f>(Table2[[#This Row],[Current Week High]]/Table2[[#This Row],[Close Price]])-1</f>
        <v>1.4546675245475038E-2</v>
      </c>
      <c r="AG512" s="1">
        <f>(Table2[[#This Row],[Close Price]]/Table2[[#This Row],[Current Month Low]])-1</f>
        <v>2.8365121831938067E-2</v>
      </c>
      <c r="AH512" s="1">
        <f>(Table2[[#This Row],[Current Month High]]/Table2[[#This Row],[Close Price]])-1</f>
        <v>0.21688533303494006</v>
      </c>
      <c r="AI512">
        <v>21.688533303494001</v>
      </c>
      <c r="AJ512">
        <v>12.7274447352653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-0.08</v>
      </c>
      <c r="AM512" t="s">
        <v>3143</v>
      </c>
      <c r="AN512">
        <v>-8.43</v>
      </c>
      <c r="AO512" t="s">
        <v>3143</v>
      </c>
      <c r="AP512">
        <v>2.1224687877290999E-2</v>
      </c>
      <c r="AQ512">
        <f>(Table2[[#This Row],[Sharpe Ratio]]-AVERAGE(Table2[Sharpe Ratio]))/_xlfn.STDEV.P(Table2[Sharpe Ratio])</f>
        <v>-0.41908616908642971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553</v>
      </c>
      <c r="AT512">
        <f>_xlfn.RANK.AVG(Table2[[#This Row],[6M Return vs Nifty Z-Score]],Table2[6M Return vs Nifty Z-Score])</f>
        <v>405</v>
      </c>
      <c r="AU512">
        <f>_xlfn.RANK.AVG(Table2[[#This Row],[Sharpe Ratio Z-Score]],Table2[Sharpe Ratio Z-Score])</f>
        <v>444</v>
      </c>
      <c r="AV512">
        <f>(Table2[[#This Row],[Rank 1Y]]+Table2[[#This Row],[Rank 6M]]+Table2[[#This Row],[Rank Sharpe]])/3</f>
        <v>467.33333333333331</v>
      </c>
    </row>
    <row r="513" spans="1:48" x14ac:dyDescent="0.3">
      <c r="A513" t="s">
        <v>420</v>
      </c>
      <c r="B513" t="s">
        <v>421</v>
      </c>
      <c r="C513" t="s">
        <v>3103</v>
      </c>
      <c r="D513" t="s">
        <v>394</v>
      </c>
      <c r="E513">
        <v>52060.793730739999</v>
      </c>
      <c r="F513">
        <v>123090.95</v>
      </c>
      <c r="G513">
        <v>-15.182901568856099</v>
      </c>
      <c r="H513">
        <f>(Table2[[#This Row],[1Y Return vs Nifty]]-AVERAGE(Table2[1Y Return vs Nifty]))/_xlfn.STDEV.P(Table2[1Y Return vs Nifty])</f>
        <v>-0.60467644033446266</v>
      </c>
      <c r="I513">
        <v>-6.0061332106603702</v>
      </c>
      <c r="J513">
        <f>(Table2[[#This Row],[1M Return vs Nifty]]-AVERAGE(Table2[1M Return vs Nifty]))/_xlfn.STDEV.P(Table2[1M Return vs Nifty])</f>
        <v>-0.4448219521438303</v>
      </c>
      <c r="K513">
        <v>-14.4693244417227</v>
      </c>
      <c r="L513">
        <f>(Table2[[#This Row],[6M Return vs Nifty]]-AVERAGE(Table2[6M Return vs Nifty]))/_xlfn.STDEV.P(Table2[6M Return vs Nifty])</f>
        <v>-0.55343060264857091</v>
      </c>
      <c r="M513">
        <v>-3.8647012463265198</v>
      </c>
      <c r="N513">
        <f>(Table2[[#This Row],[1W Return vs Nifty]]-AVERAGE(Table2[1W Return vs Nifty]))/_xlfn.STDEV.P(Table2[1W Return vs Nifty])</f>
        <v>0.37400316408039647</v>
      </c>
      <c r="O513">
        <v>129383.88</v>
      </c>
      <c r="P513">
        <v>132338.324313397</v>
      </c>
      <c r="Q513">
        <v>129831.77364184801</v>
      </c>
      <c r="R513">
        <v>9.3946766936731603</v>
      </c>
      <c r="S513" s="1">
        <f>(Table2[[#This Row],[Close Price]]-Table2[[#This Row],[20D EMA]])/Table2[[#This Row],[20D EMA]]</f>
        <v>-4.8637666454275502E-2</v>
      </c>
      <c r="T513" s="1">
        <f>(Table2[[#This Row],[Close Price]]-Table2[[#This Row],[50D EMA]])/Table2[[#This Row],[50D EMA]]</f>
        <v>-6.9876767454738434E-2</v>
      </c>
      <c r="U513" s="1">
        <f>(Table2[[#This Row],[Close Price]]-Table2[[#This Row],[200D EMA]])/Table2[[#This Row],[200D EMA]]</f>
        <v>-5.1919676152951157E-2</v>
      </c>
      <c r="V513">
        <v>0.75733773741814303</v>
      </c>
      <c r="W513">
        <v>122819.3</v>
      </c>
      <c r="X513">
        <v>124298</v>
      </c>
      <c r="Y513">
        <v>122819.3</v>
      </c>
      <c r="Z513">
        <v>124298</v>
      </c>
      <c r="AA513">
        <v>121875.05</v>
      </c>
      <c r="AB513">
        <v>140447.1</v>
      </c>
      <c r="AC513" s="1">
        <f>(Table2[[#This Row],[Close Price]]/Table2[[#This Row],[Day Low]])-1</f>
        <v>2.2117859326669098E-3</v>
      </c>
      <c r="AD513" s="1">
        <f>(Table2[[#This Row],[Day High]]/Table2[[#This Row],[Close Price]])-1</f>
        <v>9.8061636537860597E-3</v>
      </c>
      <c r="AE513" s="1">
        <f>(Table2[[#This Row],[Close Price]]/Table2[[#This Row],[Current Week Low]])-1</f>
        <v>2.2117859326669098E-3</v>
      </c>
      <c r="AF513" s="1">
        <f>(Table2[[#This Row],[Current Week High]]/Table2[[#This Row],[Close Price]])-1</f>
        <v>9.8061636537860597E-3</v>
      </c>
      <c r="AG513" s="1">
        <f>(Table2[[#This Row],[Close Price]]/Table2[[#This Row],[Current Month Low]])-1</f>
        <v>9.9766112916466199E-3</v>
      </c>
      <c r="AH513" s="1">
        <f>(Table2[[#This Row],[Current Month High]]/Table2[[#This Row],[Close Price]])-1</f>
        <v>0.14100264885436342</v>
      </c>
      <c r="AI513">
        <v>23.035040350245001</v>
      </c>
      <c r="AJ513">
        <v>15.0296169306888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-0.09</v>
      </c>
      <c r="AM513" t="s">
        <v>3143</v>
      </c>
      <c r="AN513">
        <v>-6.9</v>
      </c>
      <c r="AO513" t="s">
        <v>3143</v>
      </c>
      <c r="AP513">
        <v>4.6258044484217997E-2</v>
      </c>
      <c r="AQ513">
        <f>(Table2[[#This Row],[Sharpe Ratio]]-AVERAGE(Table2[Sharpe Ratio]))/_xlfn.STDEV.P(Table2[Sharpe Ratio])</f>
        <v>-0.12352696945026691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520</v>
      </c>
      <c r="AT513">
        <f>_xlfn.RANK.AVG(Table2[[#This Row],[6M Return vs Nifty Z-Score]],Table2[6M Return vs Nifty Z-Score])</f>
        <v>513</v>
      </c>
      <c r="AU513">
        <f>_xlfn.RANK.AVG(Table2[[#This Row],[Sharpe Ratio Z-Score]],Table2[Sharpe Ratio Z-Score])</f>
        <v>375</v>
      </c>
      <c r="AV513">
        <f>(Table2[[#This Row],[Rank 1Y]]+Table2[[#This Row],[Rank 6M]]+Table2[[#This Row],[Rank Sharpe]])/3</f>
        <v>469.33333333333331</v>
      </c>
    </row>
    <row r="514" spans="1:48" x14ac:dyDescent="0.3">
      <c r="A514" t="s">
        <v>1723</v>
      </c>
      <c r="B514" t="s">
        <v>1724</v>
      </c>
      <c r="C514" t="s">
        <v>3106</v>
      </c>
      <c r="D514" t="s">
        <v>804</v>
      </c>
      <c r="E514">
        <v>4535.3742040750003</v>
      </c>
      <c r="F514">
        <v>372.55</v>
      </c>
      <c r="G514">
        <v>-23.660598539035199</v>
      </c>
      <c r="H514">
        <f>(Table2[[#This Row],[1Y Return vs Nifty]]-AVERAGE(Table2[1Y Return vs Nifty]))/_xlfn.STDEV.P(Table2[1Y Return vs Nifty])</f>
        <v>-0.7574769365355255</v>
      </c>
      <c r="I514">
        <v>4.5492076357276696</v>
      </c>
      <c r="J514">
        <f>(Table2[[#This Row],[1M Return vs Nifty]]-AVERAGE(Table2[1M Return vs Nifty]))/_xlfn.STDEV.P(Table2[1M Return vs Nifty])</f>
        <v>0.794786419458272</v>
      </c>
      <c r="K514">
        <v>9.0933275285451902</v>
      </c>
      <c r="L514">
        <f>(Table2[[#This Row],[6M Return vs Nifty]]-AVERAGE(Table2[6M Return vs Nifty]))/_xlfn.STDEV.P(Table2[6M Return vs Nifty])</f>
        <v>0.30557143334447079</v>
      </c>
      <c r="M514">
        <v>-4.5836730207162297</v>
      </c>
      <c r="N514">
        <f>(Table2[[#This Row],[1W Return vs Nifty]]-AVERAGE(Table2[1W Return vs Nifty]))/_xlfn.STDEV.P(Table2[1W Return vs Nifty])</f>
        <v>0.22832298580945071</v>
      </c>
      <c r="O514">
        <v>389.15</v>
      </c>
      <c r="P514">
        <v>383.35738866100598</v>
      </c>
      <c r="Q514">
        <v>358.24724923016697</v>
      </c>
      <c r="R514">
        <v>27.180440681047099</v>
      </c>
      <c r="S514" s="1">
        <f>(Table2[[#This Row],[Close Price]]-Table2[[#This Row],[20D EMA]])/Table2[[#This Row],[20D EMA]]</f>
        <v>-4.2657073108055936E-2</v>
      </c>
      <c r="T514" s="1">
        <f>(Table2[[#This Row],[Close Price]]-Table2[[#This Row],[50D EMA]])/Table2[[#This Row],[50D EMA]]</f>
        <v>-2.8191418714411932E-2</v>
      </c>
      <c r="U514" s="1">
        <f>(Table2[[#This Row],[Close Price]]-Table2[[#This Row],[200D EMA]])/Table2[[#This Row],[200D EMA]]</f>
        <v>3.992424450032217E-2</v>
      </c>
      <c r="V514">
        <v>0.81596791151308801</v>
      </c>
      <c r="W514">
        <v>367.55</v>
      </c>
      <c r="X514">
        <v>380.1</v>
      </c>
      <c r="Y514">
        <v>367.55</v>
      </c>
      <c r="Z514">
        <v>380.1</v>
      </c>
      <c r="AA514">
        <v>358.4</v>
      </c>
      <c r="AB514">
        <v>427</v>
      </c>
      <c r="AC514" s="1">
        <f>(Table2[[#This Row],[Close Price]]/Table2[[#This Row],[Day Low]])-1</f>
        <v>1.360359134811584E-2</v>
      </c>
      <c r="AD514" s="1">
        <f>(Table2[[#This Row],[Day High]]/Table2[[#This Row],[Close Price]])-1</f>
        <v>2.0265736142799584E-2</v>
      </c>
      <c r="AE514" s="1">
        <f>(Table2[[#This Row],[Close Price]]/Table2[[#This Row],[Current Week Low]])-1</f>
        <v>1.360359134811584E-2</v>
      </c>
      <c r="AF514" s="1">
        <f>(Table2[[#This Row],[Current Week High]]/Table2[[#This Row],[Close Price]])-1</f>
        <v>2.0265736142799584E-2</v>
      </c>
      <c r="AG514" s="1">
        <f>(Table2[[#This Row],[Close Price]]/Table2[[#This Row],[Current Month Low]])-1</f>
        <v>3.9481026785714413E-2</v>
      </c>
      <c r="AH514" s="1">
        <f>(Table2[[#This Row],[Current Month High]]/Table2[[#This Row],[Close Price]])-1</f>
        <v>0.14615487853979325</v>
      </c>
      <c r="AI514">
        <v>20.762313783384698</v>
      </c>
      <c r="AJ514">
        <v>39.037133793618203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0.06</v>
      </c>
      <c r="AM514" t="s">
        <v>3144</v>
      </c>
      <c r="AN514">
        <v>-7.72</v>
      </c>
      <c r="AO514" t="s">
        <v>3143</v>
      </c>
      <c r="AP514">
        <v>-2.6175352291377001E-2</v>
      </c>
      <c r="AQ514">
        <f>(Table2[[#This Row],[Sharpe Ratio]]-AVERAGE(Table2[Sharpe Ratio]))/_xlfn.STDEV.P(Table2[Sharpe Ratio])</f>
        <v>-0.97872018680728545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-0.40751628473061735</v>
      </c>
      <c r="AS514">
        <f>_xlfn.RANK.AVG(Table2[[#This Row],[1Y Return vs Nifty Z-Score]],Table2[1Y Return vs Nifty Z-Score])</f>
        <v>574</v>
      </c>
      <c r="AT514">
        <f>_xlfn.RANK.AVG(Table2[[#This Row],[6M Return vs Nifty Z-Score]],Table2[6M Return vs Nifty Z-Score])</f>
        <v>221</v>
      </c>
      <c r="AU514">
        <f>_xlfn.RANK.AVG(Table2[[#This Row],[Sharpe Ratio Z-Score]],Table2[Sharpe Ratio Z-Score])</f>
        <v>615</v>
      </c>
      <c r="AV514">
        <f>(Table2[[#This Row],[Rank 1Y]]+Table2[[#This Row],[Rank 6M]]+Table2[[#This Row],[Rank Sharpe]])/3</f>
        <v>470</v>
      </c>
    </row>
    <row r="515" spans="1:48" x14ac:dyDescent="0.3">
      <c r="A515" t="s">
        <v>2180</v>
      </c>
      <c r="B515" t="s">
        <v>2181</v>
      </c>
      <c r="C515" t="s">
        <v>3095</v>
      </c>
      <c r="D515" t="s">
        <v>67</v>
      </c>
      <c r="E515">
        <v>2557.0562361040002</v>
      </c>
      <c r="F515">
        <v>199.31</v>
      </c>
      <c r="G515">
        <v>-5.3567233695926904</v>
      </c>
      <c r="H515">
        <f>(Table2[[#This Row],[1Y Return vs Nifty]]-AVERAGE(Table2[1Y Return vs Nifty]))/_xlfn.STDEV.P(Table2[1Y Return vs Nifty])</f>
        <v>-0.42757115927889355</v>
      </c>
      <c r="I515">
        <v>-10.691365163329801</v>
      </c>
      <c r="J515">
        <f>(Table2[[#This Row],[1M Return vs Nifty]]-AVERAGE(Table2[1M Return vs Nifty]))/_xlfn.STDEV.P(Table2[1M Return vs Nifty])</f>
        <v>-0.99505077335845682</v>
      </c>
      <c r="K515">
        <v>-13.5602331851766</v>
      </c>
      <c r="L515">
        <f>(Table2[[#This Row],[6M Return vs Nifty]]-AVERAGE(Table2[6M Return vs Nifty]))/_xlfn.STDEV.P(Table2[6M Return vs Nifty])</f>
        <v>-0.52028869479957529</v>
      </c>
      <c r="M515">
        <v>-7.9626635766761904</v>
      </c>
      <c r="N515">
        <f>(Table2[[#This Row],[1W Return vs Nifty]]-AVERAGE(Table2[1W Return vs Nifty]))/_xlfn.STDEV.P(Table2[1W Return vs Nifty])</f>
        <v>-0.45633803163581832</v>
      </c>
      <c r="O515">
        <v>214.84</v>
      </c>
      <c r="P515">
        <v>227.43458670724101</v>
      </c>
      <c r="Q515">
        <v>214.537278420901</v>
      </c>
      <c r="R515">
        <v>24.273693157027299</v>
      </c>
      <c r="S515" s="1">
        <f>(Table2[[#This Row],[Close Price]]-Table2[[#This Row],[20D EMA]])/Table2[[#This Row],[20D EMA]]</f>
        <v>-7.2286352634518714E-2</v>
      </c>
      <c r="T515" s="1">
        <f>(Table2[[#This Row],[Close Price]]-Table2[[#This Row],[50D EMA]])/Table2[[#This Row],[50D EMA]]</f>
        <v>-0.12366011306558056</v>
      </c>
      <c r="U515" s="1">
        <f>(Table2[[#This Row],[Close Price]]-Table2[[#This Row],[200D EMA]])/Table2[[#This Row],[200D EMA]]</f>
        <v>-7.0977307687415434E-2</v>
      </c>
      <c r="V515">
        <v>0.48864877170323501</v>
      </c>
      <c r="W515">
        <v>189.05</v>
      </c>
      <c r="X515">
        <v>202</v>
      </c>
      <c r="Y515">
        <v>189.05</v>
      </c>
      <c r="Z515">
        <v>202</v>
      </c>
      <c r="AA515">
        <v>188</v>
      </c>
      <c r="AB515">
        <v>246.5</v>
      </c>
      <c r="AC515" s="1">
        <f>(Table2[[#This Row],[Close Price]]/Table2[[#This Row],[Day Low]])-1</f>
        <v>5.4271356783919478E-2</v>
      </c>
      <c r="AD515" s="1">
        <f>(Table2[[#This Row],[Day High]]/Table2[[#This Row],[Close Price]])-1</f>
        <v>1.3496563142842755E-2</v>
      </c>
      <c r="AE515" s="1">
        <f>(Table2[[#This Row],[Close Price]]/Table2[[#This Row],[Current Week Low]])-1</f>
        <v>5.4271356783919478E-2</v>
      </c>
      <c r="AF515" s="1">
        <f>(Table2[[#This Row],[Current Week High]]/Table2[[#This Row],[Close Price]])-1</f>
        <v>1.3496563142842755E-2</v>
      </c>
      <c r="AG515" s="1">
        <f>(Table2[[#This Row],[Close Price]]/Table2[[#This Row],[Current Month Low]])-1</f>
        <v>6.0159574468085175E-2</v>
      </c>
      <c r="AH515" s="1">
        <f>(Table2[[#This Row],[Current Month High]]/Table2[[#This Row],[Close Price]])-1</f>
        <v>0.23676684561737993</v>
      </c>
      <c r="AI515">
        <v>47.283126787416599</v>
      </c>
      <c r="AJ515">
        <v>27.151515151515099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-0.19</v>
      </c>
      <c r="AM515" t="s">
        <v>3143</v>
      </c>
      <c r="AN515">
        <v>-9.9499999999999993</v>
      </c>
      <c r="AO515" t="s">
        <v>3143</v>
      </c>
      <c r="AP515">
        <v>1.9794815231162999E-2</v>
      </c>
      <c r="AQ515">
        <f>(Table2[[#This Row],[Sharpe Ratio]]-AVERAGE(Table2[Sharpe Ratio]))/_xlfn.STDEV.P(Table2[Sharpe Ratio])</f>
        <v>-0.43596812469098872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454</v>
      </c>
      <c r="AT515">
        <f>_xlfn.RANK.AVG(Table2[[#This Row],[6M Return vs Nifty Z-Score]],Table2[6M Return vs Nifty Z-Score])</f>
        <v>502</v>
      </c>
      <c r="AU515">
        <f>_xlfn.RANK.AVG(Table2[[#This Row],[Sharpe Ratio Z-Score]],Table2[Sharpe Ratio Z-Score])</f>
        <v>454</v>
      </c>
      <c r="AV515">
        <f>(Table2[[#This Row],[Rank 1Y]]+Table2[[#This Row],[Rank 6M]]+Table2[[#This Row],[Rank Sharpe]])/3</f>
        <v>470</v>
      </c>
    </row>
    <row r="516" spans="1:48" x14ac:dyDescent="0.3">
      <c r="A516" t="s">
        <v>41</v>
      </c>
      <c r="B516" t="s">
        <v>42</v>
      </c>
      <c r="C516" t="s">
        <v>3097</v>
      </c>
      <c r="D516" t="s">
        <v>43</v>
      </c>
      <c r="E516">
        <v>571558.41725086502</v>
      </c>
      <c r="F516">
        <v>915.4</v>
      </c>
      <c r="G516">
        <v>23.723110504183499</v>
      </c>
      <c r="H516">
        <f>(Table2[[#This Row],[1Y Return vs Nifty]]-AVERAGE(Table2[1Y Return vs Nifty]))/_xlfn.STDEV.P(Table2[1Y Return vs Nifty])</f>
        <v>9.6558573240150242E-2</v>
      </c>
      <c r="I516">
        <v>-4.0565417216002198</v>
      </c>
      <c r="J516">
        <f>(Table2[[#This Row],[1M Return vs Nifty]]-AVERAGE(Table2[1M Return vs Nifty]))/_xlfn.STDEV.P(Table2[1M Return vs Nifty])</f>
        <v>-0.21586393305057114</v>
      </c>
      <c r="K516">
        <v>-15.171128920740699</v>
      </c>
      <c r="L516">
        <f>(Table2[[#This Row],[6M Return vs Nifty]]-AVERAGE(Table2[6M Return vs Nifty]))/_xlfn.STDEV.P(Table2[6M Return vs Nifty])</f>
        <v>-0.57901564617873869</v>
      </c>
      <c r="M516">
        <v>-2.4452951332739099</v>
      </c>
      <c r="N516">
        <f>(Table2[[#This Row],[1W Return vs Nifty]]-AVERAGE(Table2[1W Return vs Nifty]))/_xlfn.STDEV.P(Table2[1W Return vs Nifty])</f>
        <v>0.66160741080328966</v>
      </c>
      <c r="O516">
        <v>946.21</v>
      </c>
      <c r="P516">
        <v>988.76037703507802</v>
      </c>
      <c r="Q516">
        <v>964.93469042615197</v>
      </c>
      <c r="R516">
        <v>22.500562590291601</v>
      </c>
      <c r="S516" s="1">
        <f>(Table2[[#This Row],[Close Price]]-Table2[[#This Row],[20D EMA]])/Table2[[#This Row],[20D EMA]]</f>
        <v>-3.256148212341875E-2</v>
      </c>
      <c r="T516" s="1">
        <f>(Table2[[#This Row],[Close Price]]-Table2[[#This Row],[50D EMA]])/Table2[[#This Row],[50D EMA]]</f>
        <v>-7.4194292913575613E-2</v>
      </c>
      <c r="U516" s="1">
        <f>(Table2[[#This Row],[Close Price]]-Table2[[#This Row],[200D EMA]])/Table2[[#This Row],[200D EMA]]</f>
        <v>-5.1334759665729902E-2</v>
      </c>
      <c r="V516">
        <v>0.51747849979582505</v>
      </c>
      <c r="W516">
        <v>896.65</v>
      </c>
      <c r="X516">
        <v>923.65</v>
      </c>
      <c r="Y516">
        <v>896.65</v>
      </c>
      <c r="Z516">
        <v>923.65</v>
      </c>
      <c r="AA516">
        <v>888.3</v>
      </c>
      <c r="AB516">
        <v>1012.4</v>
      </c>
      <c r="AC516" s="1">
        <f>(Table2[[#This Row],[Close Price]]/Table2[[#This Row],[Day Low]])-1</f>
        <v>2.0911169352590298E-2</v>
      </c>
      <c r="AD516" s="1">
        <f>(Table2[[#This Row],[Day High]]/Table2[[#This Row],[Close Price]])-1</f>
        <v>9.0124535722089227E-3</v>
      </c>
      <c r="AE516" s="1">
        <f>(Table2[[#This Row],[Close Price]]/Table2[[#This Row],[Current Week Low]])-1</f>
        <v>2.0911169352590298E-2</v>
      </c>
      <c r="AF516" s="1">
        <f>(Table2[[#This Row],[Current Week High]]/Table2[[#This Row],[Close Price]])-1</f>
        <v>9.0124535722089227E-3</v>
      </c>
      <c r="AG516" s="1">
        <f>(Table2[[#This Row],[Close Price]]/Table2[[#This Row],[Current Month Low]])-1</f>
        <v>3.050771135877528E-2</v>
      </c>
      <c r="AH516" s="1">
        <f>(Table2[[#This Row],[Current Month High]]/Table2[[#This Row],[Close Price]])-1</f>
        <v>0.10596460563688015</v>
      </c>
      <c r="AI516">
        <v>33.493554730172598</v>
      </c>
      <c r="AJ516">
        <v>53.0129544504805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-0.22</v>
      </c>
      <c r="AM516" t="s">
        <v>3143</v>
      </c>
      <c r="AN516">
        <v>-5.15</v>
      </c>
      <c r="AO516" t="s">
        <v>3143</v>
      </c>
      <c r="AP516">
        <v>-4.0422187195582999E-2</v>
      </c>
      <c r="AQ516">
        <f>(Table2[[#This Row],[Sharpe Ratio]]-AVERAGE(Table2[Sharpe Ratio]))/_xlfn.STDEV.P(Table2[Sharpe Ratio])</f>
        <v>-1.1469270792250008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261</v>
      </c>
      <c r="AT516">
        <f>_xlfn.RANK.AVG(Table2[[#This Row],[6M Return vs Nifty Z-Score]],Table2[6M Return vs Nifty Z-Score])</f>
        <v>520</v>
      </c>
      <c r="AU516">
        <f>_xlfn.RANK.AVG(Table2[[#This Row],[Sharpe Ratio Z-Score]],Table2[Sharpe Ratio Z-Score])</f>
        <v>632</v>
      </c>
      <c r="AV516">
        <f>(Table2[[#This Row],[Rank 1Y]]+Table2[[#This Row],[Rank 6M]]+Table2[[#This Row],[Rank Sharpe]])/3</f>
        <v>471</v>
      </c>
    </row>
    <row r="517" spans="1:48" x14ac:dyDescent="0.3">
      <c r="A517" t="s">
        <v>22</v>
      </c>
      <c r="B517" t="s">
        <v>23</v>
      </c>
      <c r="C517" t="s">
        <v>3097</v>
      </c>
      <c r="D517" t="s">
        <v>24</v>
      </c>
      <c r="E517">
        <v>1330347.7787849801</v>
      </c>
      <c r="F517">
        <v>1734.2</v>
      </c>
      <c r="G517">
        <v>-10.3902451321225</v>
      </c>
      <c r="H517">
        <f>(Table2[[#This Row],[1Y Return vs Nifty]]-AVERAGE(Table2[1Y Return vs Nifty]))/_xlfn.STDEV.P(Table2[1Y Return vs Nifty])</f>
        <v>-0.51829445661528739</v>
      </c>
      <c r="I517">
        <v>7.4020137227511498</v>
      </c>
      <c r="J517">
        <f>(Table2[[#This Row],[1M Return vs Nifty]]-AVERAGE(Table2[1M Return vs Nifty]))/_xlfn.STDEV.P(Table2[1M Return vs Nifty])</f>
        <v>1.1298170318749101</v>
      </c>
      <c r="K517">
        <v>4.8232254614399404</v>
      </c>
      <c r="L517">
        <f>(Table2[[#This Row],[6M Return vs Nifty]]-AVERAGE(Table2[6M Return vs Nifty]))/_xlfn.STDEV.P(Table2[6M Return vs Nifty])</f>
        <v>0.14990023070692648</v>
      </c>
      <c r="M517">
        <v>3.6740675257466502</v>
      </c>
      <c r="N517">
        <f>(Table2[[#This Row],[1W Return vs Nifty]]-AVERAGE(Table2[1W Return vs Nifty]))/_xlfn.STDEV.P(Table2[1W Return vs Nifty])</f>
        <v>1.9015306940606842</v>
      </c>
      <c r="O517">
        <v>1706.04</v>
      </c>
      <c r="P517">
        <v>1682.82516596197</v>
      </c>
      <c r="Q517">
        <v>1612.2136674127501</v>
      </c>
      <c r="R517">
        <v>63.912222230681898</v>
      </c>
      <c r="S517" s="1">
        <f>(Table2[[#This Row],[Close Price]]-Table2[[#This Row],[20D EMA]])/Table2[[#This Row],[20D EMA]]</f>
        <v>1.6506060819207101E-2</v>
      </c>
      <c r="T517" s="1">
        <f>(Table2[[#This Row],[Close Price]]-Table2[[#This Row],[50D EMA]])/Table2[[#This Row],[50D EMA]]</f>
        <v>3.0528919508202225E-2</v>
      </c>
      <c r="U517" s="1">
        <f>(Table2[[#This Row],[Close Price]]-Table2[[#This Row],[200D EMA]])/Table2[[#This Row],[200D EMA]]</f>
        <v>7.566387449314417E-2</v>
      </c>
      <c r="V517">
        <v>0.68841485901719102</v>
      </c>
      <c r="W517">
        <v>1728.9</v>
      </c>
      <c r="X517">
        <v>1751</v>
      </c>
      <c r="Y517">
        <v>1728.9</v>
      </c>
      <c r="Z517">
        <v>1751</v>
      </c>
      <c r="AA517">
        <v>1613</v>
      </c>
      <c r="AB517">
        <v>1768.65</v>
      </c>
      <c r="AC517" s="1">
        <f>(Table2[[#This Row],[Close Price]]/Table2[[#This Row],[Day Low]])-1</f>
        <v>3.0655329978599433E-3</v>
      </c>
      <c r="AD517" s="1">
        <f>(Table2[[#This Row],[Day High]]/Table2[[#This Row],[Close Price]])-1</f>
        <v>9.6874639603274915E-3</v>
      </c>
      <c r="AE517" s="1">
        <f>(Table2[[#This Row],[Close Price]]/Table2[[#This Row],[Current Week Low]])-1</f>
        <v>3.0655329978599433E-3</v>
      </c>
      <c r="AF517" s="1">
        <f>(Table2[[#This Row],[Current Week High]]/Table2[[#This Row],[Close Price]])-1</f>
        <v>9.6874639603274915E-3</v>
      </c>
      <c r="AG517" s="1">
        <f>(Table2[[#This Row],[Close Price]]/Table2[[#This Row],[Current Month Low]])-1</f>
        <v>7.5139491630502153E-2</v>
      </c>
      <c r="AH517" s="1">
        <f>(Table2[[#This Row],[Current Month High]]/Table2[[#This Row],[Close Price]])-1</f>
        <v>1.9865067466266817E-2</v>
      </c>
      <c r="AI517">
        <v>3.4482758620689702</v>
      </c>
      <c r="AJ517">
        <v>27.182721572366201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0.03</v>
      </c>
      <c r="AM517" t="s">
        <v>3144</v>
      </c>
      <c r="AN517">
        <v>4.32</v>
      </c>
      <c r="AO517" t="s">
        <v>3144</v>
      </c>
      <c r="AP517">
        <v>-5.3718783656750001E-2</v>
      </c>
      <c r="AQ517">
        <f>(Table2[[#This Row],[Sharpe Ratio]]-AVERAGE(Table2[Sharpe Ratio]))/_xlfn.STDEV.P(Table2[Sharpe Ratio])</f>
        <v>-1.3039148723386138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1.3590386276886197</v>
      </c>
      <c r="AS517">
        <f>_xlfn.RANK.AVG(Table2[[#This Row],[1Y Return vs Nifty Z-Score]],Table2[1Y Return vs Nifty Z-Score])</f>
        <v>489</v>
      </c>
      <c r="AT517">
        <f>_xlfn.RANK.AVG(Table2[[#This Row],[6M Return vs Nifty Z-Score]],Table2[6M Return vs Nifty Z-Score])</f>
        <v>272</v>
      </c>
      <c r="AU517">
        <f>_xlfn.RANK.AVG(Table2[[#This Row],[Sharpe Ratio Z-Score]],Table2[Sharpe Ratio Z-Score])</f>
        <v>661</v>
      </c>
      <c r="AV517">
        <f>(Table2[[#This Row],[Rank 1Y]]+Table2[[#This Row],[Rank 6M]]+Table2[[#This Row],[Rank Sharpe]])/3</f>
        <v>474</v>
      </c>
    </row>
    <row r="518" spans="1:48" x14ac:dyDescent="0.3">
      <c r="A518" t="s">
        <v>19</v>
      </c>
      <c r="B518" t="s">
        <v>20</v>
      </c>
      <c r="C518" t="s">
        <v>3096</v>
      </c>
      <c r="D518" t="s">
        <v>21</v>
      </c>
      <c r="E518">
        <v>1468057.10086609</v>
      </c>
      <c r="F518">
        <v>4090.85</v>
      </c>
      <c r="G518">
        <v>-6.7000043127389599</v>
      </c>
      <c r="H518">
        <f>(Table2[[#This Row],[1Y Return vs Nifty]]-AVERAGE(Table2[1Y Return vs Nifty]))/_xlfn.STDEV.P(Table2[1Y Return vs Nifty])</f>
        <v>-0.45178221510834549</v>
      </c>
      <c r="I518">
        <v>1.88465277495608</v>
      </c>
      <c r="J518">
        <f>(Table2[[#This Row],[1M Return vs Nifty]]-AVERAGE(Table2[1M Return vs Nifty]))/_xlfn.STDEV.P(Table2[1M Return vs Nifty])</f>
        <v>0.48186383741433919</v>
      </c>
      <c r="K518">
        <v>-2.8589774361196998</v>
      </c>
      <c r="L518">
        <f>(Table2[[#This Row],[6M Return vs Nifty]]-AVERAGE(Table2[6M Return vs Nifty]))/_xlfn.STDEV.P(Table2[6M Return vs Nifty])</f>
        <v>-0.13016280881181022</v>
      </c>
      <c r="M518">
        <v>-4.6885390572178401E-2</v>
      </c>
      <c r="N518">
        <f>(Table2[[#This Row],[1W Return vs Nifty]]-AVERAGE(Table2[1W Return vs Nifty]))/_xlfn.STDEV.P(Table2[1W Return vs Nifty])</f>
        <v>1.1475802560935595</v>
      </c>
      <c r="O518">
        <v>4149.6499999999996</v>
      </c>
      <c r="P518">
        <v>4225.3664477680104</v>
      </c>
      <c r="Q518">
        <v>4056.1800264517201</v>
      </c>
      <c r="R518">
        <v>33.299652025707502</v>
      </c>
      <c r="S518" s="1">
        <f>(Table2[[#This Row],[Close Price]]-Table2[[#This Row],[20D EMA]])/Table2[[#This Row],[20D EMA]]</f>
        <v>-1.4169869748050975E-2</v>
      </c>
      <c r="T518" s="1">
        <f>(Table2[[#This Row],[Close Price]]-Table2[[#This Row],[50D EMA]])/Table2[[#This Row],[50D EMA]]</f>
        <v>-3.1835451298920334E-2</v>
      </c>
      <c r="U518" s="1">
        <f>(Table2[[#This Row],[Close Price]]-Table2[[#This Row],[200D EMA]])/Table2[[#This Row],[200D EMA]]</f>
        <v>8.5474444729240831E-3</v>
      </c>
      <c r="V518">
        <v>0.96548111057339603</v>
      </c>
      <c r="W518">
        <v>4051</v>
      </c>
      <c r="X518">
        <v>4134</v>
      </c>
      <c r="Y518">
        <v>4051</v>
      </c>
      <c r="Z518">
        <v>4134</v>
      </c>
      <c r="AA518">
        <v>3995.15</v>
      </c>
      <c r="AB518">
        <v>4298</v>
      </c>
      <c r="AC518" s="1">
        <f>(Table2[[#This Row],[Close Price]]/Table2[[#This Row],[Day Low]])-1</f>
        <v>9.8370772648728178E-3</v>
      </c>
      <c r="AD518" s="1">
        <f>(Table2[[#This Row],[Day High]]/Table2[[#This Row],[Close Price]])-1</f>
        <v>1.054793013676858E-2</v>
      </c>
      <c r="AE518" s="1">
        <f>(Table2[[#This Row],[Close Price]]/Table2[[#This Row],[Current Week Low]])-1</f>
        <v>9.8370772648728178E-3</v>
      </c>
      <c r="AF518" s="1">
        <f>(Table2[[#This Row],[Current Week High]]/Table2[[#This Row],[Close Price]])-1</f>
        <v>1.054793013676858E-2</v>
      </c>
      <c r="AG518" s="1">
        <f>(Table2[[#This Row],[Close Price]]/Table2[[#This Row],[Current Month Low]])-1</f>
        <v>2.3954044278687858E-2</v>
      </c>
      <c r="AH518" s="1">
        <f>(Table2[[#This Row],[Current Month High]]/Table2[[#This Row],[Close Price]])-1</f>
        <v>5.0637398095750186E-2</v>
      </c>
      <c r="AI518">
        <v>12.2566214845325</v>
      </c>
      <c r="AJ518">
        <v>23.553307157958301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-0.11</v>
      </c>
      <c r="AM518" t="s">
        <v>3143</v>
      </c>
      <c r="AN518">
        <v>-3.23</v>
      </c>
      <c r="AO518" t="s">
        <v>3143</v>
      </c>
      <c r="AP518">
        <v>-1.6194057151075001E-2</v>
      </c>
      <c r="AQ518">
        <f>(Table2[[#This Row],[Sharpe Ratio]]-AVERAGE(Table2[Sharpe Ratio]))/_xlfn.STDEV.P(Table2[Sharpe Ratio])</f>
        <v>-0.86087487947108643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463</v>
      </c>
      <c r="AT518">
        <f>_xlfn.RANK.AVG(Table2[[#This Row],[6M Return vs Nifty Z-Score]],Table2[6M Return vs Nifty Z-Score])</f>
        <v>373</v>
      </c>
      <c r="AU518">
        <f>_xlfn.RANK.AVG(Table2[[#This Row],[Sharpe Ratio Z-Score]],Table2[Sharpe Ratio Z-Score])</f>
        <v>587</v>
      </c>
      <c r="AV518">
        <f>(Table2[[#This Row],[Rank 1Y]]+Table2[[#This Row],[Rank 6M]]+Table2[[#This Row],[Rank Sharpe]])/3</f>
        <v>474.33333333333331</v>
      </c>
    </row>
    <row r="519" spans="1:48" x14ac:dyDescent="0.3">
      <c r="A519" t="s">
        <v>774</v>
      </c>
      <c r="B519" t="s">
        <v>775</v>
      </c>
      <c r="C519" t="s">
        <v>3111</v>
      </c>
      <c r="D519" t="s">
        <v>465</v>
      </c>
      <c r="E519">
        <v>20004.875335199999</v>
      </c>
      <c r="F519">
        <v>1889.9</v>
      </c>
      <c r="G519">
        <v>-19.036825367923502</v>
      </c>
      <c r="H519">
        <f>(Table2[[#This Row],[1Y Return vs Nifty]]-AVERAGE(Table2[1Y Return vs Nifty]))/_xlfn.STDEV.P(Table2[1Y Return vs Nifty])</f>
        <v>-0.67413887463590294</v>
      </c>
      <c r="I519">
        <v>1.088516859212</v>
      </c>
      <c r="J519">
        <f>(Table2[[#This Row],[1M Return vs Nifty]]-AVERAGE(Table2[1M Return vs Nifty]))/_xlfn.STDEV.P(Table2[1M Return vs Nifty])</f>
        <v>0.38836645438788997</v>
      </c>
      <c r="K519">
        <v>6.6424489239364801</v>
      </c>
      <c r="L519">
        <f>(Table2[[#This Row],[6M Return vs Nifty]]-AVERAGE(Table2[6M Return vs Nifty]))/_xlfn.STDEV.P(Table2[6M Return vs Nifty])</f>
        <v>0.21622199534457104</v>
      </c>
      <c r="M519">
        <v>1.76787194811286</v>
      </c>
      <c r="N519">
        <f>(Table2[[#This Row],[1W Return vs Nifty]]-AVERAGE(Table2[1W Return vs Nifty]))/_xlfn.STDEV.P(Table2[1W Return vs Nifty])</f>
        <v>1.5152917324481829</v>
      </c>
      <c r="O519">
        <v>1961.25</v>
      </c>
      <c r="P519">
        <v>1971.63709007018</v>
      </c>
      <c r="Q519">
        <v>1878.4144345898101</v>
      </c>
      <c r="R519">
        <v>38.174876483376501</v>
      </c>
      <c r="S519" s="1">
        <f>(Table2[[#This Row],[Close Price]]-Table2[[#This Row],[20D EMA]])/Table2[[#This Row],[20D EMA]]</f>
        <v>-3.6379859783301417E-2</v>
      </c>
      <c r="T519" s="1">
        <f>(Table2[[#This Row],[Close Price]]-Table2[[#This Row],[50D EMA]])/Table2[[#This Row],[50D EMA]]</f>
        <v>-4.1456457926174667E-2</v>
      </c>
      <c r="U519" s="1">
        <f>(Table2[[#This Row],[Close Price]]-Table2[[#This Row],[200D EMA]])/Table2[[#This Row],[200D EMA]]</f>
        <v>6.1145001862691322E-3</v>
      </c>
      <c r="V519">
        <v>0.87744238272645803</v>
      </c>
      <c r="W519">
        <v>1874</v>
      </c>
      <c r="X519">
        <v>1925</v>
      </c>
      <c r="Y519">
        <v>1874</v>
      </c>
      <c r="Z519">
        <v>1925</v>
      </c>
      <c r="AA519">
        <v>1850</v>
      </c>
      <c r="AB519">
        <v>2134.9499999999998</v>
      </c>
      <c r="AC519" s="1">
        <f>(Table2[[#This Row],[Close Price]]/Table2[[#This Row],[Day Low]])-1</f>
        <v>8.4845250800427152E-3</v>
      </c>
      <c r="AD519" s="1">
        <f>(Table2[[#This Row],[Day High]]/Table2[[#This Row],[Close Price]])-1</f>
        <v>1.8572411238689801E-2</v>
      </c>
      <c r="AE519" s="1">
        <f>(Table2[[#This Row],[Close Price]]/Table2[[#This Row],[Current Week Low]])-1</f>
        <v>8.4845250800427152E-3</v>
      </c>
      <c r="AF519" s="1">
        <f>(Table2[[#This Row],[Current Week High]]/Table2[[#This Row],[Close Price]])-1</f>
        <v>1.8572411238689801E-2</v>
      </c>
      <c r="AG519" s="1">
        <f>(Table2[[#This Row],[Close Price]]/Table2[[#This Row],[Current Month Low]])-1</f>
        <v>2.1567567567567725E-2</v>
      </c>
      <c r="AH519" s="1">
        <f>(Table2[[#This Row],[Current Month High]]/Table2[[#This Row],[Close Price]])-1</f>
        <v>0.12966294512937182</v>
      </c>
      <c r="AI519">
        <v>23.2869463992803</v>
      </c>
      <c r="AJ519">
        <v>29.2504445356312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-0.15</v>
      </c>
      <c r="AM519" t="s">
        <v>3143</v>
      </c>
      <c r="AN519">
        <v>-3.85</v>
      </c>
      <c r="AO519" t="s">
        <v>3143</v>
      </c>
      <c r="AP519">
        <v>-3.5530678153091001E-2</v>
      </c>
      <c r="AQ519">
        <f>(Table2[[#This Row],[Sharpe Ratio]]-AVERAGE(Table2[Sharpe Ratio]))/_xlfn.STDEV.P(Table2[Sharpe Ratio])</f>
        <v>-1.0891749159688779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551</v>
      </c>
      <c r="AT519">
        <f>_xlfn.RANK.AVG(Table2[[#This Row],[6M Return vs Nifty Z-Score]],Table2[6M Return vs Nifty Z-Score])</f>
        <v>247</v>
      </c>
      <c r="AU519">
        <f>_xlfn.RANK.AVG(Table2[[#This Row],[Sharpe Ratio Z-Score]],Table2[Sharpe Ratio Z-Score])</f>
        <v>628</v>
      </c>
      <c r="AV519">
        <f>(Table2[[#This Row],[Rank 1Y]]+Table2[[#This Row],[Rank 6M]]+Table2[[#This Row],[Rank Sharpe]])/3</f>
        <v>475.33333333333331</v>
      </c>
    </row>
    <row r="520" spans="1:48" x14ac:dyDescent="0.3">
      <c r="A520" t="s">
        <v>1960</v>
      </c>
      <c r="B520" t="s">
        <v>1961</v>
      </c>
      <c r="C520" t="s">
        <v>3108</v>
      </c>
      <c r="D520" t="s">
        <v>270</v>
      </c>
      <c r="E520">
        <v>3359.7782455500001</v>
      </c>
      <c r="F520">
        <v>1106.8499999999999</v>
      </c>
      <c r="G520">
        <v>-18.857165734006902</v>
      </c>
      <c r="H520">
        <f>(Table2[[#This Row],[1Y Return vs Nifty]]-AVERAGE(Table2[1Y Return vs Nifty]))/_xlfn.STDEV.P(Table2[1Y Return vs Nifty])</f>
        <v>-0.67090072147870439</v>
      </c>
      <c r="I520">
        <v>0.49939949336440698</v>
      </c>
      <c r="J520">
        <f>(Table2[[#This Row],[1M Return vs Nifty]]-AVERAGE(Table2[1M Return vs Nifty]))/_xlfn.STDEV.P(Table2[1M Return vs Nifty])</f>
        <v>0.31918111691858891</v>
      </c>
      <c r="K520">
        <v>10.238736440239199</v>
      </c>
      <c r="L520">
        <f>(Table2[[#This Row],[6M Return vs Nifty]]-AVERAGE(Table2[6M Return vs Nifty]))/_xlfn.STDEV.P(Table2[6M Return vs Nifty])</f>
        <v>0.34732855764572751</v>
      </c>
      <c r="M520">
        <v>-5.79430462037518</v>
      </c>
      <c r="N520">
        <f>(Table2[[#This Row],[1W Return vs Nifty]]-AVERAGE(Table2[1W Return vs Nifty]))/_xlfn.STDEV.P(Table2[1W Return vs Nifty])</f>
        <v>-1.6978754176741859E-2</v>
      </c>
      <c r="O520">
        <v>1144.5899999999999</v>
      </c>
      <c r="P520">
        <v>1151.26586461632</v>
      </c>
      <c r="Q520">
        <v>1088.9064326479399</v>
      </c>
      <c r="R520">
        <v>32.831278356964702</v>
      </c>
      <c r="S520" s="1">
        <f>(Table2[[#This Row],[Close Price]]-Table2[[#This Row],[20D EMA]])/Table2[[#This Row],[20D EMA]]</f>
        <v>-3.2972505438628688E-2</v>
      </c>
      <c r="T520" s="1">
        <f>(Table2[[#This Row],[Close Price]]-Table2[[#This Row],[50D EMA]])/Table2[[#This Row],[50D EMA]]</f>
        <v>-3.8580023938364953E-2</v>
      </c>
      <c r="U520" s="1">
        <f>(Table2[[#This Row],[Close Price]]-Table2[[#This Row],[200D EMA]])/Table2[[#This Row],[200D EMA]]</f>
        <v>1.6478520848137373E-2</v>
      </c>
      <c r="V520">
        <v>0.51477491518821095</v>
      </c>
      <c r="W520">
        <v>1050.45</v>
      </c>
      <c r="X520">
        <v>1121.05</v>
      </c>
      <c r="Y520">
        <v>1050.45</v>
      </c>
      <c r="Z520">
        <v>1121.05</v>
      </c>
      <c r="AA520">
        <v>1050.45</v>
      </c>
      <c r="AB520">
        <v>1210</v>
      </c>
      <c r="AC520" s="1">
        <f>(Table2[[#This Row],[Close Price]]/Table2[[#This Row],[Day Low]])-1</f>
        <v>5.3691275167785157E-2</v>
      </c>
      <c r="AD520" s="1">
        <f>(Table2[[#This Row],[Day High]]/Table2[[#This Row],[Close Price]])-1</f>
        <v>1.2829199981930772E-2</v>
      </c>
      <c r="AE520" s="1">
        <f>(Table2[[#This Row],[Close Price]]/Table2[[#This Row],[Current Week Low]])-1</f>
        <v>5.3691275167785157E-2</v>
      </c>
      <c r="AF520" s="1">
        <f>(Table2[[#This Row],[Current Week High]]/Table2[[#This Row],[Close Price]])-1</f>
        <v>1.2829199981930772E-2</v>
      </c>
      <c r="AG520" s="1">
        <f>(Table2[[#This Row],[Close Price]]/Table2[[#This Row],[Current Month Low]])-1</f>
        <v>5.3691275167785157E-2</v>
      </c>
      <c r="AH520" s="1">
        <f>(Table2[[#This Row],[Current Month High]]/Table2[[#This Row],[Close Price]])-1</f>
        <v>9.3192392826489723E-2</v>
      </c>
      <c r="AI520">
        <v>24.226408275737398</v>
      </c>
      <c r="AJ520">
        <v>47.256036719217697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-0.04</v>
      </c>
      <c r="AM520" t="s">
        <v>3143</v>
      </c>
      <c r="AN520">
        <v>-5.63</v>
      </c>
      <c r="AO520" t="s">
        <v>3143</v>
      </c>
      <c r="AP520">
        <v>-5.7223532853649998E-2</v>
      </c>
      <c r="AQ520">
        <f>(Table2[[#This Row],[Sharpe Ratio]]-AVERAGE(Table2[Sharpe Ratio]))/_xlfn.STDEV.P(Table2[Sharpe Ratio])</f>
        <v>-1.3452940962208244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550</v>
      </c>
      <c r="AT520">
        <f>_xlfn.RANK.AVG(Table2[[#This Row],[6M Return vs Nifty Z-Score]],Table2[6M Return vs Nifty Z-Score])</f>
        <v>212</v>
      </c>
      <c r="AU520">
        <f>_xlfn.RANK.AVG(Table2[[#This Row],[Sharpe Ratio Z-Score]],Table2[Sharpe Ratio Z-Score])</f>
        <v>667</v>
      </c>
      <c r="AV520">
        <f>(Table2[[#This Row],[Rank 1Y]]+Table2[[#This Row],[Rank 6M]]+Table2[[#This Row],[Rank Sharpe]])/3</f>
        <v>476.33333333333331</v>
      </c>
    </row>
    <row r="521" spans="1:48" x14ac:dyDescent="0.3">
      <c r="A521" t="s">
        <v>1252</v>
      </c>
      <c r="B521" t="s">
        <v>1253</v>
      </c>
      <c r="C521" t="s">
        <v>3109</v>
      </c>
      <c r="D521" t="s">
        <v>903</v>
      </c>
      <c r="E521">
        <v>8678.8785911399991</v>
      </c>
      <c r="F521">
        <v>63.76</v>
      </c>
      <c r="G521">
        <v>-4.6942102070795197</v>
      </c>
      <c r="H521">
        <f>(Table2[[#This Row],[1Y Return vs Nifty]]-AVERAGE(Table2[1Y Return vs Nifty]))/_xlfn.STDEV.P(Table2[1Y Return vs Nifty])</f>
        <v>-0.41563014035266393</v>
      </c>
      <c r="I521">
        <v>-11.4018074017215</v>
      </c>
      <c r="J521">
        <f>(Table2[[#This Row],[1M Return vs Nifty]]-AVERAGE(Table2[1M Return vs Nifty]))/_xlfn.STDEV.P(Table2[1M Return vs Nifty])</f>
        <v>-1.0784843790625727</v>
      </c>
      <c r="K521">
        <v>-24.720653960981899</v>
      </c>
      <c r="L521">
        <f>(Table2[[#This Row],[6M Return vs Nifty]]-AVERAGE(Table2[6M Return vs Nifty]))/_xlfn.STDEV.P(Table2[6M Return vs Nifty])</f>
        <v>-0.92715393989392025</v>
      </c>
      <c r="M521">
        <v>-10.9249177464546</v>
      </c>
      <c r="N521">
        <f>(Table2[[#This Row],[1W Return vs Nifty]]-AVERAGE(Table2[1W Return vs Nifty]))/_xlfn.STDEV.P(Table2[1W Return vs Nifty])</f>
        <v>-1.0565586952404222</v>
      </c>
      <c r="O521">
        <v>70.349999999999994</v>
      </c>
      <c r="P521">
        <v>74.236287887835601</v>
      </c>
      <c r="Q521">
        <v>74.138820054929099</v>
      </c>
      <c r="R521">
        <v>14.561789186854</v>
      </c>
      <c r="S521" s="1">
        <f>(Table2[[#This Row],[Close Price]]-Table2[[#This Row],[20D EMA]])/Table2[[#This Row],[20D EMA]]</f>
        <v>-9.3674484719260792E-2</v>
      </c>
      <c r="T521" s="1">
        <f>(Table2[[#This Row],[Close Price]]-Table2[[#This Row],[50D EMA]])/Table2[[#This Row],[50D EMA]]</f>
        <v>-0.14112084784821594</v>
      </c>
      <c r="U521" s="1">
        <f>(Table2[[#This Row],[Close Price]]-Table2[[#This Row],[200D EMA]])/Table2[[#This Row],[200D EMA]]</f>
        <v>-0.13999170808544675</v>
      </c>
      <c r="V521">
        <v>0.39195647940332701</v>
      </c>
      <c r="W521">
        <v>61.26</v>
      </c>
      <c r="X521">
        <v>64.430000000000007</v>
      </c>
      <c r="Y521">
        <v>61.26</v>
      </c>
      <c r="Z521">
        <v>64.430000000000007</v>
      </c>
      <c r="AA521">
        <v>61.26</v>
      </c>
      <c r="AB521">
        <v>77.45</v>
      </c>
      <c r="AC521" s="1">
        <f>(Table2[[#This Row],[Close Price]]/Table2[[#This Row],[Day Low]])-1</f>
        <v>4.0809663728370804E-2</v>
      </c>
      <c r="AD521" s="1">
        <f>(Table2[[#This Row],[Day High]]/Table2[[#This Row],[Close Price]])-1</f>
        <v>1.0508155583438095E-2</v>
      </c>
      <c r="AE521" s="1">
        <f>(Table2[[#This Row],[Close Price]]/Table2[[#This Row],[Current Week Low]])-1</f>
        <v>4.0809663728370804E-2</v>
      </c>
      <c r="AF521" s="1">
        <f>(Table2[[#This Row],[Current Week High]]/Table2[[#This Row],[Close Price]])-1</f>
        <v>1.0508155583438095E-2</v>
      </c>
      <c r="AG521" s="1">
        <f>(Table2[[#This Row],[Close Price]]/Table2[[#This Row],[Current Month Low]])-1</f>
        <v>4.0809663728370804E-2</v>
      </c>
      <c r="AH521" s="1">
        <f>(Table2[[#This Row],[Current Month High]]/Table2[[#This Row],[Close Price]])-1</f>
        <v>0.21471141781681302</v>
      </c>
      <c r="AI521">
        <v>48.760978670012499</v>
      </c>
      <c r="AJ521">
        <v>25.265225933202299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0</v>
      </c>
      <c r="AM521">
        <v>0</v>
      </c>
      <c r="AN521">
        <v>-12.69</v>
      </c>
      <c r="AO521" t="s">
        <v>3143</v>
      </c>
      <c r="AP521">
        <v>4.9513716667366002E-2</v>
      </c>
      <c r="AQ521">
        <f>(Table2[[#This Row],[Sharpe Ratio]]-AVERAGE(Table2[Sharpe Ratio]))/_xlfn.STDEV.P(Table2[Sharpe Ratio])</f>
        <v>-8.508850193518025E-2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449</v>
      </c>
      <c r="AT521">
        <f>_xlfn.RANK.AVG(Table2[[#This Row],[6M Return vs Nifty Z-Score]],Table2[6M Return vs Nifty Z-Score])</f>
        <v>624</v>
      </c>
      <c r="AU521">
        <f>_xlfn.RANK.AVG(Table2[[#This Row],[Sharpe Ratio Z-Score]],Table2[Sharpe Ratio Z-Score])</f>
        <v>359</v>
      </c>
      <c r="AV521">
        <f>(Table2[[#This Row],[Rank 1Y]]+Table2[[#This Row],[Rank 6M]]+Table2[[#This Row],[Rank Sharpe]])/3</f>
        <v>477.33333333333331</v>
      </c>
    </row>
    <row r="522" spans="1:48" x14ac:dyDescent="0.3">
      <c r="A522" t="s">
        <v>599</v>
      </c>
      <c r="B522" t="s">
        <v>600</v>
      </c>
      <c r="C522" t="s">
        <v>3097</v>
      </c>
      <c r="D522" t="s">
        <v>43</v>
      </c>
      <c r="E522">
        <v>31366.383999999998</v>
      </c>
      <c r="F522">
        <v>193.77</v>
      </c>
      <c r="G522">
        <v>14.537956223030299</v>
      </c>
      <c r="H522">
        <f>(Table2[[#This Row],[1Y Return vs Nifty]]-AVERAGE(Table2[1Y Return vs Nifty]))/_xlfn.STDEV.P(Table2[1Y Return vs Nifty])</f>
        <v>-6.8993007192651667E-2</v>
      </c>
      <c r="I522">
        <v>-11.004085305540301</v>
      </c>
      <c r="J522">
        <f>(Table2[[#This Row],[1M Return vs Nifty]]-AVERAGE(Table2[1M Return vs Nifty]))/_xlfn.STDEV.P(Table2[1M Return vs Nifty])</f>
        <v>-1.0317763051905615</v>
      </c>
      <c r="K522">
        <v>-31.956161234198099</v>
      </c>
      <c r="L522">
        <f>(Table2[[#This Row],[6M Return vs Nifty]]-AVERAGE(Table2[6M Return vs Nifty]))/_xlfn.STDEV.P(Table2[6M Return vs Nifty])</f>
        <v>-1.1909322058963152</v>
      </c>
      <c r="M522">
        <v>-9.1733095593201206</v>
      </c>
      <c r="N522">
        <f>(Table2[[#This Row],[1W Return vs Nifty]]-AVERAGE(Table2[1W Return vs Nifty]))/_xlfn.STDEV.P(Table2[1W Return vs Nifty])</f>
        <v>-0.70164268594478485</v>
      </c>
      <c r="O522">
        <v>209.67</v>
      </c>
      <c r="P522">
        <v>226.695933474209</v>
      </c>
      <c r="Q522">
        <v>228.86185111648999</v>
      </c>
      <c r="R522">
        <v>22.1122868677658</v>
      </c>
      <c r="S522" s="1">
        <f>(Table2[[#This Row],[Close Price]]-Table2[[#This Row],[20D EMA]])/Table2[[#This Row],[20D EMA]]</f>
        <v>-7.5833452568321538E-2</v>
      </c>
      <c r="T522" s="1">
        <f>(Table2[[#This Row],[Close Price]]-Table2[[#This Row],[50D EMA]])/Table2[[#This Row],[50D EMA]]</f>
        <v>-0.14524271772151107</v>
      </c>
      <c r="U522" s="1">
        <f>(Table2[[#This Row],[Close Price]]-Table2[[#This Row],[200D EMA]])/Table2[[#This Row],[200D EMA]]</f>
        <v>-0.15333202517281191</v>
      </c>
      <c r="V522">
        <v>0.34096461122139898</v>
      </c>
      <c r="W522">
        <v>188.84</v>
      </c>
      <c r="X522">
        <v>196</v>
      </c>
      <c r="Y522">
        <v>188.84</v>
      </c>
      <c r="Z522">
        <v>196</v>
      </c>
      <c r="AA522">
        <v>187.16</v>
      </c>
      <c r="AB522">
        <v>234.2</v>
      </c>
      <c r="AC522" s="1">
        <f>(Table2[[#This Row],[Close Price]]/Table2[[#This Row],[Day Low]])-1</f>
        <v>2.6106757042999362E-2</v>
      </c>
      <c r="AD522" s="1">
        <f>(Table2[[#This Row],[Day High]]/Table2[[#This Row],[Close Price]])-1</f>
        <v>1.1508489446250714E-2</v>
      </c>
      <c r="AE522" s="1">
        <f>(Table2[[#This Row],[Close Price]]/Table2[[#This Row],[Current Week Low]])-1</f>
        <v>2.6106757042999362E-2</v>
      </c>
      <c r="AF522" s="1">
        <f>(Table2[[#This Row],[Current Week High]]/Table2[[#This Row],[Close Price]])-1</f>
        <v>1.1508489446250714E-2</v>
      </c>
      <c r="AG522" s="1">
        <f>(Table2[[#This Row],[Close Price]]/Table2[[#This Row],[Current Month Low]])-1</f>
        <v>3.5317375507587068E-2</v>
      </c>
      <c r="AH522" s="1">
        <f>(Table2[[#This Row],[Current Month High]]/Table2[[#This Row],[Close Price]])-1</f>
        <v>0.20864942973628509</v>
      </c>
      <c r="AI522">
        <v>67.5697992465293</v>
      </c>
      <c r="AJ522">
        <v>45.691729323308202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-0.28999999999999998</v>
      </c>
      <c r="AM522" t="s">
        <v>3143</v>
      </c>
      <c r="AN522">
        <v>-8.11</v>
      </c>
      <c r="AO522" t="s">
        <v>3143</v>
      </c>
      <c r="AP522">
        <v>2.0835013662845001E-2</v>
      </c>
      <c r="AQ522">
        <f>(Table2[[#This Row],[Sharpe Ratio]]-AVERAGE(Table2[Sharpe Ratio]))/_xlfn.STDEV.P(Table2[Sharpe Ratio])</f>
        <v>-0.42368690244987495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313</v>
      </c>
      <c r="AT522">
        <f>_xlfn.RANK.AVG(Table2[[#This Row],[6M Return vs Nifty Z-Score]],Table2[6M Return vs Nifty Z-Score])</f>
        <v>672</v>
      </c>
      <c r="AU522">
        <f>_xlfn.RANK.AVG(Table2[[#This Row],[Sharpe Ratio Z-Score]],Table2[Sharpe Ratio Z-Score])</f>
        <v>448</v>
      </c>
      <c r="AV522">
        <f>(Table2[[#This Row],[Rank 1Y]]+Table2[[#This Row],[Rank 6M]]+Table2[[#This Row],[Rank Sharpe]])/3</f>
        <v>477.66666666666669</v>
      </c>
    </row>
    <row r="523" spans="1:48" x14ac:dyDescent="0.3">
      <c r="A523" t="s">
        <v>1561</v>
      </c>
      <c r="B523" t="s">
        <v>1562</v>
      </c>
      <c r="C523" t="s">
        <v>3097</v>
      </c>
      <c r="D523" t="s">
        <v>24</v>
      </c>
      <c r="E523">
        <v>5889.2474842849997</v>
      </c>
      <c r="F523">
        <v>23.86</v>
      </c>
      <c r="G523">
        <v>-20.672273254258201</v>
      </c>
      <c r="H523">
        <f>(Table2[[#This Row],[1Y Return vs Nifty]]-AVERAGE(Table2[1Y Return vs Nifty]))/_xlfn.STDEV.P(Table2[1Y Return vs Nifty])</f>
        <v>-0.70361589527275192</v>
      </c>
      <c r="I523">
        <v>-2.3887152211233902</v>
      </c>
      <c r="J523">
        <f>(Table2[[#This Row],[1M Return vs Nifty]]-AVERAGE(Table2[1M Return vs Nifty]))/_xlfn.STDEV.P(Table2[1M Return vs Nifty])</f>
        <v>-1.9996104388422115E-2</v>
      </c>
      <c r="K523">
        <v>-31.716432863115401</v>
      </c>
      <c r="L523">
        <f>(Table2[[#This Row],[6M Return vs Nifty]]-AVERAGE(Table2[6M Return vs Nifty]))/_xlfn.STDEV.P(Table2[6M Return vs Nifty])</f>
        <v>-1.1821926480950464</v>
      </c>
      <c r="M523">
        <v>-8.4637933445407398</v>
      </c>
      <c r="N523">
        <f>(Table2[[#This Row],[1W Return vs Nifty]]-AVERAGE(Table2[1W Return vs Nifty]))/_xlfn.STDEV.P(Table2[1W Return vs Nifty])</f>
        <v>-0.55787842100834173</v>
      </c>
      <c r="O523">
        <v>24.14</v>
      </c>
      <c r="P523">
        <v>24.730434375437301</v>
      </c>
      <c r="Q523">
        <v>25.578222971631</v>
      </c>
      <c r="R523">
        <v>24.382880897351399</v>
      </c>
      <c r="S523" s="1">
        <f>(Table2[[#This Row],[Close Price]]-Table2[[#This Row],[20D EMA]])/Table2[[#This Row],[20D EMA]]</f>
        <v>-1.1599005799502947E-2</v>
      </c>
      <c r="T523" s="1">
        <f>(Table2[[#This Row],[Close Price]]-Table2[[#This Row],[50D EMA]])/Table2[[#This Row],[50D EMA]]</f>
        <v>-3.5196889881636398E-2</v>
      </c>
      <c r="U523" s="1">
        <f>(Table2[[#This Row],[Close Price]]-Table2[[#This Row],[200D EMA]])/Table2[[#This Row],[200D EMA]]</f>
        <v>-6.7175228456515315E-2</v>
      </c>
      <c r="V523">
        <v>1.45221015889372</v>
      </c>
      <c r="W523">
        <v>22.46</v>
      </c>
      <c r="X523">
        <v>24</v>
      </c>
      <c r="Y523">
        <v>22.46</v>
      </c>
      <c r="Z523">
        <v>24</v>
      </c>
      <c r="AA523">
        <v>22.41</v>
      </c>
      <c r="AB523">
        <v>26.29</v>
      </c>
      <c r="AC523" s="1">
        <f>(Table2[[#This Row],[Close Price]]/Table2[[#This Row],[Day Low]])-1</f>
        <v>6.2333036509349959E-2</v>
      </c>
      <c r="AD523" s="1">
        <f>(Table2[[#This Row],[Day High]]/Table2[[#This Row],[Close Price]])-1</f>
        <v>5.8675607711651256E-3</v>
      </c>
      <c r="AE523" s="1">
        <f>(Table2[[#This Row],[Close Price]]/Table2[[#This Row],[Current Week Low]])-1</f>
        <v>6.2333036509349959E-2</v>
      </c>
      <c r="AF523" s="1">
        <f>(Table2[[#This Row],[Current Week High]]/Table2[[#This Row],[Close Price]])-1</f>
        <v>5.8675607711651256E-3</v>
      </c>
      <c r="AG523" s="1">
        <f>(Table2[[#This Row],[Close Price]]/Table2[[#This Row],[Current Month Low]])-1</f>
        <v>6.4703257474341802E-2</v>
      </c>
      <c r="AH523" s="1">
        <f>(Table2[[#This Row],[Current Month High]]/Table2[[#This Row],[Close Price]])-1</f>
        <v>0.10184409052808041</v>
      </c>
      <c r="AI523">
        <v>54.575545127348903</v>
      </c>
      <c r="AJ523">
        <v>12.4430929008393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-0.06</v>
      </c>
      <c r="AM523" t="s">
        <v>3143</v>
      </c>
      <c r="AN523">
        <v>1.23</v>
      </c>
      <c r="AO523" t="s">
        <v>3144</v>
      </c>
      <c r="AP523">
        <v>0.10255171869508301</v>
      </c>
      <c r="AQ523">
        <f>(Table2[[#This Row],[Sharpe Ratio]]-AVERAGE(Table2[Sharpe Ratio]))/_xlfn.STDEV.P(Table2[Sharpe Ratio])</f>
        <v>0.54111075994388946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560</v>
      </c>
      <c r="AT523">
        <f>_xlfn.RANK.AVG(Table2[[#This Row],[6M Return vs Nifty Z-Score]],Table2[6M Return vs Nifty Z-Score])</f>
        <v>669</v>
      </c>
      <c r="AU523">
        <f>_xlfn.RANK.AVG(Table2[[#This Row],[Sharpe Ratio Z-Score]],Table2[Sharpe Ratio Z-Score])</f>
        <v>204</v>
      </c>
      <c r="AV523">
        <f>(Table2[[#This Row],[Rank 1Y]]+Table2[[#This Row],[Rank 6M]]+Table2[[#This Row],[Rank Sharpe]])/3</f>
        <v>477.66666666666669</v>
      </c>
    </row>
    <row r="524" spans="1:48" x14ac:dyDescent="0.3">
      <c r="A524" t="s">
        <v>316</v>
      </c>
      <c r="B524" t="s">
        <v>317</v>
      </c>
      <c r="C524" t="s">
        <v>3097</v>
      </c>
      <c r="D524" t="s">
        <v>34</v>
      </c>
      <c r="E524">
        <v>82626.147090168</v>
      </c>
      <c r="F524">
        <v>112.87</v>
      </c>
      <c r="G524">
        <v>-14.5733844092226</v>
      </c>
      <c r="H524">
        <f>(Table2[[#This Row],[1Y Return vs Nifty]]-AVERAGE(Table2[1Y Return vs Nifty]))/_xlfn.STDEV.P(Table2[1Y Return vs Nifty])</f>
        <v>-0.59369061189984551</v>
      </c>
      <c r="I524">
        <v>-4.9292684477550202</v>
      </c>
      <c r="J524">
        <f>(Table2[[#This Row],[1M Return vs Nifty]]-AVERAGE(Table2[1M Return vs Nifty]))/_xlfn.STDEV.P(Table2[1M Return vs Nifty])</f>
        <v>-0.3183560620690844</v>
      </c>
      <c r="K524">
        <v>-36.553853599849603</v>
      </c>
      <c r="L524">
        <f>(Table2[[#This Row],[6M Return vs Nifty]]-AVERAGE(Table2[6M Return vs Nifty]))/_xlfn.STDEV.P(Table2[6M Return vs Nifty])</f>
        <v>-1.3585460682046759</v>
      </c>
      <c r="M524">
        <v>-2.60665596157108</v>
      </c>
      <c r="N524">
        <f>(Table2[[#This Row],[1W Return vs Nifty]]-AVERAGE(Table2[1W Return vs Nifty]))/_xlfn.STDEV.P(Table2[1W Return vs Nifty])</f>
        <v>0.62891200457231078</v>
      </c>
      <c r="O524">
        <v>113.83</v>
      </c>
      <c r="P524">
        <v>119.217062088231</v>
      </c>
      <c r="Q524">
        <v>125.850872621005</v>
      </c>
      <c r="R524">
        <v>20.701943806073199</v>
      </c>
      <c r="S524" s="1">
        <f>(Table2[[#This Row],[Close Price]]-Table2[[#This Row],[20D EMA]])/Table2[[#This Row],[20D EMA]]</f>
        <v>-8.4336290960203269E-3</v>
      </c>
      <c r="T524" s="1">
        <f>(Table2[[#This Row],[Close Price]]-Table2[[#This Row],[50D EMA]])/Table2[[#This Row],[50D EMA]]</f>
        <v>-5.3239544550541099E-2</v>
      </c>
      <c r="U524" s="1">
        <f>(Table2[[#This Row],[Close Price]]-Table2[[#This Row],[200D EMA]])/Table2[[#This Row],[200D EMA]]</f>
        <v>-0.10314487576177865</v>
      </c>
      <c r="V524">
        <v>0.99044346210630896</v>
      </c>
      <c r="W524">
        <v>108.16</v>
      </c>
      <c r="X524">
        <v>113.47</v>
      </c>
      <c r="Y524">
        <v>108.16</v>
      </c>
      <c r="Z524">
        <v>113.47</v>
      </c>
      <c r="AA524">
        <v>106.68</v>
      </c>
      <c r="AB524">
        <v>123.64</v>
      </c>
      <c r="AC524" s="1">
        <f>(Table2[[#This Row],[Close Price]]/Table2[[#This Row],[Day Low]])-1</f>
        <v>4.3546597633136175E-2</v>
      </c>
      <c r="AD524" s="1">
        <f>(Table2[[#This Row],[Day High]]/Table2[[#This Row],[Close Price]])-1</f>
        <v>5.3158500930272634E-3</v>
      </c>
      <c r="AE524" s="1">
        <f>(Table2[[#This Row],[Close Price]]/Table2[[#This Row],[Current Week Low]])-1</f>
        <v>4.3546597633136175E-2</v>
      </c>
      <c r="AF524" s="1">
        <f>(Table2[[#This Row],[Current Week High]]/Table2[[#This Row],[Close Price]])-1</f>
        <v>5.3158500930272634E-3</v>
      </c>
      <c r="AG524" s="1">
        <f>(Table2[[#This Row],[Close Price]]/Table2[[#This Row],[Current Month Low]])-1</f>
        <v>5.8023997000374861E-2</v>
      </c>
      <c r="AH524" s="1">
        <f>(Table2[[#This Row],[Current Month High]]/Table2[[#This Row],[Close Price]])-1</f>
        <v>9.5419509169841321E-2</v>
      </c>
      <c r="AI524">
        <v>52.830690174536997</v>
      </c>
      <c r="AJ524">
        <v>13.837619768028199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-0.08</v>
      </c>
      <c r="AM524" t="s">
        <v>3143</v>
      </c>
      <c r="AN524">
        <v>-1</v>
      </c>
      <c r="AO524" t="s">
        <v>3143</v>
      </c>
      <c r="AP524">
        <v>9.7088540272435006E-2</v>
      </c>
      <c r="AQ524">
        <f>(Table2[[#This Row],[Sharpe Ratio]]-AVERAGE(Table2[Sharpe Ratio]))/_xlfn.STDEV.P(Table2[Sharpe Ratio])</f>
        <v>0.47660911649985394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515</v>
      </c>
      <c r="AT524">
        <f>_xlfn.RANK.AVG(Table2[[#This Row],[6M Return vs Nifty Z-Score]],Table2[6M Return vs Nifty Z-Score])</f>
        <v>698</v>
      </c>
      <c r="AU524">
        <f>_xlfn.RANK.AVG(Table2[[#This Row],[Sharpe Ratio Z-Score]],Table2[Sharpe Ratio Z-Score])</f>
        <v>221</v>
      </c>
      <c r="AV524">
        <f>(Table2[[#This Row],[Rank 1Y]]+Table2[[#This Row],[Rank 6M]]+Table2[[#This Row],[Rank Sharpe]])/3</f>
        <v>478</v>
      </c>
    </row>
    <row r="525" spans="1:48" x14ac:dyDescent="0.3">
      <c r="A525" t="s">
        <v>649</v>
      </c>
      <c r="B525" t="s">
        <v>650</v>
      </c>
      <c r="C525" t="s">
        <v>3111</v>
      </c>
      <c r="D525" t="s">
        <v>163</v>
      </c>
      <c r="E525">
        <v>27125.17470005</v>
      </c>
      <c r="F525">
        <v>1091.6500000000001</v>
      </c>
      <c r="G525">
        <v>-12.932934390043499</v>
      </c>
      <c r="H525">
        <f>(Table2[[#This Row],[1Y Return vs Nifty]]-AVERAGE(Table2[1Y Return vs Nifty]))/_xlfn.STDEV.P(Table2[1Y Return vs Nifty])</f>
        <v>-0.56412343371391482</v>
      </c>
      <c r="I525">
        <v>5.7711761497299401</v>
      </c>
      <c r="J525">
        <f>(Table2[[#This Row],[1M Return vs Nifty]]-AVERAGE(Table2[1M Return vs Nifty]))/_xlfn.STDEV.P(Table2[1M Return vs Nifty])</f>
        <v>0.93829314480572834</v>
      </c>
      <c r="K525">
        <v>-9.2741940764908204</v>
      </c>
      <c r="L525">
        <f>(Table2[[#This Row],[6M Return vs Nifty]]-AVERAGE(Table2[6M Return vs Nifty]))/_xlfn.STDEV.P(Table2[6M Return vs Nifty])</f>
        <v>-0.36403649002429816</v>
      </c>
      <c r="M525">
        <v>-4.2984402832809598</v>
      </c>
      <c r="N525">
        <f>(Table2[[#This Row],[1W Return vs Nifty]]-AVERAGE(Table2[1W Return vs Nifty]))/_xlfn.STDEV.P(Table2[1W Return vs Nifty])</f>
        <v>0.28611768306797869</v>
      </c>
      <c r="O525">
        <v>1102.97</v>
      </c>
      <c r="P525">
        <v>1088.8993691957</v>
      </c>
      <c r="Q525">
        <v>1068.29247272368</v>
      </c>
      <c r="R525">
        <v>39.546548626708102</v>
      </c>
      <c r="S525" s="1">
        <f>(Table2[[#This Row],[Close Price]]-Table2[[#This Row],[20D EMA]])/Table2[[#This Row],[20D EMA]]</f>
        <v>-1.0263198455080317E-2</v>
      </c>
      <c r="T525" s="1">
        <f>(Table2[[#This Row],[Close Price]]-Table2[[#This Row],[50D EMA]])/Table2[[#This Row],[50D EMA]]</f>
        <v>2.5260652013525901E-3</v>
      </c>
      <c r="U525" s="1">
        <f>(Table2[[#This Row],[Close Price]]-Table2[[#This Row],[200D EMA]])/Table2[[#This Row],[200D EMA]]</f>
        <v>2.1864356318797754E-2</v>
      </c>
      <c r="V525">
        <v>2.3116395606565301</v>
      </c>
      <c r="W525">
        <v>1065</v>
      </c>
      <c r="X525">
        <v>1105.95</v>
      </c>
      <c r="Y525">
        <v>1065</v>
      </c>
      <c r="Z525">
        <v>1105.95</v>
      </c>
      <c r="AA525">
        <v>1040</v>
      </c>
      <c r="AB525">
        <v>1247.3499999999999</v>
      </c>
      <c r="AC525" s="1">
        <f>(Table2[[#This Row],[Close Price]]/Table2[[#This Row],[Day Low]])-1</f>
        <v>2.5023474178403893E-2</v>
      </c>
      <c r="AD525" s="1">
        <f>(Table2[[#This Row],[Day High]]/Table2[[#This Row],[Close Price]])-1</f>
        <v>1.3099436632620254E-2</v>
      </c>
      <c r="AE525" s="1">
        <f>(Table2[[#This Row],[Close Price]]/Table2[[#This Row],[Current Week Low]])-1</f>
        <v>2.5023474178403893E-2</v>
      </c>
      <c r="AF525" s="1">
        <f>(Table2[[#This Row],[Current Week High]]/Table2[[#This Row],[Close Price]])-1</f>
        <v>1.3099436632620254E-2</v>
      </c>
      <c r="AG525" s="1">
        <f>(Table2[[#This Row],[Close Price]]/Table2[[#This Row],[Current Month Low]])-1</f>
        <v>4.9663461538461684E-2</v>
      </c>
      <c r="AH525" s="1">
        <f>(Table2[[#This Row],[Current Month High]]/Table2[[#This Row],[Close Price]])-1</f>
        <v>0.14262813172720179</v>
      </c>
      <c r="AI525">
        <v>23.574405716117699</v>
      </c>
      <c r="AJ525">
        <v>17.0042872454448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0.1</v>
      </c>
      <c r="AM525" t="s">
        <v>3144</v>
      </c>
      <c r="AN525">
        <v>-5.17</v>
      </c>
      <c r="AO525" t="s">
        <v>3143</v>
      </c>
      <c r="AP525">
        <v>4.0387651776569999E-3</v>
      </c>
      <c r="AQ525">
        <f>(Table2[[#This Row],[Sharpe Ratio]]-AVERAGE(Table2[Sharpe Ratio]))/_xlfn.STDEV.P(Table2[Sharpe Ratio])</f>
        <v>-0.62199373908873812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-0.32574283495324408</v>
      </c>
      <c r="AS525">
        <f>_xlfn.RANK.AVG(Table2[[#This Row],[1Y Return vs Nifty Z-Score]],Table2[1Y Return vs Nifty Z-Score])</f>
        <v>503</v>
      </c>
      <c r="AT525">
        <f>_xlfn.RANK.AVG(Table2[[#This Row],[6M Return vs Nifty Z-Score]],Table2[6M Return vs Nifty Z-Score])</f>
        <v>446</v>
      </c>
      <c r="AU525">
        <f>_xlfn.RANK.AVG(Table2[[#This Row],[Sharpe Ratio Z-Score]],Table2[Sharpe Ratio Z-Score])</f>
        <v>487</v>
      </c>
      <c r="AV525">
        <f>(Table2[[#This Row],[Rank 1Y]]+Table2[[#This Row],[Rank 6M]]+Table2[[#This Row],[Rank Sharpe]])/3</f>
        <v>478.66666666666669</v>
      </c>
    </row>
    <row r="526" spans="1:48" x14ac:dyDescent="0.3">
      <c r="A526" t="s">
        <v>1369</v>
      </c>
      <c r="B526" t="s">
        <v>1370</v>
      </c>
      <c r="C526" t="s">
        <v>3097</v>
      </c>
      <c r="D526" t="s">
        <v>24</v>
      </c>
      <c r="E526">
        <v>7643.7622808610004</v>
      </c>
      <c r="F526">
        <v>200.94</v>
      </c>
      <c r="G526">
        <v>-41.468580306191797</v>
      </c>
      <c r="H526">
        <f>(Table2[[#This Row],[1Y Return vs Nifty]]-AVERAGE(Table2[1Y Return vs Nifty]))/_xlfn.STDEV.P(Table2[1Y Return vs Nifty])</f>
        <v>-1.0784448196684757</v>
      </c>
      <c r="I526">
        <v>-6.6688602935107202</v>
      </c>
      <c r="J526">
        <f>(Table2[[#This Row],[1M Return vs Nifty]]-AVERAGE(Table2[1M Return vs Nifty]))/_xlfn.STDEV.P(Table2[1M Return vs Nifty])</f>
        <v>-0.52265193906176599</v>
      </c>
      <c r="K526">
        <v>-21.854731567053602</v>
      </c>
      <c r="L526">
        <f>(Table2[[#This Row],[6M Return vs Nifty]]-AVERAGE(Table2[6M Return vs Nifty]))/_xlfn.STDEV.P(Table2[6M Return vs Nifty])</f>
        <v>-0.82267363035622987</v>
      </c>
      <c r="M526">
        <v>-7.5969014185838297</v>
      </c>
      <c r="N526">
        <f>(Table2[[#This Row],[1W Return vs Nifty]]-AVERAGE(Table2[1W Return vs Nifty]))/_xlfn.STDEV.P(Table2[1W Return vs Nifty])</f>
        <v>-0.3822262260077175</v>
      </c>
      <c r="O526">
        <v>219.45</v>
      </c>
      <c r="P526">
        <v>223.78721275845601</v>
      </c>
      <c r="Q526">
        <v>223.283750161001</v>
      </c>
      <c r="R526">
        <v>14.5504379239269</v>
      </c>
      <c r="S526" s="1">
        <f>(Table2[[#This Row],[Close Price]]-Table2[[#This Row],[20D EMA]])/Table2[[#This Row],[20D EMA]]</f>
        <v>-8.4347231715652726E-2</v>
      </c>
      <c r="T526" s="1">
        <f>(Table2[[#This Row],[Close Price]]-Table2[[#This Row],[50D EMA]])/Table2[[#This Row],[50D EMA]]</f>
        <v>-0.10209346850892716</v>
      </c>
      <c r="U526" s="1">
        <f>(Table2[[#This Row],[Close Price]]-Table2[[#This Row],[200D EMA]])/Table2[[#This Row],[200D EMA]]</f>
        <v>-0.10006885922011706</v>
      </c>
      <c r="V526">
        <v>0.62375929010116105</v>
      </c>
      <c r="W526">
        <v>200.15</v>
      </c>
      <c r="X526">
        <v>204.09</v>
      </c>
      <c r="Y526">
        <v>200.15</v>
      </c>
      <c r="Z526">
        <v>204.09</v>
      </c>
      <c r="AA526">
        <v>200.15</v>
      </c>
      <c r="AB526">
        <v>240.55</v>
      </c>
      <c r="AC526" s="1">
        <f>(Table2[[#This Row],[Close Price]]/Table2[[#This Row],[Day Low]])-1</f>
        <v>3.9470397202097107E-3</v>
      </c>
      <c r="AD526" s="1">
        <f>(Table2[[#This Row],[Day High]]/Table2[[#This Row],[Close Price]])-1</f>
        <v>1.5676321289937345E-2</v>
      </c>
      <c r="AE526" s="1">
        <f>(Table2[[#This Row],[Close Price]]/Table2[[#This Row],[Current Week Low]])-1</f>
        <v>3.9470397202097107E-3</v>
      </c>
      <c r="AF526" s="1">
        <f>(Table2[[#This Row],[Current Week High]]/Table2[[#This Row],[Close Price]])-1</f>
        <v>1.5676321289937345E-2</v>
      </c>
      <c r="AG526" s="1">
        <f>(Table2[[#This Row],[Close Price]]/Table2[[#This Row],[Current Month Low]])-1</f>
        <v>3.9470397202097107E-3</v>
      </c>
      <c r="AH526" s="1">
        <f>(Table2[[#This Row],[Current Month High]]/Table2[[#This Row],[Close Price]])-1</f>
        <v>0.197123519458545</v>
      </c>
      <c r="AI526">
        <v>42.604757639096199</v>
      </c>
      <c r="AJ526">
        <v>4.65625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-0.09</v>
      </c>
      <c r="AM526" t="s">
        <v>3143</v>
      </c>
      <c r="AN526">
        <v>-11.93</v>
      </c>
      <c r="AO526" t="s">
        <v>3143</v>
      </c>
      <c r="AP526">
        <v>0.11542795891912699</v>
      </c>
      <c r="AQ526">
        <f>(Table2[[#This Row],[Sharpe Ratio]]-AVERAGE(Table2[Sharpe Ratio]))/_xlfn.STDEV.P(Table2[Sharpe Ratio])</f>
        <v>0.69313556886976613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676</v>
      </c>
      <c r="AT526">
        <f>_xlfn.RANK.AVG(Table2[[#This Row],[6M Return vs Nifty Z-Score]],Table2[6M Return vs Nifty Z-Score])</f>
        <v>593</v>
      </c>
      <c r="AU526">
        <f>_xlfn.RANK.AVG(Table2[[#This Row],[Sharpe Ratio Z-Score]],Table2[Sharpe Ratio Z-Score])</f>
        <v>168</v>
      </c>
      <c r="AV526">
        <f>(Table2[[#This Row],[Rank 1Y]]+Table2[[#This Row],[Rank 6M]]+Table2[[#This Row],[Rank Sharpe]])/3</f>
        <v>479</v>
      </c>
    </row>
    <row r="527" spans="1:48" x14ac:dyDescent="0.3">
      <c r="A527" t="s">
        <v>1640</v>
      </c>
      <c r="B527" t="s">
        <v>1641</v>
      </c>
      <c r="C527" t="s">
        <v>3111</v>
      </c>
      <c r="D527" t="s">
        <v>270</v>
      </c>
      <c r="E527">
        <v>5202.3575233800002</v>
      </c>
      <c r="F527">
        <v>556.25</v>
      </c>
      <c r="G527">
        <v>-32.867903663598597</v>
      </c>
      <c r="H527">
        <f>(Table2[[#This Row],[1Y Return vs Nifty]]-AVERAGE(Table2[1Y Return vs Nifty]))/_xlfn.STDEV.P(Table2[1Y Return vs Nifty])</f>
        <v>-0.92342775981414482</v>
      </c>
      <c r="I527">
        <v>-9.6439953682638997</v>
      </c>
      <c r="J527">
        <f>(Table2[[#This Row],[1M Return vs Nifty]]-AVERAGE(Table2[1M Return vs Nifty]))/_xlfn.STDEV.P(Table2[1M Return vs Nifty])</f>
        <v>-0.87204874196776549</v>
      </c>
      <c r="K527">
        <v>-3.5975008519376201</v>
      </c>
      <c r="L527">
        <f>(Table2[[#This Row],[6M Return vs Nifty]]-AVERAGE(Table2[6M Return vs Nifty]))/_xlfn.STDEV.P(Table2[6M Return vs Nifty])</f>
        <v>-0.15708648101206285</v>
      </c>
      <c r="M527">
        <v>-8.6370295903677992</v>
      </c>
      <c r="N527">
        <f>(Table2[[#This Row],[1W Return vs Nifty]]-AVERAGE(Table2[1W Return vs Nifty]))/_xlfn.STDEV.P(Table2[1W Return vs Nifty])</f>
        <v>-0.59298005931187259</v>
      </c>
      <c r="O527">
        <v>604.30999999999995</v>
      </c>
      <c r="P527">
        <v>621.41992465299199</v>
      </c>
      <c r="Q527">
        <v>581.386578134861</v>
      </c>
      <c r="R527">
        <v>10.9909450877471</v>
      </c>
      <c r="S527" s="1">
        <f>(Table2[[#This Row],[Close Price]]-Table2[[#This Row],[20D EMA]])/Table2[[#This Row],[20D EMA]]</f>
        <v>-7.9528718703976348E-2</v>
      </c>
      <c r="T527" s="1">
        <f>(Table2[[#This Row],[Close Price]]-Table2[[#This Row],[50D EMA]])/Table2[[#This Row],[50D EMA]]</f>
        <v>-0.10487260235400986</v>
      </c>
      <c r="U527" s="1">
        <f>(Table2[[#This Row],[Close Price]]-Table2[[#This Row],[200D EMA]])/Table2[[#This Row],[200D EMA]]</f>
        <v>-4.3235566626772394E-2</v>
      </c>
      <c r="V527">
        <v>0.29640038707119498</v>
      </c>
      <c r="W527">
        <v>536.1</v>
      </c>
      <c r="X527">
        <v>562.85</v>
      </c>
      <c r="Y527">
        <v>536.1</v>
      </c>
      <c r="Z527">
        <v>562.85</v>
      </c>
      <c r="AA527">
        <v>536.1</v>
      </c>
      <c r="AB527">
        <v>688.2</v>
      </c>
      <c r="AC527" s="1">
        <f>(Table2[[#This Row],[Close Price]]/Table2[[#This Row],[Day Low]])-1</f>
        <v>3.7586271218056355E-2</v>
      </c>
      <c r="AD527" s="1">
        <f>(Table2[[#This Row],[Day High]]/Table2[[#This Row],[Close Price]])-1</f>
        <v>1.1865168539325843E-2</v>
      </c>
      <c r="AE527" s="1">
        <f>(Table2[[#This Row],[Close Price]]/Table2[[#This Row],[Current Week Low]])-1</f>
        <v>3.7586271218056355E-2</v>
      </c>
      <c r="AF527" s="1">
        <f>(Table2[[#This Row],[Current Week High]]/Table2[[#This Row],[Close Price]])-1</f>
        <v>1.1865168539325843E-2</v>
      </c>
      <c r="AG527" s="1">
        <f>(Table2[[#This Row],[Close Price]]/Table2[[#This Row],[Current Month Low]])-1</f>
        <v>3.7586271218056355E-2</v>
      </c>
      <c r="AH527" s="1">
        <f>(Table2[[#This Row],[Current Month High]]/Table2[[#This Row],[Close Price]])-1</f>
        <v>0.23721348314606749</v>
      </c>
      <c r="AI527">
        <v>30.660674157303301</v>
      </c>
      <c r="AJ527">
        <v>27.8882630187377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-0.05</v>
      </c>
      <c r="AM527" t="s">
        <v>3143</v>
      </c>
      <c r="AN527">
        <v>-13.88</v>
      </c>
      <c r="AO527" t="s">
        <v>3143</v>
      </c>
      <c r="AP527">
        <v>2.6525112715512E-2</v>
      </c>
      <c r="AQ527">
        <f>(Table2[[#This Row],[Sharpe Ratio]]-AVERAGE(Table2[Sharpe Ratio]))/_xlfn.STDEV.P(Table2[Sharpe Ratio])</f>
        <v>-0.35650609452772097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632</v>
      </c>
      <c r="AT527">
        <f>_xlfn.RANK.AVG(Table2[[#This Row],[6M Return vs Nifty Z-Score]],Table2[6M Return vs Nifty Z-Score])</f>
        <v>378</v>
      </c>
      <c r="AU527">
        <f>_xlfn.RANK.AVG(Table2[[#This Row],[Sharpe Ratio Z-Score]],Table2[Sharpe Ratio Z-Score])</f>
        <v>427</v>
      </c>
      <c r="AV527">
        <f>(Table2[[#This Row],[Rank 1Y]]+Table2[[#This Row],[Rank 6M]]+Table2[[#This Row],[Rank Sharpe]])/3</f>
        <v>479</v>
      </c>
    </row>
    <row r="528" spans="1:48" x14ac:dyDescent="0.3">
      <c r="A528" t="s">
        <v>713</v>
      </c>
      <c r="B528" t="s">
        <v>714</v>
      </c>
      <c r="C528" t="s">
        <v>3097</v>
      </c>
      <c r="D528" t="s">
        <v>419</v>
      </c>
      <c r="E528">
        <v>23617.703473320002</v>
      </c>
      <c r="F528">
        <v>1075.1500000000001</v>
      </c>
      <c r="G528">
        <v>-16.426203352847899</v>
      </c>
      <c r="H528">
        <f>(Table2[[#This Row],[1Y Return vs Nifty]]-AVERAGE(Table2[1Y Return vs Nifty]))/_xlfn.STDEV.P(Table2[1Y Return vs Nifty])</f>
        <v>-0.62708548965409172</v>
      </c>
      <c r="I528">
        <v>3.7494721263278898</v>
      </c>
      <c r="J528">
        <f>(Table2[[#This Row],[1M Return vs Nifty]]-AVERAGE(Table2[1M Return vs Nifty]))/_xlfn.STDEV.P(Table2[1M Return vs Nifty])</f>
        <v>0.70086630385549886</v>
      </c>
      <c r="K528">
        <v>7.3651536281286996</v>
      </c>
      <c r="L528">
        <f>(Table2[[#This Row],[6M Return vs Nifty]]-AVERAGE(Table2[6M Return vs Nifty]))/_xlfn.STDEV.P(Table2[6M Return vs Nifty])</f>
        <v>0.24256897925394663</v>
      </c>
      <c r="M528">
        <v>2.1316481871744402</v>
      </c>
      <c r="N528">
        <f>(Table2[[#This Row],[1W Return vs Nifty]]-AVERAGE(Table2[1W Return vs Nifty]))/_xlfn.STDEV.P(Table2[1W Return vs Nifty])</f>
        <v>1.5890011453138124</v>
      </c>
      <c r="O528">
        <v>1056.56</v>
      </c>
      <c r="P528">
        <v>1043.2520440860801</v>
      </c>
      <c r="Q528">
        <v>973.48482545753404</v>
      </c>
      <c r="R528">
        <v>49.499785606255003</v>
      </c>
      <c r="S528" s="1">
        <f>(Table2[[#This Row],[Close Price]]-Table2[[#This Row],[20D EMA]])/Table2[[#This Row],[20D EMA]]</f>
        <v>1.7594836071780254E-2</v>
      </c>
      <c r="T528" s="1">
        <f>(Table2[[#This Row],[Close Price]]-Table2[[#This Row],[50D EMA]])/Table2[[#This Row],[50D EMA]]</f>
        <v>3.0575502913932507E-2</v>
      </c>
      <c r="U528" s="1">
        <f>(Table2[[#This Row],[Close Price]]-Table2[[#This Row],[200D EMA]])/Table2[[#This Row],[200D EMA]]</f>
        <v>0.10443426736999604</v>
      </c>
      <c r="V528">
        <v>0.82431279651182798</v>
      </c>
      <c r="W528">
        <v>1044.95</v>
      </c>
      <c r="X528">
        <v>1080.55</v>
      </c>
      <c r="Y528">
        <v>1044.95</v>
      </c>
      <c r="Z528">
        <v>1080.55</v>
      </c>
      <c r="AA528">
        <v>986.05</v>
      </c>
      <c r="AB528">
        <v>1121.9000000000001</v>
      </c>
      <c r="AC528" s="1">
        <f>(Table2[[#This Row],[Close Price]]/Table2[[#This Row],[Day Low]])-1</f>
        <v>2.8900904349490553E-2</v>
      </c>
      <c r="AD528" s="1">
        <f>(Table2[[#This Row],[Day High]]/Table2[[#This Row],[Close Price]])-1</f>
        <v>5.0225549923266222E-3</v>
      </c>
      <c r="AE528" s="1">
        <f>(Table2[[#This Row],[Close Price]]/Table2[[#This Row],[Current Week Low]])-1</f>
        <v>2.8900904349490553E-2</v>
      </c>
      <c r="AF528" s="1">
        <f>(Table2[[#This Row],[Current Week High]]/Table2[[#This Row],[Close Price]])-1</f>
        <v>5.0225549923266222E-3</v>
      </c>
      <c r="AG528" s="1">
        <f>(Table2[[#This Row],[Close Price]]/Table2[[#This Row],[Current Month Low]])-1</f>
        <v>9.0360529384919674E-2</v>
      </c>
      <c r="AH528" s="1">
        <f>(Table2[[#This Row],[Current Month High]]/Table2[[#This Row],[Close Price]])-1</f>
        <v>4.3482304794679738E-2</v>
      </c>
      <c r="AI528">
        <v>6.3851555596893199</v>
      </c>
      <c r="AJ528">
        <v>45.961172956828598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0.09</v>
      </c>
      <c r="AM528" t="s">
        <v>3144</v>
      </c>
      <c r="AN528">
        <v>2.16</v>
      </c>
      <c r="AO528" t="s">
        <v>3144</v>
      </c>
      <c r="AP528">
        <v>-6.4122465449679006E-2</v>
      </c>
      <c r="AQ528">
        <f>(Table2[[#This Row],[Sharpe Ratio]]-AVERAGE(Table2[Sharpe Ratio]))/_xlfn.STDEV.P(Table2[Sharpe Ratio])</f>
        <v>-1.4267471361963724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0.47860380257279389</v>
      </c>
      <c r="AS528">
        <f>_xlfn.RANK.AVG(Table2[[#This Row],[1Y Return vs Nifty Z-Score]],Table2[1Y Return vs Nifty Z-Score])</f>
        <v>530</v>
      </c>
      <c r="AT528">
        <f>_xlfn.RANK.AVG(Table2[[#This Row],[6M Return vs Nifty Z-Score]],Table2[6M Return vs Nifty Z-Score])</f>
        <v>234</v>
      </c>
      <c r="AU528">
        <f>_xlfn.RANK.AVG(Table2[[#This Row],[Sharpe Ratio Z-Score]],Table2[Sharpe Ratio Z-Score])</f>
        <v>681</v>
      </c>
      <c r="AV528">
        <f>(Table2[[#This Row],[Rank 1Y]]+Table2[[#This Row],[Rank 6M]]+Table2[[#This Row],[Rank Sharpe]])/3</f>
        <v>481.66666666666669</v>
      </c>
    </row>
    <row r="529" spans="1:48" x14ac:dyDescent="0.3">
      <c r="A529" t="s">
        <v>1081</v>
      </c>
      <c r="B529" t="s">
        <v>1082</v>
      </c>
      <c r="C529" t="s">
        <v>3099</v>
      </c>
      <c r="D529" t="s">
        <v>125</v>
      </c>
      <c r="E529">
        <v>11448.377187759999</v>
      </c>
      <c r="F529">
        <v>1842.65</v>
      </c>
      <c r="G529">
        <v>-8.2080619655776097</v>
      </c>
      <c r="H529">
        <f>(Table2[[#This Row],[1Y Return vs Nifty]]-AVERAGE(Table2[1Y Return vs Nifty]))/_xlfn.STDEV.P(Table2[1Y Return vs Nifty])</f>
        <v>-0.47896317692664553</v>
      </c>
      <c r="I529">
        <v>-6.0987251600422701</v>
      </c>
      <c r="J529">
        <f>(Table2[[#This Row],[1M Return vs Nifty]]-AVERAGE(Table2[1M Return vs Nifty]))/_xlfn.STDEV.P(Table2[1M Return vs Nifty])</f>
        <v>-0.45569585543763413</v>
      </c>
      <c r="K529">
        <v>3.4107205413144501</v>
      </c>
      <c r="L529">
        <f>(Table2[[#This Row],[6M Return vs Nifty]]-AVERAGE(Table2[6M Return vs Nifty]))/_xlfn.STDEV.P(Table2[6M Return vs Nifty])</f>
        <v>9.8405831699165294E-2</v>
      </c>
      <c r="M529">
        <v>-6.8427906091598896</v>
      </c>
      <c r="N529">
        <f>(Table2[[#This Row],[1W Return vs Nifty]]-AVERAGE(Table2[1W Return vs Nifty]))/_xlfn.STDEV.P(Table2[1W Return vs Nifty])</f>
        <v>-0.2294260729750352</v>
      </c>
      <c r="O529">
        <v>1931.21</v>
      </c>
      <c r="P529">
        <v>2022.1515086494601</v>
      </c>
      <c r="Q529">
        <v>1907.9025882609001</v>
      </c>
      <c r="R529">
        <v>24.570362464250799</v>
      </c>
      <c r="S529" s="1">
        <f>(Table2[[#This Row],[Close Price]]-Table2[[#This Row],[20D EMA]])/Table2[[#This Row],[20D EMA]]</f>
        <v>-4.5857260474003313E-2</v>
      </c>
      <c r="T529" s="1">
        <f>(Table2[[#This Row],[Close Price]]-Table2[[#This Row],[50D EMA]])/Table2[[#This Row],[50D EMA]]</f>
        <v>-8.8767586346358465E-2</v>
      </c>
      <c r="U529" s="1">
        <f>(Table2[[#This Row],[Close Price]]-Table2[[#This Row],[200D EMA]])/Table2[[#This Row],[200D EMA]]</f>
        <v>-3.4201215859966577E-2</v>
      </c>
      <c r="V529">
        <v>1.3670514204283699</v>
      </c>
      <c r="W529">
        <v>1799.15</v>
      </c>
      <c r="X529">
        <v>1846</v>
      </c>
      <c r="Y529">
        <v>1799.15</v>
      </c>
      <c r="Z529">
        <v>1846</v>
      </c>
      <c r="AA529">
        <v>1775.05</v>
      </c>
      <c r="AB529">
        <v>2033.6</v>
      </c>
      <c r="AC529" s="1">
        <f>(Table2[[#This Row],[Close Price]]/Table2[[#This Row],[Day Low]])-1</f>
        <v>2.4178084095267227E-2</v>
      </c>
      <c r="AD529" s="1">
        <f>(Table2[[#This Row],[Day High]]/Table2[[#This Row],[Close Price]])-1</f>
        <v>1.8180338100017845E-3</v>
      </c>
      <c r="AE529" s="1">
        <f>(Table2[[#This Row],[Close Price]]/Table2[[#This Row],[Current Week Low]])-1</f>
        <v>2.4178084095267227E-2</v>
      </c>
      <c r="AF529" s="1">
        <f>(Table2[[#This Row],[Current Week High]]/Table2[[#This Row],[Close Price]])-1</f>
        <v>1.8180338100017845E-3</v>
      </c>
      <c r="AG529" s="1">
        <f>(Table2[[#This Row],[Close Price]]/Table2[[#This Row],[Current Month Low]])-1</f>
        <v>3.8083434269457372E-2</v>
      </c>
      <c r="AH529" s="1">
        <f>(Table2[[#This Row],[Current Month High]]/Table2[[#This Row],[Close Price]])-1</f>
        <v>0.10362792717010816</v>
      </c>
      <c r="AI529">
        <v>34.805850269991502</v>
      </c>
      <c r="AJ529">
        <v>27.948477589140001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-0.16</v>
      </c>
      <c r="AM529" t="s">
        <v>3143</v>
      </c>
      <c r="AN529">
        <v>-6.18</v>
      </c>
      <c r="AO529" t="s">
        <v>3143</v>
      </c>
      <c r="AP529">
        <v>-6.8352454219841E-2</v>
      </c>
      <c r="AQ529">
        <f>(Table2[[#This Row],[Sharpe Ratio]]-AVERAGE(Table2[Sharpe Ratio]))/_xlfn.STDEV.P(Table2[Sharpe Ratio])</f>
        <v>-1.4766889843875608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472</v>
      </c>
      <c r="AT529">
        <f>_xlfn.RANK.AVG(Table2[[#This Row],[6M Return vs Nifty Z-Score]],Table2[6M Return vs Nifty Z-Score])</f>
        <v>288</v>
      </c>
      <c r="AU529">
        <f>_xlfn.RANK.AVG(Table2[[#This Row],[Sharpe Ratio Z-Score]],Table2[Sharpe Ratio Z-Score])</f>
        <v>687</v>
      </c>
      <c r="AV529">
        <f>(Table2[[#This Row],[Rank 1Y]]+Table2[[#This Row],[Rank 6M]]+Table2[[#This Row],[Rank Sharpe]])/3</f>
        <v>482.33333333333331</v>
      </c>
    </row>
    <row r="530" spans="1:48" x14ac:dyDescent="0.3">
      <c r="A530" t="s">
        <v>137</v>
      </c>
      <c r="B530" t="s">
        <v>138</v>
      </c>
      <c r="C530" t="s">
        <v>3097</v>
      </c>
      <c r="D530" t="s">
        <v>54</v>
      </c>
      <c r="E530">
        <v>197709.76730775999</v>
      </c>
      <c r="F530">
        <v>316.64999999999998</v>
      </c>
      <c r="G530">
        <v>16.806027800007701</v>
      </c>
      <c r="H530">
        <f>(Table2[[#This Row],[1Y Return vs Nifty]]-AVERAGE(Table2[1Y Return vs Nifty]))/_xlfn.STDEV.P(Table2[1Y Return vs Nifty])</f>
        <v>-2.8113690132755297E-2</v>
      </c>
      <c r="I530">
        <v>-5.7280334405041504</v>
      </c>
      <c r="J530">
        <f>(Table2[[#This Row],[1M Return vs Nifty]]-AVERAGE(Table2[1M Return vs Nifty]))/_xlfn.STDEV.P(Table2[1M Return vs Nifty])</f>
        <v>-0.41216220119469477</v>
      </c>
      <c r="K530">
        <v>-25.3407850905642</v>
      </c>
      <c r="L530">
        <f>(Table2[[#This Row],[6M Return vs Nifty]]-AVERAGE(Table2[6M Return vs Nifty]))/_xlfn.STDEV.P(Table2[6M Return vs Nifty])</f>
        <v>-0.94976149287929856</v>
      </c>
      <c r="M530">
        <v>-5.02898147855025</v>
      </c>
      <c r="N530">
        <f>(Table2[[#This Row],[1W Return vs Nifty]]-AVERAGE(Table2[1W Return vs Nifty]))/_xlfn.STDEV.P(Table2[1W Return vs Nifty])</f>
        <v>0.13809327466691482</v>
      </c>
      <c r="O530">
        <v>329.56</v>
      </c>
      <c r="P530">
        <v>336.10311710000701</v>
      </c>
      <c r="Q530">
        <v>316.12790920410902</v>
      </c>
      <c r="R530">
        <v>18.203413819759</v>
      </c>
      <c r="S530" s="1">
        <f>(Table2[[#This Row],[Close Price]]-Table2[[#This Row],[20D EMA]])/Table2[[#This Row],[20D EMA]]</f>
        <v>-3.9173443379050932E-2</v>
      </c>
      <c r="T530" s="1">
        <f>(Table2[[#This Row],[Close Price]]-Table2[[#This Row],[50D EMA]])/Table2[[#This Row],[50D EMA]]</f>
        <v>-5.7878419182345119E-2</v>
      </c>
      <c r="U530" s="1">
        <f>(Table2[[#This Row],[Close Price]]-Table2[[#This Row],[200D EMA]])/Table2[[#This Row],[200D EMA]]</f>
        <v>1.6515175683329845E-3</v>
      </c>
      <c r="V530">
        <v>0.56690005570034796</v>
      </c>
      <c r="W530">
        <v>310.64999999999998</v>
      </c>
      <c r="X530">
        <v>319.25</v>
      </c>
      <c r="Y530">
        <v>310.64999999999998</v>
      </c>
      <c r="Z530">
        <v>319.25</v>
      </c>
      <c r="AA530">
        <v>306</v>
      </c>
      <c r="AB530">
        <v>353</v>
      </c>
      <c r="AC530" s="1">
        <f>(Table2[[#This Row],[Close Price]]/Table2[[#This Row],[Day Low]])-1</f>
        <v>1.93143408981169E-2</v>
      </c>
      <c r="AD530" s="1">
        <f>(Table2[[#This Row],[Day High]]/Table2[[#This Row],[Close Price]])-1</f>
        <v>8.2109584714986639E-3</v>
      </c>
      <c r="AE530" s="1">
        <f>(Table2[[#This Row],[Close Price]]/Table2[[#This Row],[Current Week Low]])-1</f>
        <v>1.93143408981169E-2</v>
      </c>
      <c r="AF530" s="1">
        <f>(Table2[[#This Row],[Current Week High]]/Table2[[#This Row],[Close Price]])-1</f>
        <v>8.2109584714986639E-3</v>
      </c>
      <c r="AG530" s="1">
        <f>(Table2[[#This Row],[Close Price]]/Table2[[#This Row],[Current Month Low]])-1</f>
        <v>3.4803921568627327E-2</v>
      </c>
      <c r="AH530" s="1">
        <f>(Table2[[#This Row],[Current Month High]]/Table2[[#This Row],[Close Price]])-1</f>
        <v>0.11479551555345036</v>
      </c>
      <c r="AI530">
        <v>24.648665719248399</v>
      </c>
      <c r="AJ530">
        <v>48.105706267539702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-7.0000000000000007E-2</v>
      </c>
      <c r="AM530" t="s">
        <v>3143</v>
      </c>
      <c r="AN530">
        <v>-7.9</v>
      </c>
      <c r="AO530" t="s">
        <v>3143</v>
      </c>
      <c r="AQ530">
        <f>(Table2[[#This Row],[Sharpe Ratio]]-AVERAGE(Table2[Sharpe Ratio]))/_xlfn.STDEV.P(Table2[Sharpe Ratio])</f>
        <v>-0.66967788397470196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300</v>
      </c>
      <c r="AT530">
        <f>_xlfn.RANK.AVG(Table2[[#This Row],[6M Return vs Nifty Z-Score]],Table2[6M Return vs Nifty Z-Score])</f>
        <v>628</v>
      </c>
      <c r="AU530">
        <f>_xlfn.RANK.AVG(Table2[[#This Row],[Sharpe Ratio Z-Score]],Table2[Sharpe Ratio Z-Score])</f>
        <v>520.5</v>
      </c>
      <c r="AV530">
        <f>(Table2[[#This Row],[Rank 1Y]]+Table2[[#This Row],[Rank 6M]]+Table2[[#This Row],[Rank Sharpe]])/3</f>
        <v>482.83333333333331</v>
      </c>
    </row>
    <row r="531" spans="1:48" x14ac:dyDescent="0.3">
      <c r="A531" t="s">
        <v>2113</v>
      </c>
      <c r="B531" t="s">
        <v>2114</v>
      </c>
      <c r="C531" t="s">
        <v>3099</v>
      </c>
      <c r="D531" t="s">
        <v>516</v>
      </c>
      <c r="E531">
        <v>2751.5762273</v>
      </c>
      <c r="F531">
        <v>394.05</v>
      </c>
      <c r="G531">
        <v>-17.3894007451051</v>
      </c>
      <c r="H531">
        <f>(Table2[[#This Row],[1Y Return vs Nifty]]-AVERAGE(Table2[1Y Return vs Nifty]))/_xlfn.STDEV.P(Table2[1Y Return vs Nifty])</f>
        <v>-0.64444598743953696</v>
      </c>
      <c r="I531">
        <v>-11.851461914505499</v>
      </c>
      <c r="J531">
        <f>(Table2[[#This Row],[1M Return vs Nifty]]-AVERAGE(Table2[1M Return vs Nifty]))/_xlfn.STDEV.P(Table2[1M Return vs Nifty])</f>
        <v>-1.1312913425218767</v>
      </c>
      <c r="K531">
        <v>2.22132430709217</v>
      </c>
      <c r="L531">
        <f>(Table2[[#This Row],[6M Return vs Nifty]]-AVERAGE(Table2[6M Return vs Nifty]))/_xlfn.STDEV.P(Table2[6M Return vs Nifty])</f>
        <v>5.5045101842076151E-2</v>
      </c>
      <c r="M531">
        <v>-6.9887256349552498</v>
      </c>
      <c r="N531">
        <f>(Table2[[#This Row],[1W Return vs Nifty]]-AVERAGE(Table2[1W Return vs Nifty]))/_xlfn.STDEV.P(Table2[1W Return vs Nifty])</f>
        <v>-0.25899585767470479</v>
      </c>
      <c r="O531">
        <v>419.96</v>
      </c>
      <c r="P531">
        <v>430.04427594327097</v>
      </c>
      <c r="Q531">
        <v>394.520153162329</v>
      </c>
      <c r="R531">
        <v>13.063360201695</v>
      </c>
      <c r="S531" s="1">
        <f>(Table2[[#This Row],[Close Price]]-Table2[[#This Row],[20D EMA]])/Table2[[#This Row],[20D EMA]]</f>
        <v>-6.1696352033526927E-2</v>
      </c>
      <c r="T531" s="1">
        <f>(Table2[[#This Row],[Close Price]]-Table2[[#This Row],[50D EMA]])/Table2[[#This Row],[50D EMA]]</f>
        <v>-8.3699000211827315E-2</v>
      </c>
      <c r="U531" s="1">
        <f>(Table2[[#This Row],[Close Price]]-Table2[[#This Row],[200D EMA]])/Table2[[#This Row],[200D EMA]]</f>
        <v>-1.191708860904591E-3</v>
      </c>
      <c r="V531">
        <v>0.34647239723734502</v>
      </c>
      <c r="W531">
        <v>373.5</v>
      </c>
      <c r="X531">
        <v>397</v>
      </c>
      <c r="Y531">
        <v>373.5</v>
      </c>
      <c r="Z531">
        <v>397</v>
      </c>
      <c r="AA531">
        <v>373.5</v>
      </c>
      <c r="AB531">
        <v>465</v>
      </c>
      <c r="AC531" s="1">
        <f>(Table2[[#This Row],[Close Price]]/Table2[[#This Row],[Day Low]])-1</f>
        <v>5.5020080321285247E-2</v>
      </c>
      <c r="AD531" s="1">
        <f>(Table2[[#This Row],[Day High]]/Table2[[#This Row],[Close Price]])-1</f>
        <v>7.4863595990355414E-3</v>
      </c>
      <c r="AE531" s="1">
        <f>(Table2[[#This Row],[Close Price]]/Table2[[#This Row],[Current Week Low]])-1</f>
        <v>5.5020080321285247E-2</v>
      </c>
      <c r="AF531" s="1">
        <f>(Table2[[#This Row],[Current Week High]]/Table2[[#This Row],[Close Price]])-1</f>
        <v>7.4863595990355414E-3</v>
      </c>
      <c r="AG531" s="1">
        <f>(Table2[[#This Row],[Close Price]]/Table2[[#This Row],[Current Month Low]])-1</f>
        <v>5.5020080321285247E-2</v>
      </c>
      <c r="AH531" s="1">
        <f>(Table2[[#This Row],[Current Month High]]/Table2[[#This Row],[Close Price]])-1</f>
        <v>0.180053292729349</v>
      </c>
      <c r="AI531">
        <v>28.156325339423901</v>
      </c>
      <c r="AJ531">
        <v>33.553634977122499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-0.01</v>
      </c>
      <c r="AM531" t="s">
        <v>3143</v>
      </c>
      <c r="AN531">
        <v>-11.4</v>
      </c>
      <c r="AO531" t="s">
        <v>3143</v>
      </c>
      <c r="AP531">
        <v>-1.8452190865940001E-2</v>
      </c>
      <c r="AQ531">
        <f>(Table2[[#This Row],[Sharpe Ratio]]-AVERAGE(Table2[Sharpe Ratio]))/_xlfn.STDEV.P(Table2[Sharpe Ratio])</f>
        <v>-0.88753579450204378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543</v>
      </c>
      <c r="AT531">
        <f>_xlfn.RANK.AVG(Table2[[#This Row],[6M Return vs Nifty Z-Score]],Table2[6M Return vs Nifty Z-Score])</f>
        <v>312</v>
      </c>
      <c r="AU531">
        <f>_xlfn.RANK.AVG(Table2[[#This Row],[Sharpe Ratio Z-Score]],Table2[Sharpe Ratio Z-Score])</f>
        <v>594</v>
      </c>
      <c r="AV531">
        <f>(Table2[[#This Row],[Rank 1Y]]+Table2[[#This Row],[Rank 6M]]+Table2[[#This Row],[Rank Sharpe]])/3</f>
        <v>483</v>
      </c>
    </row>
    <row r="532" spans="1:48" x14ac:dyDescent="0.3">
      <c r="A532" t="s">
        <v>1225</v>
      </c>
      <c r="B532" t="s">
        <v>1226</v>
      </c>
      <c r="C532" t="s">
        <v>3104</v>
      </c>
      <c r="D532" t="s">
        <v>74</v>
      </c>
      <c r="E532">
        <v>9118.84176467</v>
      </c>
      <c r="F532">
        <v>778.6</v>
      </c>
      <c r="G532">
        <v>-15.5038295046936</v>
      </c>
      <c r="H532">
        <f>(Table2[[#This Row],[1Y Return vs Nifty]]-AVERAGE(Table2[1Y Return vs Nifty]))/_xlfn.STDEV.P(Table2[1Y Return vs Nifty])</f>
        <v>-0.61046078813708493</v>
      </c>
      <c r="I532">
        <v>8.2490481406564804</v>
      </c>
      <c r="J532">
        <f>(Table2[[#This Row],[1M Return vs Nifty]]-AVERAGE(Table2[1M Return vs Nifty]))/_xlfn.STDEV.P(Table2[1M Return vs Nifty])</f>
        <v>1.2292918826401378</v>
      </c>
      <c r="K532">
        <v>-10.549155642376901</v>
      </c>
      <c r="L532">
        <f>(Table2[[#This Row],[6M Return vs Nifty]]-AVERAGE(Table2[6M Return vs Nifty]))/_xlfn.STDEV.P(Table2[6M Return vs Nifty])</f>
        <v>-0.41051659685993669</v>
      </c>
      <c r="M532">
        <v>-4.7252103028546699</v>
      </c>
      <c r="N532">
        <f>(Table2[[#This Row],[1W Return vs Nifty]]-AVERAGE(Table2[1W Return vs Nifty]))/_xlfn.STDEV.P(Table2[1W Return vs Nifty])</f>
        <v>0.19964428488073144</v>
      </c>
      <c r="O532">
        <v>793.36</v>
      </c>
      <c r="P532">
        <v>798.32407470021099</v>
      </c>
      <c r="Q532">
        <v>808.63665835295205</v>
      </c>
      <c r="R532">
        <v>37.639553542115401</v>
      </c>
      <c r="S532" s="1">
        <f>(Table2[[#This Row],[Close Price]]-Table2[[#This Row],[20D EMA]])/Table2[[#This Row],[20D EMA]]</f>
        <v>-1.8604416658263578E-2</v>
      </c>
      <c r="T532" s="1">
        <f>(Table2[[#This Row],[Close Price]]-Table2[[#This Row],[50D EMA]])/Table2[[#This Row],[50D EMA]]</f>
        <v>-2.4706851923033644E-2</v>
      </c>
      <c r="U532" s="1">
        <f>(Table2[[#This Row],[Close Price]]-Table2[[#This Row],[200D EMA]])/Table2[[#This Row],[200D EMA]]</f>
        <v>-3.7144814104929799E-2</v>
      </c>
      <c r="V532">
        <v>0.66214544760692695</v>
      </c>
      <c r="W532">
        <v>766.85</v>
      </c>
      <c r="X532">
        <v>784.6</v>
      </c>
      <c r="Y532">
        <v>766.85</v>
      </c>
      <c r="Z532">
        <v>784.6</v>
      </c>
      <c r="AA532">
        <v>759.1</v>
      </c>
      <c r="AB532">
        <v>838</v>
      </c>
      <c r="AC532" s="1">
        <f>(Table2[[#This Row],[Close Price]]/Table2[[#This Row],[Day Low]])-1</f>
        <v>1.5322422898871979E-2</v>
      </c>
      <c r="AD532" s="1">
        <f>(Table2[[#This Row],[Day High]]/Table2[[#This Row],[Close Price]])-1</f>
        <v>7.7061392242485649E-3</v>
      </c>
      <c r="AE532" s="1">
        <f>(Table2[[#This Row],[Close Price]]/Table2[[#This Row],[Current Week Low]])-1</f>
        <v>1.5322422898871979E-2</v>
      </c>
      <c r="AF532" s="1">
        <f>(Table2[[#This Row],[Current Week High]]/Table2[[#This Row],[Close Price]])-1</f>
        <v>7.7061392242485649E-3</v>
      </c>
      <c r="AG532" s="1">
        <f>(Table2[[#This Row],[Close Price]]/Table2[[#This Row],[Current Month Low]])-1</f>
        <v>2.5688315109998694E-2</v>
      </c>
      <c r="AH532" s="1">
        <f>(Table2[[#This Row],[Current Month High]]/Table2[[#This Row],[Close Price]])-1</f>
        <v>7.6290778320061703E-2</v>
      </c>
      <c r="AI532">
        <v>28.422810172103699</v>
      </c>
      <c r="AJ532">
        <v>16.4871334530221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-0.02</v>
      </c>
      <c r="AM532" t="s">
        <v>3143</v>
      </c>
      <c r="AN532">
        <v>-4.3</v>
      </c>
      <c r="AO532" t="s">
        <v>3143</v>
      </c>
      <c r="AP532">
        <v>1.5226994094153E-2</v>
      </c>
      <c r="AQ532">
        <f>(Table2[[#This Row],[Sharpe Ratio]]-AVERAGE(Table2[Sharpe Ratio]))/_xlfn.STDEV.P(Table2[Sharpe Ratio])</f>
        <v>-0.48989862951838553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524</v>
      </c>
      <c r="AT532">
        <f>_xlfn.RANK.AVG(Table2[[#This Row],[6M Return vs Nifty Z-Score]],Table2[6M Return vs Nifty Z-Score])</f>
        <v>470</v>
      </c>
      <c r="AU532">
        <f>_xlfn.RANK.AVG(Table2[[#This Row],[Sharpe Ratio Z-Score]],Table2[Sharpe Ratio Z-Score])</f>
        <v>466</v>
      </c>
      <c r="AV532">
        <f>(Table2[[#This Row],[Rank 1Y]]+Table2[[#This Row],[Rank 6M]]+Table2[[#This Row],[Rank Sharpe]])/3</f>
        <v>486.66666666666669</v>
      </c>
    </row>
    <row r="533" spans="1:48" x14ac:dyDescent="0.3">
      <c r="A533" t="s">
        <v>38</v>
      </c>
      <c r="B533" t="s">
        <v>39</v>
      </c>
      <c r="C533" t="s">
        <v>3099</v>
      </c>
      <c r="D533" t="s">
        <v>40</v>
      </c>
      <c r="E533">
        <v>593988.418989909</v>
      </c>
      <c r="F533">
        <v>2575.8000000000002</v>
      </c>
      <c r="G533">
        <v>-23.874021404317801</v>
      </c>
      <c r="H533">
        <f>(Table2[[#This Row],[1Y Return vs Nifty]]-AVERAGE(Table2[1Y Return vs Nifty]))/_xlfn.STDEV.P(Table2[1Y Return vs Nifty])</f>
        <v>-0.76132363214525856</v>
      </c>
      <c r="I533">
        <v>-7.7450775840917503</v>
      </c>
      <c r="J533">
        <f>(Table2[[#This Row],[1M Return vs Nifty]]-AVERAGE(Table2[1M Return vs Nifty]))/_xlfn.STDEV.P(Table2[1M Return vs Nifty])</f>
        <v>-0.64904179065274448</v>
      </c>
      <c r="K533">
        <v>7.1488544568880101</v>
      </c>
      <c r="L533">
        <f>(Table2[[#This Row],[6M Return vs Nifty]]-AVERAGE(Table2[6M Return vs Nifty]))/_xlfn.STDEV.P(Table2[6M Return vs Nifty])</f>
        <v>0.23468355834657975</v>
      </c>
      <c r="M533">
        <v>-4.7788996112289199</v>
      </c>
      <c r="N533">
        <f>(Table2[[#This Row],[1W Return vs Nifty]]-AVERAGE(Table2[1W Return vs Nifty]))/_xlfn.STDEV.P(Table2[1W Return vs Nifty])</f>
        <v>0.18876559910500168</v>
      </c>
      <c r="O533">
        <v>2719.35</v>
      </c>
      <c r="P533">
        <v>2762.5468583838401</v>
      </c>
      <c r="Q533">
        <v>2623.6356939390998</v>
      </c>
      <c r="R533">
        <v>14.675416149443601</v>
      </c>
      <c r="S533" s="1">
        <f>(Table2[[#This Row],[Close Price]]-Table2[[#This Row],[20D EMA]])/Table2[[#This Row],[20D EMA]]</f>
        <v>-5.2788350157206586E-2</v>
      </c>
      <c r="T533" s="1">
        <f>(Table2[[#This Row],[Close Price]]-Table2[[#This Row],[50D EMA]])/Table2[[#This Row],[50D EMA]]</f>
        <v>-6.7599526073954655E-2</v>
      </c>
      <c r="U533" s="1">
        <f>(Table2[[#This Row],[Close Price]]-Table2[[#This Row],[200D EMA]])/Table2[[#This Row],[200D EMA]]</f>
        <v>-1.8232597631449219E-2</v>
      </c>
      <c r="V533">
        <v>1.1252565588355901</v>
      </c>
      <c r="W533">
        <v>2520.1</v>
      </c>
      <c r="X533">
        <v>2589.6</v>
      </c>
      <c r="Y533">
        <v>2520.1</v>
      </c>
      <c r="Z533">
        <v>2589.6</v>
      </c>
      <c r="AA533">
        <v>2452.6</v>
      </c>
      <c r="AB533">
        <v>2962.7</v>
      </c>
      <c r="AC533" s="1">
        <f>(Table2[[#This Row],[Close Price]]/Table2[[#This Row],[Day Low]])-1</f>
        <v>2.2102297527875958E-2</v>
      </c>
      <c r="AD533" s="1">
        <f>(Table2[[#This Row],[Day High]]/Table2[[#This Row],[Close Price]])-1</f>
        <v>5.3575588166780985E-3</v>
      </c>
      <c r="AE533" s="1">
        <f>(Table2[[#This Row],[Close Price]]/Table2[[#This Row],[Current Week Low]])-1</f>
        <v>2.2102297527875958E-2</v>
      </c>
      <c r="AF533" s="1">
        <f>(Table2[[#This Row],[Current Week High]]/Table2[[#This Row],[Close Price]])-1</f>
        <v>5.3575588166780985E-3</v>
      </c>
      <c r="AG533" s="1">
        <f>(Table2[[#This Row],[Close Price]]/Table2[[#This Row],[Current Month Low]])-1</f>
        <v>5.0232406425833931E-2</v>
      </c>
      <c r="AH533" s="1">
        <f>(Table2[[#This Row],[Current Month High]]/Table2[[#This Row],[Close Price]])-1</f>
        <v>0.15020576131687235</v>
      </c>
      <c r="AI533">
        <v>17.8274710769469</v>
      </c>
      <c r="AJ533">
        <v>18.588430284754001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-0.01</v>
      </c>
      <c r="AM533" t="s">
        <v>3143</v>
      </c>
      <c r="AN533">
        <v>-6.49</v>
      </c>
      <c r="AO533" t="s">
        <v>3143</v>
      </c>
      <c r="AP533">
        <v>-4.9108859672911002E-2</v>
      </c>
      <c r="AQ533">
        <f>(Table2[[#This Row],[Sharpe Ratio]]-AVERAGE(Table2[Sharpe Ratio]))/_xlfn.STDEV.P(Table2[Sharpe Ratio])</f>
        <v>-1.2494872754149962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577</v>
      </c>
      <c r="AT533">
        <f>_xlfn.RANK.AVG(Table2[[#This Row],[6M Return vs Nifty Z-Score]],Table2[6M Return vs Nifty Z-Score])</f>
        <v>237</v>
      </c>
      <c r="AU533">
        <f>_xlfn.RANK.AVG(Table2[[#This Row],[Sharpe Ratio Z-Score]],Table2[Sharpe Ratio Z-Score])</f>
        <v>651</v>
      </c>
      <c r="AV533">
        <f>(Table2[[#This Row],[Rank 1Y]]+Table2[[#This Row],[Rank 6M]]+Table2[[#This Row],[Rank Sharpe]])/3</f>
        <v>488.33333333333331</v>
      </c>
    </row>
    <row r="534" spans="1:48" x14ac:dyDescent="0.3">
      <c r="A534" t="s">
        <v>1729</v>
      </c>
      <c r="B534" t="s">
        <v>1730</v>
      </c>
      <c r="C534" t="s">
        <v>3106</v>
      </c>
      <c r="D534" t="s">
        <v>309</v>
      </c>
      <c r="E534">
        <v>4485.8046605760001</v>
      </c>
      <c r="F534">
        <v>252.28</v>
      </c>
      <c r="G534">
        <v>-11.3908564331375</v>
      </c>
      <c r="H534">
        <f>(Table2[[#This Row],[1Y Return vs Nifty]]-AVERAGE(Table2[1Y Return vs Nifty]))/_xlfn.STDEV.P(Table2[1Y Return vs Nifty])</f>
        <v>-0.53632929601062063</v>
      </c>
      <c r="I534">
        <v>-5.28087107596044</v>
      </c>
      <c r="J534">
        <f>(Table2[[#This Row],[1M Return vs Nifty]]-AVERAGE(Table2[1M Return vs Nifty]))/_xlfn.STDEV.P(Table2[1M Return vs Nifty])</f>
        <v>-0.3596479130612657</v>
      </c>
      <c r="K534">
        <v>6.4523038560816701</v>
      </c>
      <c r="L534">
        <f>(Table2[[#This Row],[6M Return vs Nifty]]-AVERAGE(Table2[6M Return vs Nifty]))/_xlfn.STDEV.P(Table2[6M Return vs Nifty])</f>
        <v>0.20929005064550157</v>
      </c>
      <c r="M534">
        <v>-7.5177060697218101</v>
      </c>
      <c r="N534">
        <f>(Table2[[#This Row],[1W Return vs Nifty]]-AVERAGE(Table2[1W Return vs Nifty]))/_xlfn.STDEV.P(Table2[1W Return vs Nifty])</f>
        <v>-0.36617943119405189</v>
      </c>
      <c r="O534">
        <v>232.6</v>
      </c>
      <c r="P534">
        <v>242.948695376296</v>
      </c>
      <c r="Q534">
        <v>241.54973845807601</v>
      </c>
      <c r="R534">
        <v>13.272920811018199</v>
      </c>
      <c r="S534" s="1">
        <f>(Table2[[#This Row],[Close Price]]-Table2[[#This Row],[20D EMA]])/Table2[[#This Row],[20D EMA]]</f>
        <v>8.4608770421324198E-2</v>
      </c>
      <c r="T534" s="1">
        <f>(Table2[[#This Row],[Close Price]]-Table2[[#This Row],[50D EMA]])/Table2[[#This Row],[50D EMA]]</f>
        <v>3.8408539750547005E-2</v>
      </c>
      <c r="U534" s="1">
        <f>(Table2[[#This Row],[Close Price]]-Table2[[#This Row],[200D EMA]])/Table2[[#This Row],[200D EMA]]</f>
        <v>4.4422575699813338E-2</v>
      </c>
      <c r="V534">
        <v>1.18675286790927</v>
      </c>
      <c r="W534">
        <v>215.99</v>
      </c>
      <c r="X534">
        <v>252.28</v>
      </c>
      <c r="Y534">
        <v>215.99</v>
      </c>
      <c r="Z534">
        <v>252.28</v>
      </c>
      <c r="AA534">
        <v>204.7</v>
      </c>
      <c r="AB534">
        <v>252.28</v>
      </c>
      <c r="AC534" s="1">
        <f>(Table2[[#This Row],[Close Price]]/Table2[[#This Row],[Day Low]])-1</f>
        <v>0.16801703782582522</v>
      </c>
      <c r="AD534" s="1">
        <f>(Table2[[#This Row],[Day High]]/Table2[[#This Row],[Close Price]])-1</f>
        <v>0</v>
      </c>
      <c r="AE534" s="1">
        <f>(Table2[[#This Row],[Close Price]]/Table2[[#This Row],[Current Week Low]])-1</f>
        <v>0.16801703782582522</v>
      </c>
      <c r="AF534" s="1">
        <f>(Table2[[#This Row],[Current Week High]]/Table2[[#This Row],[Close Price]])-1</f>
        <v>0</v>
      </c>
      <c r="AG534" s="1">
        <f>(Table2[[#This Row],[Close Price]]/Table2[[#This Row],[Current Month Low]])-1</f>
        <v>0.23243771372740607</v>
      </c>
      <c r="AH534" s="1">
        <f>(Table2[[#This Row],[Current Month High]]/Table2[[#This Row],[Close Price]])-1</f>
        <v>0</v>
      </c>
      <c r="AI534">
        <v>17.765974314253999</v>
      </c>
      <c r="AJ534">
        <v>33.481481481481403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-7.0000000000000007E-2</v>
      </c>
      <c r="AM534" t="s">
        <v>3143</v>
      </c>
      <c r="AN534">
        <v>8.2200000000000006</v>
      </c>
      <c r="AO534" t="s">
        <v>3144</v>
      </c>
      <c r="AP534">
        <v>-0.126863254480337</v>
      </c>
      <c r="AQ534">
        <f>(Table2[[#This Row],[Sharpe Ratio]]-AVERAGE(Table2[Sharpe Ratio]))/_xlfn.STDEV.P(Table2[Sharpe Ratio])</f>
        <v>-2.1675034671037268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495</v>
      </c>
      <c r="AT534">
        <f>_xlfn.RANK.AVG(Table2[[#This Row],[6M Return vs Nifty Z-Score]],Table2[6M Return vs Nifty Z-Score])</f>
        <v>250</v>
      </c>
      <c r="AU534">
        <f>_xlfn.RANK.AVG(Table2[[#This Row],[Sharpe Ratio Z-Score]],Table2[Sharpe Ratio Z-Score])</f>
        <v>726</v>
      </c>
      <c r="AV534">
        <f>(Table2[[#This Row],[Rank 1Y]]+Table2[[#This Row],[Rank 6M]]+Table2[[#This Row],[Rank Sharpe]])/3</f>
        <v>490.33333333333331</v>
      </c>
    </row>
    <row r="535" spans="1:48" x14ac:dyDescent="0.3">
      <c r="A535" t="s">
        <v>1817</v>
      </c>
      <c r="B535" t="s">
        <v>1818</v>
      </c>
      <c r="C535" t="s">
        <v>3109</v>
      </c>
      <c r="D535" t="s">
        <v>250</v>
      </c>
      <c r="E535">
        <v>3997.25613294</v>
      </c>
      <c r="F535">
        <v>184.42</v>
      </c>
      <c r="G535">
        <v>-4.8773151952495004</v>
      </c>
      <c r="H535">
        <f>(Table2[[#This Row],[1Y Return vs Nifty]]-AVERAGE(Table2[1Y Return vs Nifty]))/_xlfn.STDEV.P(Table2[1Y Return vs Nifty])</f>
        <v>-0.41893039195963688</v>
      </c>
      <c r="I535">
        <v>-3.9193679086970001</v>
      </c>
      <c r="J535">
        <f>(Table2[[#This Row],[1M Return vs Nifty]]-AVERAGE(Table2[1M Return vs Nifty]))/_xlfn.STDEV.P(Table2[1M Return vs Nifty])</f>
        <v>-0.19975438156246372</v>
      </c>
      <c r="K535">
        <v>-13.66957200689</v>
      </c>
      <c r="L535">
        <f>(Table2[[#This Row],[6M Return vs Nifty]]-AVERAGE(Table2[6M Return vs Nifty]))/_xlfn.STDEV.P(Table2[6M Return vs Nifty])</f>
        <v>-0.52427476014499597</v>
      </c>
      <c r="M535">
        <v>-7.9691678789400502</v>
      </c>
      <c r="N535">
        <f>(Table2[[#This Row],[1W Return vs Nifty]]-AVERAGE(Table2[1W Return vs Nifty]))/_xlfn.STDEV.P(Table2[1W Return vs Nifty])</f>
        <v>-0.4576559525154405</v>
      </c>
      <c r="O535">
        <v>195.27</v>
      </c>
      <c r="P535">
        <v>198.230952708529</v>
      </c>
      <c r="Q535">
        <v>191.10964960726801</v>
      </c>
      <c r="R535">
        <v>20.263750080481401</v>
      </c>
      <c r="S535" s="1">
        <f>(Table2[[#This Row],[Close Price]]-Table2[[#This Row],[20D EMA]])/Table2[[#This Row],[20D EMA]]</f>
        <v>-5.5564090746146474E-2</v>
      </c>
      <c r="T535" s="1">
        <f>(Table2[[#This Row],[Close Price]]-Table2[[#This Row],[50D EMA]])/Table2[[#This Row],[50D EMA]]</f>
        <v>-6.9671020190454805E-2</v>
      </c>
      <c r="U535" s="1">
        <f>(Table2[[#This Row],[Close Price]]-Table2[[#This Row],[200D EMA]])/Table2[[#This Row],[200D EMA]]</f>
        <v>-3.5004248194768349E-2</v>
      </c>
      <c r="V535">
        <v>0.53670398232495198</v>
      </c>
      <c r="W535">
        <v>179.42</v>
      </c>
      <c r="X535">
        <v>187.52</v>
      </c>
      <c r="Y535">
        <v>179.42</v>
      </c>
      <c r="Z535">
        <v>187.52</v>
      </c>
      <c r="AA535">
        <v>177</v>
      </c>
      <c r="AB535">
        <v>207</v>
      </c>
      <c r="AC535" s="1">
        <f>(Table2[[#This Row],[Close Price]]/Table2[[#This Row],[Day Low]])-1</f>
        <v>2.786757329171774E-2</v>
      </c>
      <c r="AD535" s="1">
        <f>(Table2[[#This Row],[Day High]]/Table2[[#This Row],[Close Price]])-1</f>
        <v>1.6809456674981238E-2</v>
      </c>
      <c r="AE535" s="1">
        <f>(Table2[[#This Row],[Close Price]]/Table2[[#This Row],[Current Week Low]])-1</f>
        <v>2.786757329171774E-2</v>
      </c>
      <c r="AF535" s="1">
        <f>(Table2[[#This Row],[Current Week High]]/Table2[[#This Row],[Close Price]])-1</f>
        <v>1.6809456674981238E-2</v>
      </c>
      <c r="AG535" s="1">
        <f>(Table2[[#This Row],[Close Price]]/Table2[[#This Row],[Current Month Low]])-1</f>
        <v>4.192090395480208E-2</v>
      </c>
      <c r="AH535" s="1">
        <f>(Table2[[#This Row],[Current Month High]]/Table2[[#This Row],[Close Price]])-1</f>
        <v>0.12243791345841015</v>
      </c>
      <c r="AI535">
        <v>28.9719119401366</v>
      </c>
      <c r="AJ535">
        <v>25.883959044368599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-0.08</v>
      </c>
      <c r="AM535" t="s">
        <v>3143</v>
      </c>
      <c r="AN535">
        <v>-9.66</v>
      </c>
      <c r="AO535" t="s">
        <v>3143</v>
      </c>
      <c r="AQ535">
        <f>(Table2[[#This Row],[Sharpe Ratio]]-AVERAGE(Table2[Sharpe Ratio]))/_xlfn.STDEV.P(Table2[Sharpe Ratio])</f>
        <v>-0.66967788397470196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450</v>
      </c>
      <c r="AT535">
        <f>_xlfn.RANK.AVG(Table2[[#This Row],[6M Return vs Nifty Z-Score]],Table2[6M Return vs Nifty Z-Score])</f>
        <v>503</v>
      </c>
      <c r="AU535">
        <f>_xlfn.RANK.AVG(Table2[[#This Row],[Sharpe Ratio Z-Score]],Table2[Sharpe Ratio Z-Score])</f>
        <v>520.5</v>
      </c>
      <c r="AV535">
        <f>(Table2[[#This Row],[Rank 1Y]]+Table2[[#This Row],[Rank 6M]]+Table2[[#This Row],[Rank Sharpe]])/3</f>
        <v>491.16666666666669</v>
      </c>
    </row>
    <row r="536" spans="1:48" x14ac:dyDescent="0.3">
      <c r="A536" t="s">
        <v>375</v>
      </c>
      <c r="B536" t="s">
        <v>376</v>
      </c>
      <c r="C536" t="s">
        <v>3097</v>
      </c>
      <c r="D536" t="s">
        <v>24</v>
      </c>
      <c r="E536">
        <v>60753.198535265998</v>
      </c>
      <c r="F536">
        <v>20.54</v>
      </c>
      <c r="G536">
        <v>0.99441617120202597</v>
      </c>
      <c r="H536">
        <f>(Table2[[#This Row],[1Y Return vs Nifty]]-AVERAGE(Table2[1Y Return vs Nifty]))/_xlfn.STDEV.P(Table2[1Y Return vs Nifty])</f>
        <v>-0.31309935441381337</v>
      </c>
      <c r="I536">
        <v>-7.3336833062581501</v>
      </c>
      <c r="J536">
        <f>(Table2[[#This Row],[1M Return vs Nifty]]-AVERAGE(Table2[1M Return vs Nifty]))/_xlfn.STDEV.P(Table2[1M Return vs Nifty])</f>
        <v>-0.60072806983090676</v>
      </c>
      <c r="K536">
        <v>-32.766875251597199</v>
      </c>
      <c r="L536">
        <f>(Table2[[#This Row],[6M Return vs Nifty]]-AVERAGE(Table2[6M Return vs Nifty]))/_xlfn.STDEV.P(Table2[6M Return vs Nifty])</f>
        <v>-1.2204876647823808</v>
      </c>
      <c r="M536">
        <v>-6.49864783006403</v>
      </c>
      <c r="N536">
        <f>(Table2[[#This Row],[1W Return vs Nifty]]-AVERAGE(Table2[1W Return vs Nifty]))/_xlfn.STDEV.P(Table2[1W Return vs Nifty])</f>
        <v>-0.15969484958744143</v>
      </c>
      <c r="O536">
        <v>21.06</v>
      </c>
      <c r="P536">
        <v>22.188559999102299</v>
      </c>
      <c r="Q536">
        <v>22.7594332762901</v>
      </c>
      <c r="R536">
        <v>10.702218800474601</v>
      </c>
      <c r="S536" s="1">
        <f>(Table2[[#This Row],[Close Price]]-Table2[[#This Row],[20D EMA]])/Table2[[#This Row],[20D EMA]]</f>
        <v>-2.4691358024691339E-2</v>
      </c>
      <c r="T536" s="1">
        <f>(Table2[[#This Row],[Close Price]]-Table2[[#This Row],[50D EMA]])/Table2[[#This Row],[50D EMA]]</f>
        <v>-7.4297746188531258E-2</v>
      </c>
      <c r="U536" s="1">
        <f>(Table2[[#This Row],[Close Price]]-Table2[[#This Row],[200D EMA]])/Table2[[#This Row],[200D EMA]]</f>
        <v>-9.7517071244573594E-2</v>
      </c>
      <c r="V536">
        <v>0.67479159694867397</v>
      </c>
      <c r="W536">
        <v>20.25</v>
      </c>
      <c r="X536">
        <v>21.29</v>
      </c>
      <c r="Y536">
        <v>20.25</v>
      </c>
      <c r="Z536">
        <v>21.29</v>
      </c>
      <c r="AA536">
        <v>19.22</v>
      </c>
      <c r="AB536">
        <v>22.58</v>
      </c>
      <c r="AC536" s="1">
        <f>(Table2[[#This Row],[Close Price]]/Table2[[#This Row],[Day Low]])-1</f>
        <v>1.4320987654320882E-2</v>
      </c>
      <c r="AD536" s="1">
        <f>(Table2[[#This Row],[Day High]]/Table2[[#This Row],[Close Price]])-1</f>
        <v>3.6514118792599914E-2</v>
      </c>
      <c r="AE536" s="1">
        <f>(Table2[[#This Row],[Close Price]]/Table2[[#This Row],[Current Week Low]])-1</f>
        <v>1.4320987654320882E-2</v>
      </c>
      <c r="AF536" s="1">
        <f>(Table2[[#This Row],[Current Week High]]/Table2[[#This Row],[Close Price]])-1</f>
        <v>3.6514118792599914E-2</v>
      </c>
      <c r="AG536" s="1">
        <f>(Table2[[#This Row],[Close Price]]/Table2[[#This Row],[Current Month Low]])-1</f>
        <v>6.8678459937565162E-2</v>
      </c>
      <c r="AH536" s="1">
        <f>(Table2[[#This Row],[Current Month High]]/Table2[[#This Row],[Close Price]])-1</f>
        <v>9.9318403115871368E-2</v>
      </c>
      <c r="AI536">
        <v>59.931840311587102</v>
      </c>
      <c r="AJ536">
        <v>29.589905362776001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-0.16</v>
      </c>
      <c r="AM536" t="s">
        <v>3143</v>
      </c>
      <c r="AN536">
        <v>-4.1100000000000003</v>
      </c>
      <c r="AO536" t="s">
        <v>3143</v>
      </c>
      <c r="AP536">
        <v>4.0715463813458003E-2</v>
      </c>
      <c r="AQ536">
        <f>(Table2[[#This Row],[Sharpe Ratio]]-AVERAGE(Table2[Sharpe Ratio]))/_xlfn.STDEV.P(Table2[Sharpe Ratio])</f>
        <v>-0.18896608465527279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411</v>
      </c>
      <c r="AT536">
        <f>_xlfn.RANK.AVG(Table2[[#This Row],[6M Return vs Nifty Z-Score]],Table2[6M Return vs Nifty Z-Score])</f>
        <v>678</v>
      </c>
      <c r="AU536">
        <f>_xlfn.RANK.AVG(Table2[[#This Row],[Sharpe Ratio Z-Score]],Table2[Sharpe Ratio Z-Score])</f>
        <v>390</v>
      </c>
      <c r="AV536">
        <f>(Table2[[#This Row],[Rank 1Y]]+Table2[[#This Row],[Rank 6M]]+Table2[[#This Row],[Rank Sharpe]])/3</f>
        <v>493</v>
      </c>
    </row>
    <row r="537" spans="1:48" x14ac:dyDescent="0.3">
      <c r="A537" t="s">
        <v>895</v>
      </c>
      <c r="B537" t="s">
        <v>896</v>
      </c>
      <c r="C537" t="s">
        <v>3096</v>
      </c>
      <c r="D537" t="s">
        <v>21</v>
      </c>
      <c r="E537">
        <v>16184.8073508</v>
      </c>
      <c r="F537">
        <v>597.5</v>
      </c>
      <c r="G537">
        <v>-24.436130998900801</v>
      </c>
      <c r="H537">
        <f>(Table2[[#This Row],[1Y Return vs Nifty]]-AVERAGE(Table2[1Y Return vs Nifty]))/_xlfn.STDEV.P(Table2[1Y Return vs Nifty])</f>
        <v>-0.77145499509368498</v>
      </c>
      <c r="I537">
        <v>-0.57918928579669304</v>
      </c>
      <c r="J537">
        <f>(Table2[[#This Row],[1M Return vs Nifty]]-AVERAGE(Table2[1M Return vs Nifty]))/_xlfn.STDEV.P(Table2[1M Return vs Nifty])</f>
        <v>0.1925127601481193</v>
      </c>
      <c r="K537">
        <v>-22.489936440722499</v>
      </c>
      <c r="L537">
        <f>(Table2[[#This Row],[6M Return vs Nifty]]-AVERAGE(Table2[6M Return vs Nifty]))/_xlfn.STDEV.P(Table2[6M Return vs Nifty])</f>
        <v>-0.84583071303278057</v>
      </c>
      <c r="M537">
        <v>-2.1783668033692098</v>
      </c>
      <c r="N537">
        <f>(Table2[[#This Row],[1W Return vs Nifty]]-AVERAGE(Table2[1W Return vs Nifty]))/_xlfn.STDEV.P(Table2[1W Return vs Nifty])</f>
        <v>0.71569321510220052</v>
      </c>
      <c r="O537">
        <v>608.61</v>
      </c>
      <c r="P537">
        <v>623.34372866938998</v>
      </c>
      <c r="Q537">
        <v>632.984148563855</v>
      </c>
      <c r="R537">
        <v>37.163858540352898</v>
      </c>
      <c r="S537" s="1">
        <f>(Table2[[#This Row],[Close Price]]-Table2[[#This Row],[20D EMA]])/Table2[[#This Row],[20D EMA]]</f>
        <v>-1.8254711555840381E-2</v>
      </c>
      <c r="T537" s="1">
        <f>(Table2[[#This Row],[Close Price]]-Table2[[#This Row],[50D EMA]])/Table2[[#This Row],[50D EMA]]</f>
        <v>-4.145983585101088E-2</v>
      </c>
      <c r="U537" s="1">
        <f>(Table2[[#This Row],[Close Price]]-Table2[[#This Row],[200D EMA]])/Table2[[#This Row],[200D EMA]]</f>
        <v>-5.6058510539897646E-2</v>
      </c>
      <c r="V537">
        <v>0.45744780323809903</v>
      </c>
      <c r="W537">
        <v>579.20000000000005</v>
      </c>
      <c r="X537">
        <v>602.95000000000005</v>
      </c>
      <c r="Y537">
        <v>579.20000000000005</v>
      </c>
      <c r="Z537">
        <v>602.95000000000005</v>
      </c>
      <c r="AA537">
        <v>570.29999999999995</v>
      </c>
      <c r="AB537">
        <v>637.29999999999995</v>
      </c>
      <c r="AC537" s="1">
        <f>(Table2[[#This Row],[Close Price]]/Table2[[#This Row],[Day Low]])-1</f>
        <v>3.1595303867403279E-2</v>
      </c>
      <c r="AD537" s="1">
        <f>(Table2[[#This Row],[Day High]]/Table2[[#This Row],[Close Price]])-1</f>
        <v>9.1213389121340693E-3</v>
      </c>
      <c r="AE537" s="1">
        <f>(Table2[[#This Row],[Close Price]]/Table2[[#This Row],[Current Week Low]])-1</f>
        <v>3.1595303867403279E-2</v>
      </c>
      <c r="AF537" s="1">
        <f>(Table2[[#This Row],[Current Week High]]/Table2[[#This Row],[Close Price]])-1</f>
        <v>9.1213389121340693E-3</v>
      </c>
      <c r="AG537" s="1">
        <f>(Table2[[#This Row],[Close Price]]/Table2[[#This Row],[Current Month Low]])-1</f>
        <v>4.7694196037173509E-2</v>
      </c>
      <c r="AH537" s="1">
        <f>(Table2[[#This Row],[Current Month High]]/Table2[[#This Row],[Close Price]])-1</f>
        <v>6.6610878661087725E-2</v>
      </c>
      <c r="AI537">
        <v>45.606694560669403</v>
      </c>
      <c r="AJ537">
        <v>27.235945485519501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-0.12</v>
      </c>
      <c r="AM537" t="s">
        <v>3143</v>
      </c>
      <c r="AN537">
        <v>4.38</v>
      </c>
      <c r="AO537" t="s">
        <v>3144</v>
      </c>
      <c r="AP537">
        <v>7.0018623787024004E-2</v>
      </c>
      <c r="AQ537">
        <f>(Table2[[#This Row],[Sharpe Ratio]]-AVERAGE(Table2[Sharpe Ratio]))/_xlfn.STDEV.P(Table2[Sharpe Ratio])</f>
        <v>0.15700503877773378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582</v>
      </c>
      <c r="AT537">
        <f>_xlfn.RANK.AVG(Table2[[#This Row],[6M Return vs Nifty Z-Score]],Table2[6M Return vs Nifty Z-Score])</f>
        <v>601</v>
      </c>
      <c r="AU537">
        <f>_xlfn.RANK.AVG(Table2[[#This Row],[Sharpe Ratio Z-Score]],Table2[Sharpe Ratio Z-Score])</f>
        <v>296</v>
      </c>
      <c r="AV537">
        <f>(Table2[[#This Row],[Rank 1Y]]+Table2[[#This Row],[Rank 6M]]+Table2[[#This Row],[Rank Sharpe]])/3</f>
        <v>493</v>
      </c>
    </row>
    <row r="538" spans="1:48" x14ac:dyDescent="0.3">
      <c r="A538" t="s">
        <v>1010</v>
      </c>
      <c r="B538" t="s">
        <v>1011</v>
      </c>
      <c r="C538" t="s">
        <v>3099</v>
      </c>
      <c r="D538" t="s">
        <v>197</v>
      </c>
      <c r="E538">
        <v>12989.71199994</v>
      </c>
      <c r="F538">
        <v>407.85</v>
      </c>
      <c r="G538">
        <v>-6.79517585892029</v>
      </c>
      <c r="H538">
        <f>(Table2[[#This Row],[1Y Return vs Nifty]]-AVERAGE(Table2[1Y Return vs Nifty]))/_xlfn.STDEV.P(Table2[1Y Return vs Nifty])</f>
        <v>-0.45349757006050806</v>
      </c>
      <c r="I538">
        <v>-6.0374336184639601</v>
      </c>
      <c r="J538">
        <f>(Table2[[#This Row],[1M Return vs Nifty]]-AVERAGE(Table2[1M Return vs Nifty]))/_xlfn.STDEV.P(Table2[1M Return vs Nifty])</f>
        <v>-0.44849783984016811</v>
      </c>
      <c r="K538">
        <v>-13.1901875871408</v>
      </c>
      <c r="L538">
        <f>(Table2[[#This Row],[6M Return vs Nifty]]-AVERAGE(Table2[6M Return vs Nifty]))/_xlfn.STDEV.P(Table2[6M Return vs Nifty])</f>
        <v>-0.50679828113458913</v>
      </c>
      <c r="M538">
        <v>-3.62167016119936</v>
      </c>
      <c r="N538">
        <f>(Table2[[#This Row],[1W Return vs Nifty]]-AVERAGE(Table2[1W Return vs Nifty]))/_xlfn.STDEV.P(Table2[1W Return vs Nifty])</f>
        <v>0.42324683826601933</v>
      </c>
      <c r="O538">
        <v>426.51</v>
      </c>
      <c r="P538">
        <v>448.11639596629499</v>
      </c>
      <c r="Q538">
        <v>439.67106933587701</v>
      </c>
      <c r="R538">
        <v>33.370603398907903</v>
      </c>
      <c r="S538" s="1">
        <f>(Table2[[#This Row],[Close Price]]-Table2[[#This Row],[20D EMA]])/Table2[[#This Row],[20D EMA]]</f>
        <v>-4.3750439614545895E-2</v>
      </c>
      <c r="T538" s="1">
        <f>(Table2[[#This Row],[Close Price]]-Table2[[#This Row],[50D EMA]])/Table2[[#This Row],[50D EMA]]</f>
        <v>-8.9857002173434411E-2</v>
      </c>
      <c r="U538" s="1">
        <f>(Table2[[#This Row],[Close Price]]-Table2[[#This Row],[200D EMA]])/Table2[[#This Row],[200D EMA]]</f>
        <v>-7.2374717272034067E-2</v>
      </c>
      <c r="V538">
        <v>0.38895991735732</v>
      </c>
      <c r="W538">
        <v>393.4</v>
      </c>
      <c r="X538">
        <v>411.25</v>
      </c>
      <c r="Y538">
        <v>393.4</v>
      </c>
      <c r="Z538">
        <v>411.25</v>
      </c>
      <c r="AA538">
        <v>393.4</v>
      </c>
      <c r="AB538">
        <v>456.7</v>
      </c>
      <c r="AC538" s="1">
        <f>(Table2[[#This Row],[Close Price]]/Table2[[#This Row],[Day Low]])-1</f>
        <v>3.6731062531774494E-2</v>
      </c>
      <c r="AD538" s="1">
        <f>(Table2[[#This Row],[Day High]]/Table2[[#This Row],[Close Price]])-1</f>
        <v>8.3363981856074965E-3</v>
      </c>
      <c r="AE538" s="1">
        <f>(Table2[[#This Row],[Close Price]]/Table2[[#This Row],[Current Week Low]])-1</f>
        <v>3.6731062531774494E-2</v>
      </c>
      <c r="AF538" s="1">
        <f>(Table2[[#This Row],[Current Week High]]/Table2[[#This Row],[Close Price]])-1</f>
        <v>8.3363981856074965E-3</v>
      </c>
      <c r="AG538" s="1">
        <f>(Table2[[#This Row],[Close Price]]/Table2[[#This Row],[Current Month Low]])-1</f>
        <v>3.6731062531774494E-2</v>
      </c>
      <c r="AH538" s="1">
        <f>(Table2[[#This Row],[Current Month High]]/Table2[[#This Row],[Close Price]])-1</f>
        <v>0.11977442687262463</v>
      </c>
      <c r="AI538">
        <v>34.117935515508101</v>
      </c>
      <c r="AJ538">
        <v>59.129925868123202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-0.21</v>
      </c>
      <c r="AM538" t="s">
        <v>3143</v>
      </c>
      <c r="AN538">
        <v>-3.7</v>
      </c>
      <c r="AO538" t="s">
        <v>3143</v>
      </c>
      <c r="AQ538">
        <f>(Table2[[#This Row],[Sharpe Ratio]]-AVERAGE(Table2[Sharpe Ratio]))/_xlfn.STDEV.P(Table2[Sharpe Ratio])</f>
        <v>-0.66967788397470196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464</v>
      </c>
      <c r="AT538">
        <f>_xlfn.RANK.AVG(Table2[[#This Row],[6M Return vs Nifty Z-Score]],Table2[6M Return vs Nifty Z-Score])</f>
        <v>499</v>
      </c>
      <c r="AU538">
        <f>_xlfn.RANK.AVG(Table2[[#This Row],[Sharpe Ratio Z-Score]],Table2[Sharpe Ratio Z-Score])</f>
        <v>520.5</v>
      </c>
      <c r="AV538">
        <f>(Table2[[#This Row],[Rank 1Y]]+Table2[[#This Row],[Rank 6M]]+Table2[[#This Row],[Rank Sharpe]])/3</f>
        <v>494.5</v>
      </c>
    </row>
    <row r="539" spans="1:48" x14ac:dyDescent="0.3">
      <c r="A539" t="s">
        <v>1325</v>
      </c>
      <c r="B539" t="s">
        <v>1326</v>
      </c>
      <c r="C539" t="s">
        <v>3096</v>
      </c>
      <c r="D539" t="s">
        <v>21</v>
      </c>
      <c r="E539">
        <v>8154.8878316500004</v>
      </c>
      <c r="F539">
        <v>2723.1</v>
      </c>
      <c r="G539">
        <v>-7.0568207085444303</v>
      </c>
      <c r="H539">
        <f>(Table2[[#This Row],[1Y Return vs Nifty]]-AVERAGE(Table2[1Y Return vs Nifty]))/_xlfn.STDEV.P(Table2[1Y Return vs Nifty])</f>
        <v>-0.45821341010429018</v>
      </c>
      <c r="I539">
        <v>7.1585646674575099</v>
      </c>
      <c r="J539">
        <f>(Table2[[#This Row],[1M Return vs Nifty]]-AVERAGE(Table2[1M Return vs Nifty]))/_xlfn.STDEV.P(Table2[1M Return vs Nifty])</f>
        <v>1.1012266252369394</v>
      </c>
      <c r="K539">
        <v>-7.7177498033927501</v>
      </c>
      <c r="L539">
        <f>(Table2[[#This Row],[6M Return vs Nifty]]-AVERAGE(Table2[6M Return vs Nifty]))/_xlfn.STDEV.P(Table2[6M Return vs Nifty])</f>
        <v>-0.30729462577285449</v>
      </c>
      <c r="M539">
        <v>-11.5775789027565</v>
      </c>
      <c r="N539">
        <f>(Table2[[#This Row],[1W Return vs Nifty]]-AVERAGE(Table2[1W Return vs Nifty]))/_xlfn.STDEV.P(Table2[1W Return vs Nifty])</f>
        <v>-1.188802820792207</v>
      </c>
      <c r="O539">
        <v>2767.87</v>
      </c>
      <c r="P539">
        <v>2760.0421820524102</v>
      </c>
      <c r="Q539">
        <v>2673.0963172902698</v>
      </c>
      <c r="R539">
        <v>35.944523691162502</v>
      </c>
      <c r="S539" s="1">
        <f>(Table2[[#This Row],[Close Price]]-Table2[[#This Row],[20D EMA]])/Table2[[#This Row],[20D EMA]]</f>
        <v>-1.6174892606950465E-2</v>
      </c>
      <c r="T539" s="1">
        <f>(Table2[[#This Row],[Close Price]]-Table2[[#This Row],[50D EMA]])/Table2[[#This Row],[50D EMA]]</f>
        <v>-1.3384644007483805E-2</v>
      </c>
      <c r="U539" s="1">
        <f>(Table2[[#This Row],[Close Price]]-Table2[[#This Row],[200D EMA]])/Table2[[#This Row],[200D EMA]]</f>
        <v>1.8706277954256095E-2</v>
      </c>
      <c r="V539">
        <v>2.03238867155794</v>
      </c>
      <c r="W539">
        <v>2622.65</v>
      </c>
      <c r="X539">
        <v>2748.35</v>
      </c>
      <c r="Y539">
        <v>2622.65</v>
      </c>
      <c r="Z539">
        <v>2748.35</v>
      </c>
      <c r="AA539">
        <v>2583.9499999999998</v>
      </c>
      <c r="AB539">
        <v>3057.5</v>
      </c>
      <c r="AC539" s="1">
        <f>(Table2[[#This Row],[Close Price]]/Table2[[#This Row],[Day Low]])-1</f>
        <v>3.8300955140792681E-2</v>
      </c>
      <c r="AD539" s="1">
        <f>(Table2[[#This Row],[Day High]]/Table2[[#This Row],[Close Price]])-1</f>
        <v>9.2725202893759739E-3</v>
      </c>
      <c r="AE539" s="1">
        <f>(Table2[[#This Row],[Close Price]]/Table2[[#This Row],[Current Week Low]])-1</f>
        <v>3.8300955140792681E-2</v>
      </c>
      <c r="AF539" s="1">
        <f>(Table2[[#This Row],[Current Week High]]/Table2[[#This Row],[Close Price]])-1</f>
        <v>9.2725202893759739E-3</v>
      </c>
      <c r="AG539" s="1">
        <f>(Table2[[#This Row],[Close Price]]/Table2[[#This Row],[Current Month Low]])-1</f>
        <v>5.3851661216354874E-2</v>
      </c>
      <c r="AH539" s="1">
        <f>(Table2[[#This Row],[Current Month High]]/Table2[[#This Row],[Close Price]])-1</f>
        <v>0.12280121919870735</v>
      </c>
      <c r="AI539">
        <v>15.493371525100001</v>
      </c>
      <c r="AJ539">
        <v>27.3935112628944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-0.12</v>
      </c>
      <c r="AM539" t="s">
        <v>3143</v>
      </c>
      <c r="AN539">
        <v>0.81</v>
      </c>
      <c r="AO539" t="s">
        <v>3144</v>
      </c>
      <c r="AP539">
        <v>-1.7424660496741001E-2</v>
      </c>
      <c r="AQ539">
        <f>(Table2[[#This Row],[Sharpe Ratio]]-AVERAGE(Table2[Sharpe Ratio]))/_xlfn.STDEV.P(Table2[Sharpe Ratio])</f>
        <v>-0.87540413919544879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-1.7284883706278609</v>
      </c>
      <c r="AS539">
        <f>_xlfn.RANK.AVG(Table2[[#This Row],[1Y Return vs Nifty Z-Score]],Table2[1Y Return vs Nifty Z-Score])</f>
        <v>465</v>
      </c>
      <c r="AT539">
        <f>_xlfn.RANK.AVG(Table2[[#This Row],[6M Return vs Nifty Z-Score]],Table2[6M Return vs Nifty Z-Score])</f>
        <v>430</v>
      </c>
      <c r="AU539">
        <f>_xlfn.RANK.AVG(Table2[[#This Row],[Sharpe Ratio Z-Score]],Table2[Sharpe Ratio Z-Score])</f>
        <v>591</v>
      </c>
      <c r="AV539">
        <f>(Table2[[#This Row],[Rank 1Y]]+Table2[[#This Row],[Rank 6M]]+Table2[[#This Row],[Rank Sharpe]])/3</f>
        <v>495.33333333333331</v>
      </c>
    </row>
    <row r="540" spans="1:48" x14ac:dyDescent="0.3">
      <c r="A540" t="s">
        <v>60</v>
      </c>
      <c r="B540" t="s">
        <v>61</v>
      </c>
      <c r="C540" t="s">
        <v>3103</v>
      </c>
      <c r="D540" t="s">
        <v>62</v>
      </c>
      <c r="E540">
        <v>361652.56483359</v>
      </c>
      <c r="F540">
        <v>11483.25</v>
      </c>
      <c r="G540">
        <v>-17.342723616434199</v>
      </c>
      <c r="H540">
        <f>(Table2[[#This Row],[1Y Return vs Nifty]]-AVERAGE(Table2[1Y Return vs Nifty]))/_xlfn.STDEV.P(Table2[1Y Return vs Nifty])</f>
        <v>-0.6436046872082074</v>
      </c>
      <c r="I540">
        <v>-6.7727100654219496</v>
      </c>
      <c r="J540">
        <f>(Table2[[#This Row],[1M Return vs Nifty]]-AVERAGE(Table2[1M Return vs Nifty]))/_xlfn.STDEV.P(Table2[1M Return vs Nifty])</f>
        <v>-0.53484794945343239</v>
      </c>
      <c r="K540">
        <v>-18.068619809131899</v>
      </c>
      <c r="L540">
        <f>(Table2[[#This Row],[6M Return vs Nifty]]-AVERAGE(Table2[6M Return vs Nifty]))/_xlfn.STDEV.P(Table2[6M Return vs Nifty])</f>
        <v>-0.68464681942443129</v>
      </c>
      <c r="M540">
        <v>-3.7194720222795001</v>
      </c>
      <c r="N540">
        <f>(Table2[[#This Row],[1W Return vs Nifty]]-AVERAGE(Table2[1W Return vs Nifty]))/_xlfn.STDEV.P(Table2[1W Return vs Nifty])</f>
        <v>0.40342993715125841</v>
      </c>
      <c r="O540">
        <v>12194.42</v>
      </c>
      <c r="P540">
        <v>12372.3651145413</v>
      </c>
      <c r="Q540">
        <v>11976.092736951099</v>
      </c>
      <c r="R540">
        <v>17.824960949334301</v>
      </c>
      <c r="S540" s="1">
        <f>(Table2[[#This Row],[Close Price]]-Table2[[#This Row],[20D EMA]])/Table2[[#This Row],[20D EMA]]</f>
        <v>-5.8319296858727193E-2</v>
      </c>
      <c r="T540" s="1">
        <f>(Table2[[#This Row],[Close Price]]-Table2[[#This Row],[50D EMA]])/Table2[[#This Row],[50D EMA]]</f>
        <v>-7.1862987093415084E-2</v>
      </c>
      <c r="U540" s="1">
        <f>(Table2[[#This Row],[Close Price]]-Table2[[#This Row],[200D EMA]])/Table2[[#This Row],[200D EMA]]</f>
        <v>-4.1152214480644392E-2</v>
      </c>
      <c r="V540">
        <v>0.99833232102983804</v>
      </c>
      <c r="W540">
        <v>11440</v>
      </c>
      <c r="X540">
        <v>11632.65</v>
      </c>
      <c r="Y540">
        <v>11440</v>
      </c>
      <c r="Z540">
        <v>11632.65</v>
      </c>
      <c r="AA540">
        <v>11440</v>
      </c>
      <c r="AB540">
        <v>13300.45</v>
      </c>
      <c r="AC540" s="1">
        <f>(Table2[[#This Row],[Close Price]]/Table2[[#This Row],[Day Low]])-1</f>
        <v>3.7805944055944174E-3</v>
      </c>
      <c r="AD540" s="1">
        <f>(Table2[[#This Row],[Day High]]/Table2[[#This Row],[Close Price]])-1</f>
        <v>1.3010254065704441E-2</v>
      </c>
      <c r="AE540" s="1">
        <f>(Table2[[#This Row],[Close Price]]/Table2[[#This Row],[Current Week Low]])-1</f>
        <v>3.7805944055944174E-3</v>
      </c>
      <c r="AF540" s="1">
        <f>(Table2[[#This Row],[Current Week High]]/Table2[[#This Row],[Close Price]])-1</f>
        <v>1.3010254065704441E-2</v>
      </c>
      <c r="AG540" s="1">
        <f>(Table2[[#This Row],[Close Price]]/Table2[[#This Row],[Current Month Low]])-1</f>
        <v>3.7805944055944174E-3</v>
      </c>
      <c r="AH540" s="1">
        <f>(Table2[[#This Row],[Current Month High]]/Table2[[#This Row],[Close Price]])-1</f>
        <v>0.15824788278579671</v>
      </c>
      <c r="AI540">
        <v>19.130037228136601</v>
      </c>
      <c r="AJ540">
        <v>17.926296385678199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-0.02</v>
      </c>
      <c r="AM540" t="s">
        <v>3143</v>
      </c>
      <c r="AN540">
        <v>-11.29</v>
      </c>
      <c r="AO540" t="s">
        <v>3143</v>
      </c>
      <c r="AP540">
        <v>4.0083673786036E-2</v>
      </c>
      <c r="AQ540">
        <f>(Table2[[#This Row],[Sharpe Ratio]]-AVERAGE(Table2[Sharpe Ratio]))/_xlfn.STDEV.P(Table2[Sharpe Ratio])</f>
        <v>-0.19642538616944868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542</v>
      </c>
      <c r="AT540">
        <f>_xlfn.RANK.AVG(Table2[[#This Row],[6M Return vs Nifty Z-Score]],Table2[6M Return vs Nifty Z-Score])</f>
        <v>551</v>
      </c>
      <c r="AU540">
        <f>_xlfn.RANK.AVG(Table2[[#This Row],[Sharpe Ratio Z-Score]],Table2[Sharpe Ratio Z-Score])</f>
        <v>395</v>
      </c>
      <c r="AV540">
        <f>(Table2[[#This Row],[Rank 1Y]]+Table2[[#This Row],[Rank 6M]]+Table2[[#This Row],[Rank Sharpe]])/3</f>
        <v>496</v>
      </c>
    </row>
    <row r="541" spans="1:48" x14ac:dyDescent="0.3">
      <c r="A541" t="s">
        <v>498</v>
      </c>
      <c r="B541" t="s">
        <v>499</v>
      </c>
      <c r="C541" t="s">
        <v>3108</v>
      </c>
      <c r="D541" t="s">
        <v>446</v>
      </c>
      <c r="E541">
        <v>40898.794996680001</v>
      </c>
      <c r="F541">
        <v>1449.05</v>
      </c>
      <c r="G541">
        <v>-37.429155150909899</v>
      </c>
      <c r="H541">
        <f>(Table2[[#This Row],[1Y Return vs Nifty]]-AVERAGE(Table2[1Y Return vs Nifty]))/_xlfn.STDEV.P(Table2[1Y Return vs Nifty])</f>
        <v>-1.0056389420503835</v>
      </c>
      <c r="I541">
        <v>3.6005229602584699</v>
      </c>
      <c r="J541">
        <f>(Table2[[#This Row],[1M Return vs Nifty]]-AVERAGE(Table2[1M Return vs Nifty]))/_xlfn.STDEV.P(Table2[1M Return vs Nifty])</f>
        <v>0.68337386700387537</v>
      </c>
      <c r="K541">
        <v>-15.4426031366594</v>
      </c>
      <c r="L541">
        <f>(Table2[[#This Row],[6M Return vs Nifty]]-AVERAGE(Table2[6M Return vs Nifty]))/_xlfn.STDEV.P(Table2[6M Return vs Nifty])</f>
        <v>-0.588912533188233</v>
      </c>
      <c r="M541">
        <v>-4.6037529060544404</v>
      </c>
      <c r="N541">
        <f>(Table2[[#This Row],[1W Return vs Nifty]]-AVERAGE(Table2[1W Return vs Nifty]))/_xlfn.STDEV.P(Table2[1W Return vs Nifty])</f>
        <v>0.22425434030773578</v>
      </c>
      <c r="O541">
        <v>1519</v>
      </c>
      <c r="P541">
        <v>1506.97795168623</v>
      </c>
      <c r="Q541">
        <v>1507.6829794432199</v>
      </c>
      <c r="R541">
        <v>30.645003897162201</v>
      </c>
      <c r="S541" s="1">
        <f>(Table2[[#This Row],[Close Price]]-Table2[[#This Row],[20D EMA]])/Table2[[#This Row],[20D EMA]]</f>
        <v>-4.605003291639239E-2</v>
      </c>
      <c r="T541" s="1">
        <f>(Table2[[#This Row],[Close Price]]-Table2[[#This Row],[50D EMA]])/Table2[[#This Row],[50D EMA]]</f>
        <v>-3.8439813682351262E-2</v>
      </c>
      <c r="U541" s="1">
        <f>(Table2[[#This Row],[Close Price]]-Table2[[#This Row],[200D EMA]])/Table2[[#This Row],[200D EMA]]</f>
        <v>-3.8889461672421889E-2</v>
      </c>
      <c r="V541">
        <v>0.74013579674431895</v>
      </c>
      <c r="W541">
        <v>1441.05</v>
      </c>
      <c r="X541">
        <v>1488.9</v>
      </c>
      <c r="Y541">
        <v>1441.05</v>
      </c>
      <c r="Z541">
        <v>1488.9</v>
      </c>
      <c r="AA541">
        <v>1439.3</v>
      </c>
      <c r="AB541">
        <v>1652.6</v>
      </c>
      <c r="AC541" s="1">
        <f>(Table2[[#This Row],[Close Price]]/Table2[[#This Row],[Day Low]])-1</f>
        <v>5.5515075812775372E-3</v>
      </c>
      <c r="AD541" s="1">
        <f>(Table2[[#This Row],[Day High]]/Table2[[#This Row],[Close Price]])-1</f>
        <v>2.7500776370725788E-2</v>
      </c>
      <c r="AE541" s="1">
        <f>(Table2[[#This Row],[Close Price]]/Table2[[#This Row],[Current Week Low]])-1</f>
        <v>5.5515075812775372E-3</v>
      </c>
      <c r="AF541" s="1">
        <f>(Table2[[#This Row],[Current Week High]]/Table2[[#This Row],[Close Price]])-1</f>
        <v>2.7500776370725788E-2</v>
      </c>
      <c r="AG541" s="1">
        <f>(Table2[[#This Row],[Close Price]]/Table2[[#This Row],[Current Month Low]])-1</f>
        <v>6.7741263114013961E-3</v>
      </c>
      <c r="AH541" s="1">
        <f>(Table2[[#This Row],[Current Month High]]/Table2[[#This Row],[Close Price]])-1</f>
        <v>0.14047134329388222</v>
      </c>
      <c r="AI541">
        <v>22.4250370932679</v>
      </c>
      <c r="AJ541">
        <v>11.0383141762452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-0.02</v>
      </c>
      <c r="AM541" t="s">
        <v>3143</v>
      </c>
      <c r="AN541">
        <v>-7.92</v>
      </c>
      <c r="AO541" t="s">
        <v>3143</v>
      </c>
      <c r="AP541">
        <v>6.6661592377946E-2</v>
      </c>
      <c r="AQ541">
        <f>(Table2[[#This Row],[Sharpe Ratio]]-AVERAGE(Table2[Sharpe Ratio]))/_xlfn.STDEV.P(Table2[Sharpe Ratio])</f>
        <v>0.11736986192150659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658</v>
      </c>
      <c r="AT541">
        <f>_xlfn.RANK.AVG(Table2[[#This Row],[6M Return vs Nifty Z-Score]],Table2[6M Return vs Nifty Z-Score])</f>
        <v>524</v>
      </c>
      <c r="AU541">
        <f>_xlfn.RANK.AVG(Table2[[#This Row],[Sharpe Ratio Z-Score]],Table2[Sharpe Ratio Z-Score])</f>
        <v>309</v>
      </c>
      <c r="AV541">
        <f>(Table2[[#This Row],[Rank 1Y]]+Table2[[#This Row],[Rank 6M]]+Table2[[#This Row],[Rank Sharpe]])/3</f>
        <v>497</v>
      </c>
    </row>
    <row r="542" spans="1:48" x14ac:dyDescent="0.3">
      <c r="A542" t="s">
        <v>1037</v>
      </c>
      <c r="B542" t="s">
        <v>1038</v>
      </c>
      <c r="C542" t="s">
        <v>603</v>
      </c>
      <c r="D542" t="s">
        <v>603</v>
      </c>
      <c r="E542">
        <v>12372.343817999999</v>
      </c>
      <c r="F542">
        <v>433.9</v>
      </c>
      <c r="G542">
        <v>-6.0377832173192001</v>
      </c>
      <c r="H542">
        <f>(Table2[[#This Row],[1Y Return vs Nifty]]-AVERAGE(Table2[1Y Return vs Nifty]))/_xlfn.STDEV.P(Table2[1Y Return vs Nifty])</f>
        <v>-0.43984646034724872</v>
      </c>
      <c r="I542">
        <v>-2.15285728001462</v>
      </c>
      <c r="J542">
        <f>(Table2[[#This Row],[1M Return vs Nifty]]-AVERAGE(Table2[1M Return vs Nifty]))/_xlfn.STDEV.P(Table2[1M Return vs Nifty])</f>
        <v>7.7028096080230674E-3</v>
      </c>
      <c r="K542">
        <v>-12.341140159342199</v>
      </c>
      <c r="L542">
        <f>(Table2[[#This Row],[6M Return vs Nifty]]-AVERAGE(Table2[6M Return vs Nifty]))/_xlfn.STDEV.P(Table2[6M Return vs Nifty])</f>
        <v>-0.47584533619214597</v>
      </c>
      <c r="M542">
        <v>-8.4547046271147792</v>
      </c>
      <c r="N542">
        <f>(Table2[[#This Row],[1W Return vs Nifty]]-AVERAGE(Table2[1W Return vs Nifty]))/_xlfn.STDEV.P(Table2[1W Return vs Nifty])</f>
        <v>-0.55603683831757189</v>
      </c>
      <c r="O542">
        <v>456</v>
      </c>
      <c r="P542">
        <v>472.27448119768701</v>
      </c>
      <c r="Q542">
        <v>459.84894924527998</v>
      </c>
      <c r="R542">
        <v>30.4150814656401</v>
      </c>
      <c r="S542" s="1">
        <f>(Table2[[#This Row],[Close Price]]-Table2[[#This Row],[20D EMA]])/Table2[[#This Row],[20D EMA]]</f>
        <v>-4.8464912280701801E-2</v>
      </c>
      <c r="T542" s="1">
        <f>(Table2[[#This Row],[Close Price]]-Table2[[#This Row],[50D EMA]])/Table2[[#This Row],[50D EMA]]</f>
        <v>-8.1254615113586989E-2</v>
      </c>
      <c r="U542" s="1">
        <f>(Table2[[#This Row],[Close Price]]-Table2[[#This Row],[200D EMA]])/Table2[[#This Row],[200D EMA]]</f>
        <v>-5.6429288982541591E-2</v>
      </c>
      <c r="V542">
        <v>0.43755378107062698</v>
      </c>
      <c r="W542">
        <v>421.85</v>
      </c>
      <c r="X542">
        <v>437.65</v>
      </c>
      <c r="Y542">
        <v>421.85</v>
      </c>
      <c r="Z542">
        <v>437.65</v>
      </c>
      <c r="AA542">
        <v>420.5</v>
      </c>
      <c r="AB542">
        <v>490.5</v>
      </c>
      <c r="AC542" s="1">
        <f>(Table2[[#This Row],[Close Price]]/Table2[[#This Row],[Day Low]])-1</f>
        <v>2.8564655683299689E-2</v>
      </c>
      <c r="AD542" s="1">
        <f>(Table2[[#This Row],[Day High]]/Table2[[#This Row],[Close Price]])-1</f>
        <v>8.6425443650610667E-3</v>
      </c>
      <c r="AE542" s="1">
        <f>(Table2[[#This Row],[Close Price]]/Table2[[#This Row],[Current Week Low]])-1</f>
        <v>2.8564655683299689E-2</v>
      </c>
      <c r="AF542" s="1">
        <f>(Table2[[#This Row],[Current Week High]]/Table2[[#This Row],[Close Price]])-1</f>
        <v>8.6425443650610667E-3</v>
      </c>
      <c r="AG542" s="1">
        <f>(Table2[[#This Row],[Close Price]]/Table2[[#This Row],[Current Month Low]])-1</f>
        <v>3.1866825208085592E-2</v>
      </c>
      <c r="AH542" s="1">
        <f>(Table2[[#This Row],[Current Month High]]/Table2[[#This Row],[Close Price]])-1</f>
        <v>0.1304448029499885</v>
      </c>
      <c r="AI542">
        <v>36.436967043097397</v>
      </c>
      <c r="AJ542">
        <v>24.6122917863296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-0.15</v>
      </c>
      <c r="AM542" t="s">
        <v>3143</v>
      </c>
      <c r="AN542">
        <v>-7.15</v>
      </c>
      <c r="AO542" t="s">
        <v>3143</v>
      </c>
      <c r="AP542">
        <v>-4.6904876910000001E-4</v>
      </c>
      <c r="AQ542">
        <f>(Table2[[#This Row],[Sharpe Ratio]]-AVERAGE(Table2[Sharpe Ratio]))/_xlfn.STDEV.P(Table2[Sharpe Ratio])</f>
        <v>-0.67521576213312529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458</v>
      </c>
      <c r="AT542">
        <f>_xlfn.RANK.AVG(Table2[[#This Row],[6M Return vs Nifty Z-Score]],Table2[6M Return vs Nifty Z-Score])</f>
        <v>486</v>
      </c>
      <c r="AU542">
        <f>_xlfn.RANK.AVG(Table2[[#This Row],[Sharpe Ratio Z-Score]],Table2[Sharpe Ratio Z-Score])</f>
        <v>549</v>
      </c>
      <c r="AV542">
        <f>(Table2[[#This Row],[Rank 1Y]]+Table2[[#This Row],[Rank 6M]]+Table2[[#This Row],[Rank Sharpe]])/3</f>
        <v>497.66666666666669</v>
      </c>
    </row>
    <row r="543" spans="1:48" x14ac:dyDescent="0.3">
      <c r="A543" t="s">
        <v>550</v>
      </c>
      <c r="B543" t="s">
        <v>551</v>
      </c>
      <c r="C543" t="s">
        <v>3097</v>
      </c>
      <c r="D543" t="s">
        <v>54</v>
      </c>
      <c r="E543">
        <v>34989.608365656</v>
      </c>
      <c r="F543">
        <v>142.22999999999999</v>
      </c>
      <c r="G543">
        <v>-20.399094836086402</v>
      </c>
      <c r="H543">
        <f>(Table2[[#This Row],[1Y Return vs Nifty]]-AVERAGE(Table2[1Y Return vs Nifty]))/_xlfn.STDEV.P(Table2[1Y Return vs Nifty])</f>
        <v>-0.698692176249189</v>
      </c>
      <c r="I543">
        <v>-18.056328376692299</v>
      </c>
      <c r="J543">
        <f>(Table2[[#This Row],[1M Return vs Nifty]]-AVERAGE(Table2[1M Return vs Nifty]))/_xlfn.STDEV.P(Table2[1M Return vs Nifty])</f>
        <v>-1.8599844774130996</v>
      </c>
      <c r="K543">
        <v>-24.3007545121908</v>
      </c>
      <c r="L543">
        <f>(Table2[[#This Row],[6M Return vs Nifty]]-AVERAGE(Table2[6M Return vs Nifty]))/_xlfn.STDEV.P(Table2[6M Return vs Nifty])</f>
        <v>-0.9118460500231601</v>
      </c>
      <c r="M543">
        <v>-15.1566045445678</v>
      </c>
      <c r="N543">
        <f>(Table2[[#This Row],[1W Return vs Nifty]]-AVERAGE(Table2[1W Return vs Nifty]))/_xlfn.STDEV.P(Table2[1W Return vs Nifty])</f>
        <v>-1.9139955364282755</v>
      </c>
      <c r="O543">
        <v>160.16999999999999</v>
      </c>
      <c r="P543">
        <v>167.44995490862601</v>
      </c>
      <c r="Q543">
        <v>163.912872155293</v>
      </c>
      <c r="R543">
        <v>17.636916385574999</v>
      </c>
      <c r="S543" s="1">
        <f>(Table2[[#This Row],[Close Price]]-Table2[[#This Row],[20D EMA]])/Table2[[#This Row],[20D EMA]]</f>
        <v>-0.11200599363176625</v>
      </c>
      <c r="T543" s="1">
        <f>(Table2[[#This Row],[Close Price]]-Table2[[#This Row],[50D EMA]])/Table2[[#This Row],[50D EMA]]</f>
        <v>-0.15061189429634683</v>
      </c>
      <c r="U543" s="1">
        <f>(Table2[[#This Row],[Close Price]]-Table2[[#This Row],[200D EMA]])/Table2[[#This Row],[200D EMA]]</f>
        <v>-0.13228291268516362</v>
      </c>
      <c r="V543">
        <v>1.7450141508028501</v>
      </c>
      <c r="W543">
        <v>141</v>
      </c>
      <c r="X543">
        <v>148</v>
      </c>
      <c r="Y543">
        <v>141</v>
      </c>
      <c r="Z543">
        <v>148</v>
      </c>
      <c r="AA543">
        <v>137.66</v>
      </c>
      <c r="AB543">
        <v>189.45</v>
      </c>
      <c r="AC543" s="1">
        <f>(Table2[[#This Row],[Close Price]]/Table2[[#This Row],[Day Low]])-1</f>
        <v>8.7234042553190339E-3</v>
      </c>
      <c r="AD543" s="1">
        <f>(Table2[[#This Row],[Day High]]/Table2[[#This Row],[Close Price]])-1</f>
        <v>4.0568093932363158E-2</v>
      </c>
      <c r="AE543" s="1">
        <f>(Table2[[#This Row],[Close Price]]/Table2[[#This Row],[Current Week Low]])-1</f>
        <v>8.7234042553190339E-3</v>
      </c>
      <c r="AF543" s="1">
        <f>(Table2[[#This Row],[Current Week High]]/Table2[[#This Row],[Close Price]])-1</f>
        <v>4.0568093932363158E-2</v>
      </c>
      <c r="AG543" s="1">
        <f>(Table2[[#This Row],[Close Price]]/Table2[[#This Row],[Current Month Low]])-1</f>
        <v>3.319773354641864E-2</v>
      </c>
      <c r="AH543" s="1">
        <f>(Table2[[#This Row],[Current Month High]]/Table2[[#This Row],[Close Price]])-1</f>
        <v>0.33199746888842019</v>
      </c>
      <c r="AI543">
        <v>36.574562328622598</v>
      </c>
      <c r="AJ543">
        <v>8.7385321100917199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-0.18</v>
      </c>
      <c r="AM543" t="s">
        <v>3143</v>
      </c>
      <c r="AN543">
        <v>-15.08</v>
      </c>
      <c r="AO543" t="s">
        <v>3143</v>
      </c>
      <c r="AP543">
        <v>6.2937361816150006E-2</v>
      </c>
      <c r="AQ543">
        <f>(Table2[[#This Row],[Sharpe Ratio]]-AVERAGE(Table2[Sharpe Ratio]))/_xlfn.STDEV.P(Table2[Sharpe Ratio])</f>
        <v>7.3399306099185213E-2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558</v>
      </c>
      <c r="AT543">
        <f>_xlfn.RANK.AVG(Table2[[#This Row],[6M Return vs Nifty Z-Score]],Table2[6M Return vs Nifty Z-Score])</f>
        <v>619</v>
      </c>
      <c r="AU543">
        <f>_xlfn.RANK.AVG(Table2[[#This Row],[Sharpe Ratio Z-Score]],Table2[Sharpe Ratio Z-Score])</f>
        <v>319</v>
      </c>
      <c r="AV543">
        <f>(Table2[[#This Row],[Rank 1Y]]+Table2[[#This Row],[Rank 6M]]+Table2[[#This Row],[Rank Sharpe]])/3</f>
        <v>498.66666666666669</v>
      </c>
    </row>
    <row r="544" spans="1:48" x14ac:dyDescent="0.3">
      <c r="A544" t="s">
        <v>1268</v>
      </c>
      <c r="B544" t="s">
        <v>1269</v>
      </c>
      <c r="C544" t="s">
        <v>3110</v>
      </c>
      <c r="D544" t="s">
        <v>141</v>
      </c>
      <c r="E544">
        <v>8528.2164464580001</v>
      </c>
      <c r="F544">
        <v>158.46</v>
      </c>
      <c r="G544">
        <v>-33.180028221255697</v>
      </c>
      <c r="H544">
        <f>(Table2[[#This Row],[1Y Return vs Nifty]]-AVERAGE(Table2[1Y Return vs Nifty]))/_xlfn.STDEV.P(Table2[1Y Return vs Nifty])</f>
        <v>-0.92905343710059474</v>
      </c>
      <c r="I544">
        <v>-9.5967687645359003</v>
      </c>
      <c r="J544">
        <f>(Table2[[#This Row],[1M Return vs Nifty]]-AVERAGE(Table2[1M Return vs Nifty]))/_xlfn.STDEV.P(Table2[1M Return vs Nifty])</f>
        <v>-0.86650249820401293</v>
      </c>
      <c r="K544">
        <v>-40.986672417585901</v>
      </c>
      <c r="L544">
        <f>(Table2[[#This Row],[6M Return vs Nifty]]-AVERAGE(Table2[6M Return vs Nifty]))/_xlfn.STDEV.P(Table2[6M Return vs Nifty])</f>
        <v>-1.520149286485392</v>
      </c>
      <c r="M544">
        <v>-10.031729179268201</v>
      </c>
      <c r="N544">
        <f>(Table2[[#This Row],[1W Return vs Nifty]]-AVERAGE(Table2[1W Return vs Nifty]))/_xlfn.STDEV.P(Table2[1W Return vs Nifty])</f>
        <v>-0.87557819735128606</v>
      </c>
      <c r="O544">
        <v>176.61</v>
      </c>
      <c r="P544">
        <v>185.86653660736701</v>
      </c>
      <c r="Q544">
        <v>193.83740986216901</v>
      </c>
      <c r="R544">
        <v>28.000190716555799</v>
      </c>
      <c r="S544" s="1">
        <f>(Table2[[#This Row],[Close Price]]-Table2[[#This Row],[20D EMA]])/Table2[[#This Row],[20D EMA]]</f>
        <v>-0.10276881263801599</v>
      </c>
      <c r="T544" s="1">
        <f>(Table2[[#This Row],[Close Price]]-Table2[[#This Row],[50D EMA]])/Table2[[#This Row],[50D EMA]]</f>
        <v>-0.1474527750267485</v>
      </c>
      <c r="U544" s="1">
        <f>(Table2[[#This Row],[Close Price]]-Table2[[#This Row],[200D EMA]])/Table2[[#This Row],[200D EMA]]</f>
        <v>-0.18251074386169647</v>
      </c>
      <c r="V544">
        <v>0.78444832738085102</v>
      </c>
      <c r="W544">
        <v>156.12</v>
      </c>
      <c r="X544">
        <v>161.54</v>
      </c>
      <c r="Y544">
        <v>156.12</v>
      </c>
      <c r="Z544">
        <v>161.54</v>
      </c>
      <c r="AA544">
        <v>156.12</v>
      </c>
      <c r="AB544">
        <v>205.9</v>
      </c>
      <c r="AC544" s="1">
        <f>(Table2[[#This Row],[Close Price]]/Table2[[#This Row],[Day Low]])-1</f>
        <v>1.4988470407379051E-2</v>
      </c>
      <c r="AD544" s="1">
        <f>(Table2[[#This Row],[Day High]]/Table2[[#This Row],[Close Price]])-1</f>
        <v>1.9437081913416643E-2</v>
      </c>
      <c r="AE544" s="1">
        <f>(Table2[[#This Row],[Close Price]]/Table2[[#This Row],[Current Week Low]])-1</f>
        <v>1.4988470407379051E-2</v>
      </c>
      <c r="AF544" s="1">
        <f>(Table2[[#This Row],[Current Week High]]/Table2[[#This Row],[Close Price]])-1</f>
        <v>1.9437081913416643E-2</v>
      </c>
      <c r="AG544" s="1">
        <f>(Table2[[#This Row],[Close Price]]/Table2[[#This Row],[Current Month Low]])-1</f>
        <v>1.4988470407379051E-2</v>
      </c>
      <c r="AH544" s="1">
        <f>(Table2[[#This Row],[Current Month High]]/Table2[[#This Row],[Close Price]])-1</f>
        <v>0.29938154739366407</v>
      </c>
      <c r="AI544">
        <v>79.793007699103796</v>
      </c>
      <c r="AJ544">
        <v>1.4988470407379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-0.2</v>
      </c>
      <c r="AM544" t="s">
        <v>3143</v>
      </c>
      <c r="AN544">
        <v>-17.510000000000002</v>
      </c>
      <c r="AO544" t="s">
        <v>3143</v>
      </c>
      <c r="AP544">
        <v>0.125901240526402</v>
      </c>
      <c r="AQ544">
        <f>(Table2[[#This Row],[Sharpe Ratio]]-AVERAGE(Table2[Sharpe Ratio]))/_xlfn.STDEV.P(Table2[Sharpe Ratio])</f>
        <v>0.8167895709285149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633</v>
      </c>
      <c r="AT544">
        <f>_xlfn.RANK.AVG(Table2[[#This Row],[6M Return vs Nifty Z-Score]],Table2[6M Return vs Nifty Z-Score])</f>
        <v>715</v>
      </c>
      <c r="AU544">
        <f>_xlfn.RANK.AVG(Table2[[#This Row],[Sharpe Ratio Z-Score]],Table2[Sharpe Ratio Z-Score])</f>
        <v>149</v>
      </c>
      <c r="AV544">
        <f>(Table2[[#This Row],[Rank 1Y]]+Table2[[#This Row],[Rank 6M]]+Table2[[#This Row],[Rank Sharpe]])/3</f>
        <v>499</v>
      </c>
    </row>
    <row r="545" spans="1:48" x14ac:dyDescent="0.3">
      <c r="A545" t="s">
        <v>697</v>
      </c>
      <c r="B545" t="s">
        <v>698</v>
      </c>
      <c r="C545" t="s">
        <v>3108</v>
      </c>
      <c r="D545" t="s">
        <v>276</v>
      </c>
      <c r="E545">
        <v>24383.865600000001</v>
      </c>
      <c r="F545">
        <v>2090.6999999999998</v>
      </c>
      <c r="G545">
        <v>-29.713261671706402</v>
      </c>
      <c r="H545">
        <f>(Table2[[#This Row],[1Y Return vs Nifty]]-AVERAGE(Table2[1Y Return vs Nifty]))/_xlfn.STDEV.P(Table2[1Y Return vs Nifty])</f>
        <v>-0.86656905592399458</v>
      </c>
      <c r="I545">
        <v>-1.2097162271596</v>
      </c>
      <c r="J545">
        <f>(Table2[[#This Row],[1M Return vs Nifty]]-AVERAGE(Table2[1M Return vs Nifty]))/_xlfn.STDEV.P(Table2[1M Return vs Nifty])</f>
        <v>0.11846432472487216</v>
      </c>
      <c r="K545">
        <v>-7.3818268164588101</v>
      </c>
      <c r="L545">
        <f>(Table2[[#This Row],[6M Return vs Nifty]]-AVERAGE(Table2[6M Return vs Nifty]))/_xlfn.STDEV.P(Table2[6M Return vs Nifty])</f>
        <v>-0.29504818890839496</v>
      </c>
      <c r="M545">
        <v>-8.7067486140642298</v>
      </c>
      <c r="N545">
        <f>(Table2[[#This Row],[1W Return vs Nifty]]-AVERAGE(Table2[1W Return vs Nifty]))/_xlfn.STDEV.P(Table2[1W Return vs Nifty])</f>
        <v>-0.60710673321307507</v>
      </c>
      <c r="O545">
        <v>2337.7399999999998</v>
      </c>
      <c r="P545">
        <v>2401.9640772190701</v>
      </c>
      <c r="Q545">
        <v>2367.75823816405</v>
      </c>
      <c r="R545">
        <v>26.330508917344499</v>
      </c>
      <c r="S545" s="1">
        <f>(Table2[[#This Row],[Close Price]]-Table2[[#This Row],[20D EMA]])/Table2[[#This Row],[20D EMA]]</f>
        <v>-0.10567471147347438</v>
      </c>
      <c r="T545" s="1">
        <f>(Table2[[#This Row],[Close Price]]-Table2[[#This Row],[50D EMA]])/Table2[[#This Row],[50D EMA]]</f>
        <v>-0.12958731571849463</v>
      </c>
      <c r="U545" s="1">
        <f>(Table2[[#This Row],[Close Price]]-Table2[[#This Row],[200D EMA]])/Table2[[#This Row],[200D EMA]]</f>
        <v>-0.1170128916450862</v>
      </c>
      <c r="V545">
        <v>1.3795338246005</v>
      </c>
      <c r="W545">
        <v>2083.5500000000002</v>
      </c>
      <c r="X545">
        <v>2213.35</v>
      </c>
      <c r="Y545">
        <v>2083.5500000000002</v>
      </c>
      <c r="Z545">
        <v>2213.35</v>
      </c>
      <c r="AA545">
        <v>2083.5500000000002</v>
      </c>
      <c r="AB545">
        <v>2632</v>
      </c>
      <c r="AC545" s="1">
        <f>(Table2[[#This Row],[Close Price]]/Table2[[#This Row],[Day Low]])-1</f>
        <v>3.4316431091163668E-3</v>
      </c>
      <c r="AD545" s="1">
        <f>(Table2[[#This Row],[Day High]]/Table2[[#This Row],[Close Price]])-1</f>
        <v>5.8664562108384777E-2</v>
      </c>
      <c r="AE545" s="1">
        <f>(Table2[[#This Row],[Close Price]]/Table2[[#This Row],[Current Week Low]])-1</f>
        <v>3.4316431091163668E-3</v>
      </c>
      <c r="AF545" s="1">
        <f>(Table2[[#This Row],[Current Week High]]/Table2[[#This Row],[Close Price]])-1</f>
        <v>5.8664562108384777E-2</v>
      </c>
      <c r="AG545" s="1">
        <f>(Table2[[#This Row],[Close Price]]/Table2[[#This Row],[Current Month Low]])-1</f>
        <v>3.4316431091163668E-3</v>
      </c>
      <c r="AH545" s="1">
        <f>(Table2[[#This Row],[Current Month High]]/Table2[[#This Row],[Close Price]])-1</f>
        <v>0.2589084995456068</v>
      </c>
      <c r="AI545">
        <v>41.579375328837202</v>
      </c>
      <c r="AJ545">
        <v>11.492107508532399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-0.1</v>
      </c>
      <c r="AM545" t="s">
        <v>3143</v>
      </c>
      <c r="AN545">
        <v>-14.69</v>
      </c>
      <c r="AO545" t="s">
        <v>3143</v>
      </c>
      <c r="AP545">
        <v>1.8104712102929001E-2</v>
      </c>
      <c r="AQ545">
        <f>(Table2[[#This Row],[Sharpe Ratio]]-AVERAGE(Table2[Sharpe Ratio]))/_xlfn.STDEV.P(Table2[Sharpe Ratio])</f>
        <v>-0.45592252136766898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614</v>
      </c>
      <c r="AT545">
        <f>_xlfn.RANK.AVG(Table2[[#This Row],[6M Return vs Nifty Z-Score]],Table2[6M Return vs Nifty Z-Score])</f>
        <v>425</v>
      </c>
      <c r="AU545">
        <f>_xlfn.RANK.AVG(Table2[[#This Row],[Sharpe Ratio Z-Score]],Table2[Sharpe Ratio Z-Score])</f>
        <v>459</v>
      </c>
      <c r="AV545">
        <f>(Table2[[#This Row],[Rank 1Y]]+Table2[[#This Row],[Rank 6M]]+Table2[[#This Row],[Rank Sharpe]])/3</f>
        <v>499.33333333333331</v>
      </c>
    </row>
    <row r="546" spans="1:48" x14ac:dyDescent="0.3">
      <c r="A546" t="s">
        <v>1250</v>
      </c>
      <c r="B546" t="s">
        <v>1251</v>
      </c>
      <c r="C546" t="s">
        <v>3106</v>
      </c>
      <c r="D546" t="s">
        <v>449</v>
      </c>
      <c r="E546">
        <v>8687.4528928950003</v>
      </c>
      <c r="F546">
        <v>283.10000000000002</v>
      </c>
      <c r="G546">
        <v>-21.394437572470299</v>
      </c>
      <c r="H546">
        <f>(Table2[[#This Row],[1Y Return vs Nifty]]-AVERAGE(Table2[1Y Return vs Nifty]))/_xlfn.STDEV.P(Table2[1Y Return vs Nifty])</f>
        <v>-0.71663205597649782</v>
      </c>
      <c r="I546">
        <v>-10.779841877072901</v>
      </c>
      <c r="J546">
        <f>(Table2[[#This Row],[1M Return vs Nifty]]-AVERAGE(Table2[1M Return vs Nifty]))/_xlfn.STDEV.P(Table2[1M Return vs Nifty])</f>
        <v>-1.0054413876118395</v>
      </c>
      <c r="K546">
        <v>6.0551514302080198</v>
      </c>
      <c r="L546">
        <f>(Table2[[#This Row],[6M Return vs Nifty]]-AVERAGE(Table2[6M Return vs Nifty]))/_xlfn.STDEV.P(Table2[6M Return vs Nifty])</f>
        <v>0.19481142816890085</v>
      </c>
      <c r="M546">
        <v>-4.72225222977975</v>
      </c>
      <c r="N546">
        <f>(Table2[[#This Row],[1W Return vs Nifty]]-AVERAGE(Table2[1W Return vs Nifty]))/_xlfn.STDEV.P(Table2[1W Return vs Nifty])</f>
        <v>0.20024365835858265</v>
      </c>
      <c r="O546">
        <v>303.48</v>
      </c>
      <c r="P546">
        <v>306.49563223479402</v>
      </c>
      <c r="Q546">
        <v>292.04218579139001</v>
      </c>
      <c r="R546">
        <v>15.976566203974601</v>
      </c>
      <c r="S546" s="1">
        <f>(Table2[[#This Row],[Close Price]]-Table2[[#This Row],[20D EMA]])/Table2[[#This Row],[20D EMA]]</f>
        <v>-6.715434295505468E-2</v>
      </c>
      <c r="T546" s="1">
        <f>(Table2[[#This Row],[Close Price]]-Table2[[#This Row],[50D EMA]])/Table2[[#This Row],[50D EMA]]</f>
        <v>-7.633267744863502E-2</v>
      </c>
      <c r="U546" s="1">
        <f>(Table2[[#This Row],[Close Price]]-Table2[[#This Row],[200D EMA]])/Table2[[#This Row],[200D EMA]]</f>
        <v>-3.0619500286090593E-2</v>
      </c>
      <c r="V546">
        <v>0.40327542582091402</v>
      </c>
      <c r="W546">
        <v>278.3</v>
      </c>
      <c r="X546">
        <v>287.75</v>
      </c>
      <c r="Y546">
        <v>278.3</v>
      </c>
      <c r="Z546">
        <v>287.75</v>
      </c>
      <c r="AA546">
        <v>277</v>
      </c>
      <c r="AB546">
        <v>346.7</v>
      </c>
      <c r="AC546" s="1">
        <f>(Table2[[#This Row],[Close Price]]/Table2[[#This Row],[Day Low]])-1</f>
        <v>1.7247574559827505E-2</v>
      </c>
      <c r="AD546" s="1">
        <f>(Table2[[#This Row],[Day High]]/Table2[[#This Row],[Close Price]])-1</f>
        <v>1.642529141646043E-2</v>
      </c>
      <c r="AE546" s="1">
        <f>(Table2[[#This Row],[Close Price]]/Table2[[#This Row],[Current Week Low]])-1</f>
        <v>1.7247574559827505E-2</v>
      </c>
      <c r="AF546" s="1">
        <f>(Table2[[#This Row],[Current Week High]]/Table2[[#This Row],[Close Price]])-1</f>
        <v>1.642529141646043E-2</v>
      </c>
      <c r="AG546" s="1">
        <f>(Table2[[#This Row],[Close Price]]/Table2[[#This Row],[Current Month Low]])-1</f>
        <v>2.2021660649819585E-2</v>
      </c>
      <c r="AH546" s="1">
        <f>(Table2[[#This Row],[Current Month High]]/Table2[[#This Row],[Close Price]])-1</f>
        <v>0.22465559872836449</v>
      </c>
      <c r="AI546">
        <v>31.367008124337602</v>
      </c>
      <c r="AJ546">
        <v>32.9107981220657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-0.05</v>
      </c>
      <c r="AM546" t="s">
        <v>3143</v>
      </c>
      <c r="AN546">
        <v>-9.9600000000000009</v>
      </c>
      <c r="AO546" t="s">
        <v>3143</v>
      </c>
      <c r="AP546">
        <v>-6.3936549017448996E-2</v>
      </c>
      <c r="AQ546">
        <f>(Table2[[#This Row],[Sharpe Ratio]]-AVERAGE(Table2[Sharpe Ratio]))/_xlfn.STDEV.P(Table2[Sharpe Ratio])</f>
        <v>-1.4245520924884141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563</v>
      </c>
      <c r="AT546">
        <f>_xlfn.RANK.AVG(Table2[[#This Row],[6M Return vs Nifty Z-Score]],Table2[6M Return vs Nifty Z-Score])</f>
        <v>258</v>
      </c>
      <c r="AU546">
        <f>_xlfn.RANK.AVG(Table2[[#This Row],[Sharpe Ratio Z-Score]],Table2[Sharpe Ratio Z-Score])</f>
        <v>679</v>
      </c>
      <c r="AV546">
        <f>(Table2[[#This Row],[Rank 1Y]]+Table2[[#This Row],[Rank 6M]]+Table2[[#This Row],[Rank Sharpe]])/3</f>
        <v>500</v>
      </c>
    </row>
    <row r="547" spans="1:48" x14ac:dyDescent="0.3">
      <c r="A547" t="s">
        <v>1229</v>
      </c>
      <c r="B547" t="s">
        <v>1230</v>
      </c>
      <c r="C547" t="s">
        <v>3109</v>
      </c>
      <c r="D547" t="s">
        <v>250</v>
      </c>
      <c r="E547">
        <v>9073.3029257569997</v>
      </c>
      <c r="F547">
        <v>114.69</v>
      </c>
      <c r="G547">
        <v>-23.850072652475198</v>
      </c>
      <c r="H547">
        <f>(Table2[[#This Row],[1Y Return vs Nifty]]-AVERAGE(Table2[1Y Return vs Nifty]))/_xlfn.STDEV.P(Table2[1Y Return vs Nifty])</f>
        <v>-0.76089198411893499</v>
      </c>
      <c r="I547">
        <v>0.624124538992474</v>
      </c>
      <c r="J547">
        <f>(Table2[[#This Row],[1M Return vs Nifty]]-AVERAGE(Table2[1M Return vs Nifty]))/_xlfn.STDEV.P(Table2[1M Return vs Nifty])</f>
        <v>0.33382869798290976</v>
      </c>
      <c r="K547">
        <v>-31.870162974544701</v>
      </c>
      <c r="L547">
        <f>(Table2[[#This Row],[6M Return vs Nifty]]-AVERAGE(Table2[6M Return vs Nifty]))/_xlfn.STDEV.P(Table2[6M Return vs Nifty])</f>
        <v>-1.1877970460583078</v>
      </c>
      <c r="M547">
        <v>-5.76801644216527</v>
      </c>
      <c r="N547">
        <f>(Table2[[#This Row],[1W Return vs Nifty]]-AVERAGE(Table2[1W Return vs Nifty]))/_xlfn.STDEV.P(Table2[1W Return vs Nifty])</f>
        <v>-1.1652166090180535E-2</v>
      </c>
      <c r="O547">
        <v>120.42</v>
      </c>
      <c r="P547">
        <v>125.29803353404</v>
      </c>
      <c r="Q547">
        <v>129.75598420069599</v>
      </c>
      <c r="R547">
        <v>27.870801002003201</v>
      </c>
      <c r="S547" s="1">
        <f>(Table2[[#This Row],[Close Price]]-Table2[[#This Row],[20D EMA]])/Table2[[#This Row],[20D EMA]]</f>
        <v>-4.7583457897359273E-2</v>
      </c>
      <c r="T547" s="1">
        <f>(Table2[[#This Row],[Close Price]]-Table2[[#This Row],[50D EMA]])/Table2[[#This Row],[50D EMA]]</f>
        <v>-8.4662410373408575E-2</v>
      </c>
      <c r="U547" s="1">
        <f>(Table2[[#This Row],[Close Price]]-Table2[[#This Row],[200D EMA]])/Table2[[#This Row],[200D EMA]]</f>
        <v>-0.11611013005298589</v>
      </c>
      <c r="V547">
        <v>0.495705745332155</v>
      </c>
      <c r="W547">
        <v>113.75</v>
      </c>
      <c r="X547">
        <v>116.49</v>
      </c>
      <c r="Y547">
        <v>113.75</v>
      </c>
      <c r="Z547">
        <v>116.49</v>
      </c>
      <c r="AA547">
        <v>112.29</v>
      </c>
      <c r="AB547">
        <v>127.4</v>
      </c>
      <c r="AC547" s="1">
        <f>(Table2[[#This Row],[Close Price]]/Table2[[#This Row],[Day Low]])-1</f>
        <v>8.2637362637363321E-3</v>
      </c>
      <c r="AD547" s="1">
        <f>(Table2[[#This Row],[Day High]]/Table2[[#This Row],[Close Price]])-1</f>
        <v>1.5694480774260944E-2</v>
      </c>
      <c r="AE547" s="1">
        <f>(Table2[[#This Row],[Close Price]]/Table2[[#This Row],[Current Week Low]])-1</f>
        <v>8.2637362637363321E-3</v>
      </c>
      <c r="AF547" s="1">
        <f>(Table2[[#This Row],[Current Week High]]/Table2[[#This Row],[Close Price]])-1</f>
        <v>1.5694480774260944E-2</v>
      </c>
      <c r="AG547" s="1">
        <f>(Table2[[#This Row],[Close Price]]/Table2[[#This Row],[Current Month Low]])-1</f>
        <v>2.1373230029388068E-2</v>
      </c>
      <c r="AH547" s="1">
        <f>(Table2[[#This Row],[Current Month High]]/Table2[[#This Row],[Close Price]])-1</f>
        <v>0.11082047257825445</v>
      </c>
      <c r="AI547">
        <v>37.762664574069198</v>
      </c>
      <c r="AJ547">
        <v>7.8927563499529603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-0.13</v>
      </c>
      <c r="AM547" t="s">
        <v>3143</v>
      </c>
      <c r="AN547">
        <v>-8.44</v>
      </c>
      <c r="AO547" t="s">
        <v>3143</v>
      </c>
      <c r="AP547">
        <v>8.5536559049946004E-2</v>
      </c>
      <c r="AQ547">
        <f>(Table2[[#This Row],[Sharpe Ratio]]-AVERAGE(Table2[Sharpe Ratio]))/_xlfn.STDEV.P(Table2[Sharpe Ratio])</f>
        <v>0.34021932355510515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576</v>
      </c>
      <c r="AT547">
        <f>_xlfn.RANK.AVG(Table2[[#This Row],[6M Return vs Nifty Z-Score]],Table2[6M Return vs Nifty Z-Score])</f>
        <v>671</v>
      </c>
      <c r="AU547">
        <f>_xlfn.RANK.AVG(Table2[[#This Row],[Sharpe Ratio Z-Score]],Table2[Sharpe Ratio Z-Score])</f>
        <v>255</v>
      </c>
      <c r="AV547">
        <f>(Table2[[#This Row],[Rank 1Y]]+Table2[[#This Row],[Rank 6M]]+Table2[[#This Row],[Rank Sharpe]])/3</f>
        <v>500.66666666666669</v>
      </c>
    </row>
    <row r="548" spans="1:48" x14ac:dyDescent="0.3">
      <c r="A548" t="s">
        <v>871</v>
      </c>
      <c r="B548" t="s">
        <v>872</v>
      </c>
      <c r="C548" t="s">
        <v>3097</v>
      </c>
      <c r="D548" t="s">
        <v>575</v>
      </c>
      <c r="E548">
        <v>16881.324620399999</v>
      </c>
      <c r="F548">
        <v>339.75</v>
      </c>
      <c r="G548">
        <v>-11.1306527808611</v>
      </c>
      <c r="H548">
        <f>(Table2[[#This Row],[1Y Return vs Nifty]]-AVERAGE(Table2[1Y Return vs Nifty]))/_xlfn.STDEV.P(Table2[1Y Return vs Nifty])</f>
        <v>-0.53163943185045803</v>
      </c>
      <c r="I548">
        <v>-0.208245336043302</v>
      </c>
      <c r="J548">
        <f>(Table2[[#This Row],[1M Return vs Nifty]]-AVERAGE(Table2[1M Return vs Nifty]))/_xlfn.STDEV.P(Table2[1M Return vs Nifty])</f>
        <v>0.23607603604809196</v>
      </c>
      <c r="K548">
        <v>-6.57914358589698</v>
      </c>
      <c r="L548">
        <f>(Table2[[#This Row],[6M Return vs Nifty]]-AVERAGE(Table2[6M Return vs Nifty]))/_xlfn.STDEV.P(Table2[6M Return vs Nifty])</f>
        <v>-0.26578550106747939</v>
      </c>
      <c r="M548">
        <v>-9.6945718345049503</v>
      </c>
      <c r="N548">
        <f>(Table2[[#This Row],[1W Return vs Nifty]]-AVERAGE(Table2[1W Return vs Nifty]))/_xlfn.STDEV.P(Table2[1W Return vs Nifty])</f>
        <v>-0.80726238323999988</v>
      </c>
      <c r="O548">
        <v>358.26</v>
      </c>
      <c r="P548">
        <v>348.79564145857699</v>
      </c>
      <c r="Q548">
        <v>329.30268900842799</v>
      </c>
      <c r="R548">
        <v>30.722584189625099</v>
      </c>
      <c r="S548" s="1">
        <f>(Table2[[#This Row],[Close Price]]-Table2[[#This Row],[20D EMA]])/Table2[[#This Row],[20D EMA]]</f>
        <v>-5.1666387539775559E-2</v>
      </c>
      <c r="T548" s="1">
        <f>(Table2[[#This Row],[Close Price]]-Table2[[#This Row],[50D EMA]])/Table2[[#This Row],[50D EMA]]</f>
        <v>-2.5933929164797937E-2</v>
      </c>
      <c r="U548" s="1">
        <f>(Table2[[#This Row],[Close Price]]-Table2[[#This Row],[200D EMA]])/Table2[[#This Row],[200D EMA]]</f>
        <v>3.1725556274776204E-2</v>
      </c>
      <c r="V548">
        <v>2.0762832989380802</v>
      </c>
      <c r="W548">
        <v>337.25</v>
      </c>
      <c r="X548">
        <v>343.7</v>
      </c>
      <c r="Y548">
        <v>337.25</v>
      </c>
      <c r="Z548">
        <v>343.7</v>
      </c>
      <c r="AA548">
        <v>335.5</v>
      </c>
      <c r="AB548">
        <v>401.65</v>
      </c>
      <c r="AC548" s="1">
        <f>(Table2[[#This Row],[Close Price]]/Table2[[#This Row],[Day Low]])-1</f>
        <v>7.4128984432912937E-3</v>
      </c>
      <c r="AD548" s="1">
        <f>(Table2[[#This Row],[Day High]]/Table2[[#This Row],[Close Price]])-1</f>
        <v>1.1626195732155953E-2</v>
      </c>
      <c r="AE548" s="1">
        <f>(Table2[[#This Row],[Close Price]]/Table2[[#This Row],[Current Week Low]])-1</f>
        <v>7.4128984432912937E-3</v>
      </c>
      <c r="AF548" s="1">
        <f>(Table2[[#This Row],[Current Week High]]/Table2[[#This Row],[Close Price]])-1</f>
        <v>1.1626195732155953E-2</v>
      </c>
      <c r="AG548" s="1">
        <f>(Table2[[#This Row],[Close Price]]/Table2[[#This Row],[Current Month Low]])-1</f>
        <v>1.2667660208643738E-2</v>
      </c>
      <c r="AH548" s="1">
        <f>(Table2[[#This Row],[Current Month High]]/Table2[[#This Row],[Close Price]])-1</f>
        <v>0.18219278881530521</v>
      </c>
      <c r="AI548">
        <v>18.219278881530499</v>
      </c>
      <c r="AJ548">
        <v>21.708758731864599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0.05</v>
      </c>
      <c r="AM548" t="s">
        <v>3144</v>
      </c>
      <c r="AN548">
        <v>-7.08</v>
      </c>
      <c r="AO548" t="s">
        <v>3143</v>
      </c>
      <c r="AP548">
        <v>-1.9539082675390999E-2</v>
      </c>
      <c r="AQ548">
        <f>(Table2[[#This Row],[Sharpe Ratio]]-AVERAGE(Table2[Sharpe Ratio]))/_xlfn.STDEV.P(Table2[Sharpe Ratio])</f>
        <v>-0.90036830747010277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-2.2689795875799481</v>
      </c>
      <c r="AS548">
        <f>_xlfn.RANK.AVG(Table2[[#This Row],[1Y Return vs Nifty Z-Score]],Table2[1Y Return vs Nifty Z-Score])</f>
        <v>493</v>
      </c>
      <c r="AT548">
        <f>_xlfn.RANK.AVG(Table2[[#This Row],[6M Return vs Nifty Z-Score]],Table2[6M Return vs Nifty Z-Score])</f>
        <v>414</v>
      </c>
      <c r="AU548">
        <f>_xlfn.RANK.AVG(Table2[[#This Row],[Sharpe Ratio Z-Score]],Table2[Sharpe Ratio Z-Score])</f>
        <v>596</v>
      </c>
      <c r="AV548">
        <f>(Table2[[#This Row],[Rank 1Y]]+Table2[[#This Row],[Rank 6M]]+Table2[[#This Row],[Rank Sharpe]])/3</f>
        <v>501</v>
      </c>
    </row>
    <row r="549" spans="1:48" x14ac:dyDescent="0.3">
      <c r="A549" t="s">
        <v>1671</v>
      </c>
      <c r="B549" t="s">
        <v>1672</v>
      </c>
      <c r="C549" t="s">
        <v>3107</v>
      </c>
      <c r="D549" t="s">
        <v>141</v>
      </c>
      <c r="E549">
        <v>4966.9799999999996</v>
      </c>
      <c r="F549">
        <v>177.09</v>
      </c>
      <c r="G549">
        <v>-0.242501952706518</v>
      </c>
      <c r="H549">
        <f>(Table2[[#This Row],[1Y Return vs Nifty]]-AVERAGE(Table2[1Y Return vs Nifty]))/_xlfn.STDEV.P(Table2[1Y Return vs Nifty])</f>
        <v>-0.33539334578412777</v>
      </c>
      <c r="I549">
        <v>-8.7789795121837599</v>
      </c>
      <c r="J549">
        <f>(Table2[[#This Row],[1M Return vs Nifty]]-AVERAGE(Table2[1M Return vs Nifty]))/_xlfn.STDEV.P(Table2[1M Return vs Nifty])</f>
        <v>-0.77046216959929226</v>
      </c>
      <c r="K549">
        <v>-26.307562493119001</v>
      </c>
      <c r="L549">
        <f>(Table2[[#This Row],[6M Return vs Nifty]]-AVERAGE(Table2[6M Return vs Nifty]))/_xlfn.STDEV.P(Table2[6M Return vs Nifty])</f>
        <v>-0.98500641175322434</v>
      </c>
      <c r="M549">
        <v>-9.4341086107779493</v>
      </c>
      <c r="N549">
        <f>(Table2[[#This Row],[1W Return vs Nifty]]-AVERAGE(Table2[1W Return vs Nifty]))/_xlfn.STDEV.P(Table2[1W Return vs Nifty])</f>
        <v>-0.7544865577943024</v>
      </c>
      <c r="O549">
        <v>185.64</v>
      </c>
      <c r="P549">
        <v>191.64473406882999</v>
      </c>
      <c r="Q549">
        <v>188.50431246346901</v>
      </c>
      <c r="R549">
        <v>31.455567651632499</v>
      </c>
      <c r="S549" s="1">
        <f>(Table2[[#This Row],[Close Price]]-Table2[[#This Row],[20D EMA]])/Table2[[#This Row],[20D EMA]]</f>
        <v>-4.6056884292178323E-2</v>
      </c>
      <c r="T549" s="1">
        <f>(Table2[[#This Row],[Close Price]]-Table2[[#This Row],[50D EMA]])/Table2[[#This Row],[50D EMA]]</f>
        <v>-7.5946433589991549E-2</v>
      </c>
      <c r="U549" s="1">
        <f>(Table2[[#This Row],[Close Price]]-Table2[[#This Row],[200D EMA]])/Table2[[#This Row],[200D EMA]]</f>
        <v>-6.0551996473189582E-2</v>
      </c>
      <c r="V549">
        <v>0.96549372889853902</v>
      </c>
      <c r="W549">
        <v>173.62</v>
      </c>
      <c r="X549">
        <v>179.45</v>
      </c>
      <c r="Y549">
        <v>173.62</v>
      </c>
      <c r="Z549">
        <v>179.45</v>
      </c>
      <c r="AA549">
        <v>172.2</v>
      </c>
      <c r="AB549">
        <v>201.61</v>
      </c>
      <c r="AC549" s="1">
        <f>(Table2[[#This Row],[Close Price]]/Table2[[#This Row],[Day Low]])-1</f>
        <v>1.998617670775249E-2</v>
      </c>
      <c r="AD549" s="1">
        <f>(Table2[[#This Row],[Day High]]/Table2[[#This Row],[Close Price]])-1</f>
        <v>1.332655711784958E-2</v>
      </c>
      <c r="AE549" s="1">
        <f>(Table2[[#This Row],[Close Price]]/Table2[[#This Row],[Current Week Low]])-1</f>
        <v>1.998617670775249E-2</v>
      </c>
      <c r="AF549" s="1">
        <f>(Table2[[#This Row],[Current Week High]]/Table2[[#This Row],[Close Price]])-1</f>
        <v>1.332655711784958E-2</v>
      </c>
      <c r="AG549" s="1">
        <f>(Table2[[#This Row],[Close Price]]/Table2[[#This Row],[Current Month Low]])-1</f>
        <v>2.8397212543554096E-2</v>
      </c>
      <c r="AH549" s="1">
        <f>(Table2[[#This Row],[Current Month High]]/Table2[[#This Row],[Close Price]])-1</f>
        <v>0.1384606697159636</v>
      </c>
      <c r="AI549">
        <v>49.613191032808103</v>
      </c>
      <c r="AJ549">
        <v>35.909439754412801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-0.09</v>
      </c>
      <c r="AM549" t="s">
        <v>3143</v>
      </c>
      <c r="AN549">
        <v>-4.1100000000000003</v>
      </c>
      <c r="AO549" t="s">
        <v>3143</v>
      </c>
      <c r="AP549">
        <v>2.1013033764041001E-2</v>
      </c>
      <c r="AQ549">
        <f>(Table2[[#This Row],[Sharpe Ratio]]-AVERAGE(Table2[Sharpe Ratio]))/_xlfn.STDEV.P(Table2[Sharpe Ratio])</f>
        <v>-0.42158508768109237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418</v>
      </c>
      <c r="AT549">
        <f>_xlfn.RANK.AVG(Table2[[#This Row],[6M Return vs Nifty Z-Score]],Table2[6M Return vs Nifty Z-Score])</f>
        <v>640</v>
      </c>
      <c r="AU549">
        <f>_xlfn.RANK.AVG(Table2[[#This Row],[Sharpe Ratio Z-Score]],Table2[Sharpe Ratio Z-Score])</f>
        <v>446</v>
      </c>
      <c r="AV549">
        <f>(Table2[[#This Row],[Rank 1Y]]+Table2[[#This Row],[Rank 6M]]+Table2[[#This Row],[Rank Sharpe]])/3</f>
        <v>501.33333333333331</v>
      </c>
    </row>
    <row r="550" spans="1:48" x14ac:dyDescent="0.3">
      <c r="A550" t="s">
        <v>1354</v>
      </c>
      <c r="B550" t="s">
        <v>1355</v>
      </c>
      <c r="C550" t="s">
        <v>3100</v>
      </c>
      <c r="D550" t="s">
        <v>48</v>
      </c>
      <c r="E550">
        <v>7818.3218800000004</v>
      </c>
      <c r="F550">
        <v>286.75</v>
      </c>
      <c r="G550">
        <v>-16.811651066780399</v>
      </c>
      <c r="H550">
        <f>(Table2[[#This Row],[1Y Return vs Nifty]]-AVERAGE(Table2[1Y Return vs Nifty]))/_xlfn.STDEV.P(Table2[1Y Return vs Nifty])</f>
        <v>-0.63403273041483432</v>
      </c>
      <c r="I550">
        <v>-10.8936806499526</v>
      </c>
      <c r="J550">
        <f>(Table2[[#This Row],[1M Return vs Nifty]]-AVERAGE(Table2[1M Return vs Nifty]))/_xlfn.STDEV.P(Table2[1M Return vs Nifty])</f>
        <v>-1.0188104960023918</v>
      </c>
      <c r="K550">
        <v>-1.9419026404656801</v>
      </c>
      <c r="L550">
        <f>(Table2[[#This Row],[6M Return vs Nifty]]-AVERAGE(Table2[6M Return vs Nifty]))/_xlfn.STDEV.P(Table2[6M Return vs Nifty])</f>
        <v>-9.6729852384887738E-2</v>
      </c>
      <c r="M550">
        <v>-9.9906244004269205</v>
      </c>
      <c r="N550">
        <f>(Table2[[#This Row],[1W Return vs Nifty]]-AVERAGE(Table2[1W Return vs Nifty]))/_xlfn.STDEV.P(Table2[1W Return vs Nifty])</f>
        <v>-0.86724942601048005</v>
      </c>
      <c r="O550">
        <v>309.91000000000003</v>
      </c>
      <c r="P550">
        <v>324.78835535061899</v>
      </c>
      <c r="Q550">
        <v>312.93360830727198</v>
      </c>
      <c r="R550">
        <v>19.163768030538801</v>
      </c>
      <c r="S550" s="1">
        <f>(Table2[[#This Row],[Close Price]]-Table2[[#This Row],[20D EMA]])/Table2[[#This Row],[20D EMA]]</f>
        <v>-7.4731373624600764E-2</v>
      </c>
      <c r="T550" s="1">
        <f>(Table2[[#This Row],[Close Price]]-Table2[[#This Row],[50D EMA]])/Table2[[#This Row],[50D EMA]]</f>
        <v>-0.11711736188803756</v>
      </c>
      <c r="U550" s="1">
        <f>(Table2[[#This Row],[Close Price]]-Table2[[#This Row],[200D EMA]])/Table2[[#This Row],[200D EMA]]</f>
        <v>-8.367144855071651E-2</v>
      </c>
      <c r="V550">
        <v>0.43900510095640499</v>
      </c>
      <c r="W550">
        <v>274.39999999999998</v>
      </c>
      <c r="X550">
        <v>289.45</v>
      </c>
      <c r="Y550">
        <v>274.39999999999998</v>
      </c>
      <c r="Z550">
        <v>289.45</v>
      </c>
      <c r="AA550">
        <v>274.3</v>
      </c>
      <c r="AB550">
        <v>346</v>
      </c>
      <c r="AC550" s="1">
        <f>(Table2[[#This Row],[Close Price]]/Table2[[#This Row],[Day Low]])-1</f>
        <v>4.5007288629737685E-2</v>
      </c>
      <c r="AD550" s="1">
        <f>(Table2[[#This Row],[Day High]]/Table2[[#This Row],[Close Price]])-1</f>
        <v>9.4158674803834774E-3</v>
      </c>
      <c r="AE550" s="1">
        <f>(Table2[[#This Row],[Close Price]]/Table2[[#This Row],[Current Week Low]])-1</f>
        <v>4.5007288629737685E-2</v>
      </c>
      <c r="AF550" s="1">
        <f>(Table2[[#This Row],[Current Week High]]/Table2[[#This Row],[Close Price]])-1</f>
        <v>9.4158674803834774E-3</v>
      </c>
      <c r="AG550" s="1">
        <f>(Table2[[#This Row],[Close Price]]/Table2[[#This Row],[Current Month Low]])-1</f>
        <v>4.5388261028071364E-2</v>
      </c>
      <c r="AH550" s="1">
        <f>(Table2[[#This Row],[Current Month High]]/Table2[[#This Row],[Close Price]])-1</f>
        <v>0.20662598081952921</v>
      </c>
      <c r="AI550">
        <v>44.864864864864799</v>
      </c>
      <c r="AJ550">
        <v>21.119324181626101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-0.18</v>
      </c>
      <c r="AM550" t="s">
        <v>3143</v>
      </c>
      <c r="AN550">
        <v>-10.88</v>
      </c>
      <c r="AO550" t="s">
        <v>3143</v>
      </c>
      <c r="AP550">
        <v>-2.4592449144831E-2</v>
      </c>
      <c r="AQ550">
        <f>(Table2[[#This Row],[Sharpe Ratio]]-AVERAGE(Table2[Sharpe Ratio]))/_xlfn.STDEV.P(Table2[Sharpe Ratio])</f>
        <v>-0.96003145902536102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535</v>
      </c>
      <c r="AT550">
        <f>_xlfn.RANK.AVG(Table2[[#This Row],[6M Return vs Nifty Z-Score]],Table2[6M Return vs Nifty Z-Score])</f>
        <v>362</v>
      </c>
      <c r="AU550">
        <f>_xlfn.RANK.AVG(Table2[[#This Row],[Sharpe Ratio Z-Score]],Table2[Sharpe Ratio Z-Score])</f>
        <v>612</v>
      </c>
      <c r="AV550">
        <f>(Table2[[#This Row],[Rank 1Y]]+Table2[[#This Row],[Rank 6M]]+Table2[[#This Row],[Rank Sharpe]])/3</f>
        <v>503</v>
      </c>
    </row>
    <row r="551" spans="1:48" x14ac:dyDescent="0.3">
      <c r="A551" t="s">
        <v>1429</v>
      </c>
      <c r="B551" t="s">
        <v>1430</v>
      </c>
      <c r="C551" t="s">
        <v>3106</v>
      </c>
      <c r="D551" t="s">
        <v>1431</v>
      </c>
      <c r="E551">
        <v>7019.80296352</v>
      </c>
      <c r="F551">
        <v>266.05</v>
      </c>
      <c r="G551">
        <v>-41.347015894972898</v>
      </c>
      <c r="H551">
        <f>(Table2[[#This Row],[1Y Return vs Nifty]]-AVERAGE(Table2[1Y Return vs Nifty]))/_xlfn.STDEV.P(Table2[1Y Return vs Nifty])</f>
        <v>-1.0762537644302457</v>
      </c>
      <c r="I551">
        <v>2.7732383182949398</v>
      </c>
      <c r="J551">
        <f>(Table2[[#This Row],[1M Return vs Nifty]]-AVERAGE(Table2[1M Return vs Nifty]))/_xlfn.STDEV.P(Table2[1M Return vs Nifty])</f>
        <v>0.58621840961030747</v>
      </c>
      <c r="K551">
        <v>-19.9064511125341</v>
      </c>
      <c r="L551">
        <f>(Table2[[#This Row],[6M Return vs Nifty]]-AVERAGE(Table2[6M Return vs Nifty]))/_xlfn.STDEV.P(Table2[6M Return vs Nifty])</f>
        <v>-0.75164695308622331</v>
      </c>
      <c r="M551">
        <v>-3.8945353355644201</v>
      </c>
      <c r="N551">
        <f>(Table2[[#This Row],[1W Return vs Nifty]]-AVERAGE(Table2[1W Return vs Nifty]))/_xlfn.STDEV.P(Table2[1W Return vs Nifty])</f>
        <v>0.36795809305877275</v>
      </c>
      <c r="O551">
        <v>272.67</v>
      </c>
      <c r="P551">
        <v>276.06683213005601</v>
      </c>
      <c r="Q551">
        <v>281.72138652895899</v>
      </c>
      <c r="R551">
        <v>31.537271328880198</v>
      </c>
      <c r="S551" s="1">
        <f>(Table2[[#This Row],[Close Price]]-Table2[[#This Row],[20D EMA]])/Table2[[#This Row],[20D EMA]]</f>
        <v>-2.427843180401219E-2</v>
      </c>
      <c r="T551" s="1">
        <f>(Table2[[#This Row],[Close Price]]-Table2[[#This Row],[50D EMA]])/Table2[[#This Row],[50D EMA]]</f>
        <v>-3.6284084012443187E-2</v>
      </c>
      <c r="U551" s="1">
        <f>(Table2[[#This Row],[Close Price]]-Table2[[#This Row],[200D EMA]])/Table2[[#This Row],[200D EMA]]</f>
        <v>-5.5627251881880356E-2</v>
      </c>
      <c r="V551">
        <v>0.47210803203928597</v>
      </c>
      <c r="W551">
        <v>262</v>
      </c>
      <c r="X551">
        <v>272</v>
      </c>
      <c r="Y551">
        <v>262</v>
      </c>
      <c r="Z551">
        <v>272</v>
      </c>
      <c r="AA551">
        <v>252.2</v>
      </c>
      <c r="AB551">
        <v>289.95</v>
      </c>
      <c r="AC551" s="1">
        <f>(Table2[[#This Row],[Close Price]]/Table2[[#This Row],[Day Low]])-1</f>
        <v>1.5458015267175718E-2</v>
      </c>
      <c r="AD551" s="1">
        <f>(Table2[[#This Row],[Day High]]/Table2[[#This Row],[Close Price]])-1</f>
        <v>2.2364217252396124E-2</v>
      </c>
      <c r="AE551" s="1">
        <f>(Table2[[#This Row],[Close Price]]/Table2[[#This Row],[Current Week Low]])-1</f>
        <v>1.5458015267175718E-2</v>
      </c>
      <c r="AF551" s="1">
        <f>(Table2[[#This Row],[Current Week High]]/Table2[[#This Row],[Close Price]])-1</f>
        <v>2.2364217252396124E-2</v>
      </c>
      <c r="AG551" s="1">
        <f>(Table2[[#This Row],[Close Price]]/Table2[[#This Row],[Current Month Low]])-1</f>
        <v>5.4916732751784325E-2</v>
      </c>
      <c r="AH551" s="1">
        <f>(Table2[[#This Row],[Current Month High]]/Table2[[#This Row],[Close Price]])-1</f>
        <v>8.9832738207103802E-2</v>
      </c>
      <c r="AI551">
        <v>35.218943807554901</v>
      </c>
      <c r="AJ551">
        <v>6.3987202559487999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-0.01</v>
      </c>
      <c r="AM551" t="s">
        <v>3143</v>
      </c>
      <c r="AN551">
        <v>-2.42</v>
      </c>
      <c r="AO551" t="s">
        <v>3143</v>
      </c>
      <c r="AP551">
        <v>8.1121757796398006E-2</v>
      </c>
      <c r="AQ551">
        <f>(Table2[[#This Row],[Sharpe Ratio]]-AVERAGE(Table2[Sharpe Ratio]))/_xlfn.STDEV.P(Table2[Sharpe Ratio])</f>
        <v>0.28809546555476362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674</v>
      </c>
      <c r="AT551">
        <f>_xlfn.RANK.AVG(Table2[[#This Row],[6M Return vs Nifty Z-Score]],Table2[6M Return vs Nifty Z-Score])</f>
        <v>575</v>
      </c>
      <c r="AU551">
        <f>_xlfn.RANK.AVG(Table2[[#This Row],[Sharpe Ratio Z-Score]],Table2[Sharpe Ratio Z-Score])</f>
        <v>267</v>
      </c>
      <c r="AV551">
        <f>(Table2[[#This Row],[Rank 1Y]]+Table2[[#This Row],[Rank 6M]]+Table2[[#This Row],[Rank Sharpe]])/3</f>
        <v>505.33333333333331</v>
      </c>
    </row>
    <row r="552" spans="1:48" x14ac:dyDescent="0.3">
      <c r="A552" t="s">
        <v>1852</v>
      </c>
      <c r="B552" t="s">
        <v>1853</v>
      </c>
      <c r="C552" t="s">
        <v>3100</v>
      </c>
      <c r="D552" t="s">
        <v>48</v>
      </c>
      <c r="E552">
        <v>3845.8908620279999</v>
      </c>
      <c r="F552">
        <v>48.1</v>
      </c>
      <c r="G552">
        <v>-23.444618501956299</v>
      </c>
      <c r="H552">
        <f>(Table2[[#This Row],[1Y Return vs Nifty]]-AVERAGE(Table2[1Y Return vs Nifty]))/_xlfn.STDEV.P(Table2[1Y Return vs Nifty])</f>
        <v>-0.75358415091800879</v>
      </c>
      <c r="I552">
        <v>-10.13444888235</v>
      </c>
      <c r="J552">
        <f>(Table2[[#This Row],[1M Return vs Nifty]]-AVERAGE(Table2[1M Return vs Nifty]))/_xlfn.STDEV.P(Table2[1M Return vs Nifty])</f>
        <v>-0.92964709817346236</v>
      </c>
      <c r="K552">
        <v>-32.692725298741202</v>
      </c>
      <c r="L552">
        <f>(Table2[[#This Row],[6M Return vs Nifty]]-AVERAGE(Table2[6M Return vs Nifty]))/_xlfn.STDEV.P(Table2[6M Return vs Nifty])</f>
        <v>-1.2177844478205353</v>
      </c>
      <c r="M552">
        <v>-12.440567128281501</v>
      </c>
      <c r="N552">
        <f>(Table2[[#This Row],[1W Return vs Nifty]]-AVERAGE(Table2[1W Return vs Nifty]))/_xlfn.STDEV.P(Table2[1W Return vs Nifty])</f>
        <v>-1.363664036515071</v>
      </c>
      <c r="O552">
        <v>53.14</v>
      </c>
      <c r="P552">
        <v>55.504136475443502</v>
      </c>
      <c r="Q552">
        <v>56.924047536983203</v>
      </c>
      <c r="R552">
        <v>18.064951487881299</v>
      </c>
      <c r="S552" s="1">
        <f>(Table2[[#This Row],[Close Price]]-Table2[[#This Row],[20D EMA]])/Table2[[#This Row],[20D EMA]]</f>
        <v>-9.4843808806925084E-2</v>
      </c>
      <c r="T552" s="1">
        <f>(Table2[[#This Row],[Close Price]]-Table2[[#This Row],[50D EMA]])/Table2[[#This Row],[50D EMA]]</f>
        <v>-0.1333979221299891</v>
      </c>
      <c r="U552" s="1">
        <f>(Table2[[#This Row],[Close Price]]-Table2[[#This Row],[200D EMA]])/Table2[[#This Row],[200D EMA]]</f>
        <v>-0.15501440812426895</v>
      </c>
      <c r="V552">
        <v>0.76154960697547602</v>
      </c>
      <c r="W552">
        <v>46.25</v>
      </c>
      <c r="X552">
        <v>48.9</v>
      </c>
      <c r="Y552">
        <v>46.25</v>
      </c>
      <c r="Z552">
        <v>48.9</v>
      </c>
      <c r="AA552">
        <v>46.25</v>
      </c>
      <c r="AB552">
        <v>58.1</v>
      </c>
      <c r="AC552" s="1">
        <f>(Table2[[#This Row],[Close Price]]/Table2[[#This Row],[Day Low]])-1</f>
        <v>4.0000000000000036E-2</v>
      </c>
      <c r="AD552" s="1">
        <f>(Table2[[#This Row],[Day High]]/Table2[[#This Row],[Close Price]])-1</f>
        <v>1.6632016632016633E-2</v>
      </c>
      <c r="AE552" s="1">
        <f>(Table2[[#This Row],[Close Price]]/Table2[[#This Row],[Current Week Low]])-1</f>
        <v>4.0000000000000036E-2</v>
      </c>
      <c r="AF552" s="1">
        <f>(Table2[[#This Row],[Current Week High]]/Table2[[#This Row],[Close Price]])-1</f>
        <v>1.6632016632016633E-2</v>
      </c>
      <c r="AG552" s="1">
        <f>(Table2[[#This Row],[Close Price]]/Table2[[#This Row],[Current Month Low]])-1</f>
        <v>4.0000000000000036E-2</v>
      </c>
      <c r="AH552" s="1">
        <f>(Table2[[#This Row],[Current Month High]]/Table2[[#This Row],[Close Price]])-1</f>
        <v>0.20790020790020791</v>
      </c>
      <c r="AI552">
        <v>64.241164241164199</v>
      </c>
      <c r="AJ552">
        <v>5.2516411378555601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-0.09</v>
      </c>
      <c r="AM552" t="s">
        <v>3143</v>
      </c>
      <c r="AN552">
        <v>-12.83</v>
      </c>
      <c r="AO552" t="s">
        <v>3143</v>
      </c>
      <c r="AP552">
        <v>8.0992826349408006E-2</v>
      </c>
      <c r="AQ552">
        <f>(Table2[[#This Row],[Sharpe Ratio]]-AVERAGE(Table2[Sharpe Ratio]))/_xlfn.STDEV.P(Table2[Sharpe Ratio])</f>
        <v>0.28657322161925591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572</v>
      </c>
      <c r="AT552">
        <f>_xlfn.RANK.AVG(Table2[[#This Row],[6M Return vs Nifty Z-Score]],Table2[6M Return vs Nifty Z-Score])</f>
        <v>677</v>
      </c>
      <c r="AU552">
        <f>_xlfn.RANK.AVG(Table2[[#This Row],[Sharpe Ratio Z-Score]],Table2[Sharpe Ratio Z-Score])</f>
        <v>269</v>
      </c>
      <c r="AV552">
        <f>(Table2[[#This Row],[Rank 1Y]]+Table2[[#This Row],[Rank 6M]]+Table2[[#This Row],[Rank Sharpe]])/3</f>
        <v>506</v>
      </c>
    </row>
    <row r="553" spans="1:48" x14ac:dyDescent="0.3">
      <c r="A553" t="s">
        <v>1336</v>
      </c>
      <c r="B553" t="s">
        <v>1337</v>
      </c>
      <c r="C553" t="s">
        <v>3108</v>
      </c>
      <c r="D553" t="s">
        <v>238</v>
      </c>
      <c r="E553">
        <v>7996.9888431999998</v>
      </c>
      <c r="F553">
        <v>422</v>
      </c>
      <c r="G553">
        <v>6.3427852611526099</v>
      </c>
      <c r="H553">
        <f>(Table2[[#This Row],[1Y Return vs Nifty]]-AVERAGE(Table2[1Y Return vs Nifty]))/_xlfn.STDEV.P(Table2[1Y Return vs Nifty])</f>
        <v>-0.21670130507499491</v>
      </c>
      <c r="I553">
        <v>-75.918718284772694</v>
      </c>
      <c r="J553">
        <f>(Table2[[#This Row],[1M Return vs Nifty]]-AVERAGE(Table2[1M Return vs Nifty]))/_xlfn.STDEV.P(Table2[1M Return vs Nifty])</f>
        <v>-8.655284030009339</v>
      </c>
      <c r="K553">
        <v>-20.174014732982599</v>
      </c>
      <c r="L553">
        <f>(Table2[[#This Row],[6M Return vs Nifty]]-AVERAGE(Table2[6M Return vs Nifty]))/_xlfn.STDEV.P(Table2[6M Return vs Nifty])</f>
        <v>-0.76140127509602706</v>
      </c>
      <c r="M553">
        <v>-13.877518574106301</v>
      </c>
      <c r="N553">
        <f>(Table2[[#This Row],[1W Return vs Nifty]]-AVERAGE(Table2[1W Return vs Nifty]))/_xlfn.STDEV.P(Table2[1W Return vs Nifty])</f>
        <v>-1.6548233702345923</v>
      </c>
      <c r="O553">
        <v>458.44</v>
      </c>
      <c r="P553">
        <v>450.700482153596</v>
      </c>
      <c r="Q553">
        <v>417.22761435152597</v>
      </c>
      <c r="R553">
        <v>27.906912708095401</v>
      </c>
      <c r="S553" s="1">
        <f>(Table2[[#This Row],[Close Price]]-Table2[[#This Row],[20D EMA]])/Table2[[#This Row],[20D EMA]]</f>
        <v>-7.9486955763022421E-2</v>
      </c>
      <c r="T553" s="1">
        <f>(Table2[[#This Row],[Close Price]]-Table2[[#This Row],[50D EMA]])/Table2[[#This Row],[50D EMA]]</f>
        <v>-6.3679723652514411E-2</v>
      </c>
      <c r="U553" s="1">
        <f>(Table2[[#This Row],[Close Price]]-Table2[[#This Row],[200D EMA]])/Table2[[#This Row],[200D EMA]]</f>
        <v>1.1438326429786977E-2</v>
      </c>
      <c r="V553">
        <v>0.67751989733339602</v>
      </c>
      <c r="W553">
        <v>407.05</v>
      </c>
      <c r="X553">
        <v>430</v>
      </c>
      <c r="Y553">
        <v>407.05</v>
      </c>
      <c r="Z553">
        <v>430</v>
      </c>
      <c r="AA553">
        <v>407.05</v>
      </c>
      <c r="AB553">
        <v>523.36</v>
      </c>
      <c r="AC553" s="1">
        <f>(Table2[[#This Row],[Close Price]]/Table2[[#This Row],[Day Low]])-1</f>
        <v>3.6727674732833782E-2</v>
      </c>
      <c r="AD553" s="1">
        <f>(Table2[[#This Row],[Day High]]/Table2[[#This Row],[Close Price]])-1</f>
        <v>1.8957345971563955E-2</v>
      </c>
      <c r="AE553" s="1">
        <f>(Table2[[#This Row],[Close Price]]/Table2[[#This Row],[Current Week Low]])-1</f>
        <v>3.6727674732833782E-2</v>
      </c>
      <c r="AF553" s="1">
        <f>(Table2[[#This Row],[Current Week High]]/Table2[[#This Row],[Close Price]])-1</f>
        <v>1.8957345971563955E-2</v>
      </c>
      <c r="AG553" s="1">
        <f>(Table2[[#This Row],[Close Price]]/Table2[[#This Row],[Current Month Low]])-1</f>
        <v>3.6727674732833782E-2</v>
      </c>
      <c r="AH553" s="1">
        <f>(Table2[[#This Row],[Current Month High]]/Table2[[#This Row],[Close Price]])-1</f>
        <v>0.2401895734597157</v>
      </c>
      <c r="AI553">
        <v>30</v>
      </c>
      <c r="AJ553">
        <v>35.9667493636627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7.0000000000000007E-2</v>
      </c>
      <c r="AM553" t="s">
        <v>3144</v>
      </c>
      <c r="AN553">
        <v>-13.68</v>
      </c>
      <c r="AO553" t="s">
        <v>3143</v>
      </c>
      <c r="AP553">
        <v>-6.1748650351020002E-3</v>
      </c>
      <c r="AQ553">
        <f>(Table2[[#This Row],[Sharpe Ratio]]-AVERAGE(Table2[Sharpe Ratio]))/_xlfn.STDEV.P(Table2[Sharpe Ratio])</f>
        <v>-0.74258213713949994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-12.030792117554453</v>
      </c>
      <c r="AS553">
        <f>_xlfn.RANK.AVG(Table2[[#This Row],[1Y Return vs Nifty Z-Score]],Table2[1Y Return vs Nifty Z-Score])</f>
        <v>377</v>
      </c>
      <c r="AT553">
        <f>_xlfn.RANK.AVG(Table2[[#This Row],[6M Return vs Nifty Z-Score]],Table2[6M Return vs Nifty Z-Score])</f>
        <v>580</v>
      </c>
      <c r="AU553">
        <f>_xlfn.RANK.AVG(Table2[[#This Row],[Sharpe Ratio Z-Score]],Table2[Sharpe Ratio Z-Score])</f>
        <v>567</v>
      </c>
      <c r="AV553">
        <f>(Table2[[#This Row],[Rank 1Y]]+Table2[[#This Row],[Rank 6M]]+Table2[[#This Row],[Rank Sharpe]])/3</f>
        <v>508</v>
      </c>
    </row>
    <row r="554" spans="1:48" x14ac:dyDescent="0.3">
      <c r="A554" t="s">
        <v>1392</v>
      </c>
      <c r="B554" t="s">
        <v>1393</v>
      </c>
      <c r="C554" t="s">
        <v>3111</v>
      </c>
      <c r="D554" t="s">
        <v>270</v>
      </c>
      <c r="E554">
        <v>7366.7812001699904</v>
      </c>
      <c r="F554">
        <v>651.79999999999995</v>
      </c>
      <c r="G554">
        <v>-18.098537065339901</v>
      </c>
      <c r="H554">
        <f>(Table2[[#This Row],[1Y Return vs Nifty]]-AVERAGE(Table2[1Y Return vs Nifty]))/_xlfn.STDEV.P(Table2[1Y Return vs Nifty])</f>
        <v>-0.65722733383434506</v>
      </c>
      <c r="I554">
        <v>-7.3225068205441204</v>
      </c>
      <c r="J554">
        <f>(Table2[[#This Row],[1M Return vs Nifty]]-AVERAGE(Table2[1M Return vs Nifty]))/_xlfn.STDEV.P(Table2[1M Return vs Nifty])</f>
        <v>-0.59941551484496869</v>
      </c>
      <c r="K554">
        <v>-10.123323119481499</v>
      </c>
      <c r="L554">
        <f>(Table2[[#This Row],[6M Return vs Nifty]]-AVERAGE(Table2[6M Return vs Nifty]))/_xlfn.STDEV.P(Table2[6M Return vs Nifty])</f>
        <v>-0.39499241033709664</v>
      </c>
      <c r="M554">
        <v>-7.5650048262440102</v>
      </c>
      <c r="N554">
        <f>(Table2[[#This Row],[1W Return vs Nifty]]-AVERAGE(Table2[1W Return vs Nifty]))/_xlfn.STDEV.P(Table2[1W Return vs Nifty])</f>
        <v>-0.37576324453359095</v>
      </c>
      <c r="O554">
        <v>656.94</v>
      </c>
      <c r="P554">
        <v>683.990922679802</v>
      </c>
      <c r="Q554">
        <v>673.19923653676096</v>
      </c>
      <c r="R554">
        <v>10.574122260471601</v>
      </c>
      <c r="S554" s="1">
        <f>(Table2[[#This Row],[Close Price]]-Table2[[#This Row],[20D EMA]])/Table2[[#This Row],[20D EMA]]</f>
        <v>-7.8241544128841295E-3</v>
      </c>
      <c r="T554" s="1">
        <f>(Table2[[#This Row],[Close Price]]-Table2[[#This Row],[50D EMA]])/Table2[[#This Row],[50D EMA]]</f>
        <v>-4.7063377030913671E-2</v>
      </c>
      <c r="U554" s="1">
        <f>(Table2[[#This Row],[Close Price]]-Table2[[#This Row],[200D EMA]])/Table2[[#This Row],[200D EMA]]</f>
        <v>-3.1787374933531246E-2</v>
      </c>
      <c r="V554">
        <v>1.2314548737441899</v>
      </c>
      <c r="W554">
        <v>630.79999999999995</v>
      </c>
      <c r="X554">
        <v>694.6</v>
      </c>
      <c r="Y554">
        <v>630.79999999999995</v>
      </c>
      <c r="Z554">
        <v>694.6</v>
      </c>
      <c r="AA554">
        <v>590.04999999999995</v>
      </c>
      <c r="AB554">
        <v>729.55</v>
      </c>
      <c r="AC554" s="1">
        <f>(Table2[[#This Row],[Close Price]]/Table2[[#This Row],[Day Low]])-1</f>
        <v>3.3291058972733101E-2</v>
      </c>
      <c r="AD554" s="1">
        <f>(Table2[[#This Row],[Day High]]/Table2[[#This Row],[Close Price]])-1</f>
        <v>6.5664314206812069E-2</v>
      </c>
      <c r="AE554" s="1">
        <f>(Table2[[#This Row],[Close Price]]/Table2[[#This Row],[Current Week Low]])-1</f>
        <v>3.3291058972733101E-2</v>
      </c>
      <c r="AF554" s="1">
        <f>(Table2[[#This Row],[Current Week High]]/Table2[[#This Row],[Close Price]])-1</f>
        <v>6.5664314206812069E-2</v>
      </c>
      <c r="AG554" s="1">
        <f>(Table2[[#This Row],[Close Price]]/Table2[[#This Row],[Current Month Low]])-1</f>
        <v>0.10465214812304047</v>
      </c>
      <c r="AH554" s="1">
        <f>(Table2[[#This Row],[Current Month High]]/Table2[[#This Row],[Close Price]])-1</f>
        <v>0.11928505676587919</v>
      </c>
      <c r="AI554">
        <v>28.521018717397901</v>
      </c>
      <c r="AJ554">
        <v>27.791393000686199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0</v>
      </c>
      <c r="AM554" t="s">
        <v>3142</v>
      </c>
      <c r="AN554">
        <v>-2.85</v>
      </c>
      <c r="AO554" t="s">
        <v>3143</v>
      </c>
      <c r="AQ554">
        <f>(Table2[[#This Row],[Sharpe Ratio]]-AVERAGE(Table2[Sharpe Ratio]))/_xlfn.STDEV.P(Table2[Sharpe Ratio])</f>
        <v>-0.66967788397470196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545</v>
      </c>
      <c r="AT554">
        <f>_xlfn.RANK.AVG(Table2[[#This Row],[6M Return vs Nifty Z-Score]],Table2[6M Return vs Nifty Z-Score])</f>
        <v>460</v>
      </c>
      <c r="AU554">
        <f>_xlfn.RANK.AVG(Table2[[#This Row],[Sharpe Ratio Z-Score]],Table2[Sharpe Ratio Z-Score])</f>
        <v>520.5</v>
      </c>
      <c r="AV554">
        <f>(Table2[[#This Row],[Rank 1Y]]+Table2[[#This Row],[Rank 6M]]+Table2[[#This Row],[Rank Sharpe]])/3</f>
        <v>508.5</v>
      </c>
    </row>
    <row r="555" spans="1:48" x14ac:dyDescent="0.3">
      <c r="A555" t="s">
        <v>906</v>
      </c>
      <c r="B555" t="s">
        <v>907</v>
      </c>
      <c r="C555" t="s">
        <v>3111</v>
      </c>
      <c r="D555" t="s">
        <v>465</v>
      </c>
      <c r="E555">
        <v>15834.967660795</v>
      </c>
      <c r="F555">
        <v>1465.85</v>
      </c>
      <c r="G555">
        <v>-15.397059144230299</v>
      </c>
      <c r="H555">
        <f>(Table2[[#This Row],[1Y Return vs Nifty]]-AVERAGE(Table2[1Y Return vs Nifty]))/_xlfn.STDEV.P(Table2[1Y Return vs Nifty])</f>
        <v>-0.60853637822767837</v>
      </c>
      <c r="I555">
        <v>3.1509897073670801</v>
      </c>
      <c r="J555">
        <f>(Table2[[#This Row],[1M Return vs Nifty]]-AVERAGE(Table2[1M Return vs Nifty]))/_xlfn.STDEV.P(Table2[1M Return vs Nifty])</f>
        <v>0.63058114418162969</v>
      </c>
      <c r="K555">
        <v>2.2246362551740599</v>
      </c>
      <c r="L555">
        <f>(Table2[[#This Row],[6M Return vs Nifty]]-AVERAGE(Table2[6M Return vs Nifty]))/_xlfn.STDEV.P(Table2[6M Return vs Nifty])</f>
        <v>5.5165842501872703E-2</v>
      </c>
      <c r="M555">
        <v>-5.5196231988511304</v>
      </c>
      <c r="N555">
        <f>(Table2[[#This Row],[1W Return vs Nifty]]-AVERAGE(Table2[1W Return vs Nifty]))/_xlfn.STDEV.P(Table2[1W Return vs Nifty])</f>
        <v>3.8678004378636915E-2</v>
      </c>
      <c r="O555">
        <v>1546.16</v>
      </c>
      <c r="P555">
        <v>1543.42281879998</v>
      </c>
      <c r="Q555">
        <v>1476.2310388636499</v>
      </c>
      <c r="R555">
        <v>30.302466038966202</v>
      </c>
      <c r="S555" s="1">
        <f>(Table2[[#This Row],[Close Price]]-Table2[[#This Row],[20D EMA]])/Table2[[#This Row],[20D EMA]]</f>
        <v>-5.194158431210235E-2</v>
      </c>
      <c r="T555" s="1">
        <f>(Table2[[#This Row],[Close Price]]-Table2[[#This Row],[50D EMA]])/Table2[[#This Row],[50D EMA]]</f>
        <v>-5.0260251342074465E-2</v>
      </c>
      <c r="U555" s="1">
        <f>(Table2[[#This Row],[Close Price]]-Table2[[#This Row],[200D EMA]])/Table2[[#This Row],[200D EMA]]</f>
        <v>-7.0321234213046851E-3</v>
      </c>
      <c r="V555">
        <v>0.76212972385571798</v>
      </c>
      <c r="W555">
        <v>1456.25</v>
      </c>
      <c r="X555">
        <v>1493.15</v>
      </c>
      <c r="Y555">
        <v>1456.25</v>
      </c>
      <c r="Z555">
        <v>1493.15</v>
      </c>
      <c r="AA555">
        <v>1456.25</v>
      </c>
      <c r="AB555">
        <v>1643.95</v>
      </c>
      <c r="AC555" s="1">
        <f>(Table2[[#This Row],[Close Price]]/Table2[[#This Row],[Day Low]])-1</f>
        <v>6.5922746781115205E-3</v>
      </c>
      <c r="AD555" s="1">
        <f>(Table2[[#This Row],[Day High]]/Table2[[#This Row],[Close Price]])-1</f>
        <v>1.8624006549101235E-2</v>
      </c>
      <c r="AE555" s="1">
        <f>(Table2[[#This Row],[Close Price]]/Table2[[#This Row],[Current Week Low]])-1</f>
        <v>6.5922746781115205E-3</v>
      </c>
      <c r="AF555" s="1">
        <f>(Table2[[#This Row],[Current Week High]]/Table2[[#This Row],[Close Price]])-1</f>
        <v>1.8624006549101235E-2</v>
      </c>
      <c r="AG555" s="1">
        <f>(Table2[[#This Row],[Close Price]]/Table2[[#This Row],[Current Month Low]])-1</f>
        <v>6.5922746781115205E-3</v>
      </c>
      <c r="AH555" s="1">
        <f>(Table2[[#This Row],[Current Month High]]/Table2[[#This Row],[Close Price]])-1</f>
        <v>0.12149947129651739</v>
      </c>
      <c r="AI555">
        <v>15.2914691134836</v>
      </c>
      <c r="AJ555">
        <v>17.928399034593699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-0.04</v>
      </c>
      <c r="AM555" t="s">
        <v>3143</v>
      </c>
      <c r="AN555">
        <v>-6.01</v>
      </c>
      <c r="AO555" t="s">
        <v>3143</v>
      </c>
      <c r="AP555">
        <v>-8.5094276961198007E-2</v>
      </c>
      <c r="AQ555">
        <f>(Table2[[#This Row],[Sharpe Ratio]]-AVERAGE(Table2[Sharpe Ratio]))/_xlfn.STDEV.P(Table2[Sharpe Ratio])</f>
        <v>-1.674353237231575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-1.5584646243971141</v>
      </c>
      <c r="AS555">
        <f>_xlfn.RANK.AVG(Table2[[#This Row],[1Y Return vs Nifty Z-Score]],Table2[1Y Return vs Nifty Z-Score])</f>
        <v>523</v>
      </c>
      <c r="AT555">
        <f>_xlfn.RANK.AVG(Table2[[#This Row],[6M Return vs Nifty Z-Score]],Table2[6M Return vs Nifty Z-Score])</f>
        <v>311</v>
      </c>
      <c r="AU555">
        <f>_xlfn.RANK.AVG(Table2[[#This Row],[Sharpe Ratio Z-Score]],Table2[Sharpe Ratio Z-Score])</f>
        <v>697</v>
      </c>
      <c r="AV555">
        <f>(Table2[[#This Row],[Rank 1Y]]+Table2[[#This Row],[Rank 6M]]+Table2[[#This Row],[Rank Sharpe]])/3</f>
        <v>510.33333333333331</v>
      </c>
    </row>
    <row r="556" spans="1:48" x14ac:dyDescent="0.3">
      <c r="A556" t="s">
        <v>402</v>
      </c>
      <c r="B556" t="s">
        <v>403</v>
      </c>
      <c r="C556" t="s">
        <v>3108</v>
      </c>
      <c r="D556" t="s">
        <v>404</v>
      </c>
      <c r="E556">
        <v>54497.702901750003</v>
      </c>
      <c r="F556">
        <v>4321.75</v>
      </c>
      <c r="G556">
        <v>-32.2134770184893</v>
      </c>
      <c r="H556">
        <f>(Table2[[#This Row],[1Y Return vs Nifty]]-AVERAGE(Table2[1Y Return vs Nifty]))/_xlfn.STDEV.P(Table2[1Y Return vs Nifty])</f>
        <v>-0.91163249083347198</v>
      </c>
      <c r="I556">
        <v>-11.222025678379101</v>
      </c>
      <c r="J556">
        <f>(Table2[[#This Row],[1M Return vs Nifty]]-AVERAGE(Table2[1M Return vs Nifty]))/_xlfn.STDEV.P(Table2[1M Return vs Nifty])</f>
        <v>-1.0573709983996877</v>
      </c>
      <c r="K556">
        <v>-21.342893649541899</v>
      </c>
      <c r="L556">
        <f>(Table2[[#This Row],[6M Return vs Nifty]]-AVERAGE(Table2[6M Return vs Nifty]))/_xlfn.STDEV.P(Table2[6M Return vs Nifty])</f>
        <v>-0.80401402388257059</v>
      </c>
      <c r="M556">
        <v>-13.763675485059499</v>
      </c>
      <c r="N556">
        <f>(Table2[[#This Row],[1W Return vs Nifty]]-AVERAGE(Table2[1W Return vs Nifty]))/_xlfn.STDEV.P(Table2[1W Return vs Nifty])</f>
        <v>-1.6317561482684302</v>
      </c>
      <c r="O556">
        <v>4923.45</v>
      </c>
      <c r="P556">
        <v>5157.7570109939898</v>
      </c>
      <c r="Q556">
        <v>4965.9176712108001</v>
      </c>
      <c r="R556">
        <v>17.385212143575099</v>
      </c>
      <c r="S556" s="1">
        <f>(Table2[[#This Row],[Close Price]]-Table2[[#This Row],[20D EMA]])/Table2[[#This Row],[20D EMA]]</f>
        <v>-0.12221105119377669</v>
      </c>
      <c r="T556" s="1">
        <f>(Table2[[#This Row],[Close Price]]-Table2[[#This Row],[50D EMA]])/Table2[[#This Row],[50D EMA]]</f>
        <v>-0.16208731997494327</v>
      </c>
      <c r="U556" s="1">
        <f>(Table2[[#This Row],[Close Price]]-Table2[[#This Row],[200D EMA]])/Table2[[#This Row],[200D EMA]]</f>
        <v>-0.1297177508490063</v>
      </c>
      <c r="V556">
        <v>1.50343352490601</v>
      </c>
      <c r="W556">
        <v>4184.1000000000004</v>
      </c>
      <c r="X556">
        <v>4388.5</v>
      </c>
      <c r="Y556">
        <v>4184.1000000000004</v>
      </c>
      <c r="Z556">
        <v>4388.5</v>
      </c>
      <c r="AA556">
        <v>4180</v>
      </c>
      <c r="AB556">
        <v>5580</v>
      </c>
      <c r="AC556" s="1">
        <f>(Table2[[#This Row],[Close Price]]/Table2[[#This Row],[Day Low]])-1</f>
        <v>3.2898353289835258E-2</v>
      </c>
      <c r="AD556" s="1">
        <f>(Table2[[#This Row],[Day High]]/Table2[[#This Row],[Close Price]])-1</f>
        <v>1.544513218025112E-2</v>
      </c>
      <c r="AE556" s="1">
        <f>(Table2[[#This Row],[Close Price]]/Table2[[#This Row],[Current Week Low]])-1</f>
        <v>3.2898353289835258E-2</v>
      </c>
      <c r="AF556" s="1">
        <f>(Table2[[#This Row],[Current Week High]]/Table2[[#This Row],[Close Price]])-1</f>
        <v>1.544513218025112E-2</v>
      </c>
      <c r="AG556" s="1">
        <f>(Table2[[#This Row],[Close Price]]/Table2[[#This Row],[Current Month Low]])-1</f>
        <v>3.3911483253588504E-2</v>
      </c>
      <c r="AH556" s="1">
        <f>(Table2[[#This Row],[Current Month High]]/Table2[[#This Row],[Close Price]])-1</f>
        <v>0.29114363394458254</v>
      </c>
      <c r="AI556">
        <v>49.476485220107499</v>
      </c>
      <c r="AJ556">
        <v>20.015273535129101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-0.15</v>
      </c>
      <c r="AM556" t="s">
        <v>3143</v>
      </c>
      <c r="AN556">
        <v>-18.63</v>
      </c>
      <c r="AO556" t="s">
        <v>3143</v>
      </c>
      <c r="AP556">
        <v>6.4583685255821005E-2</v>
      </c>
      <c r="AQ556">
        <f>(Table2[[#This Row],[Sharpe Ratio]]-AVERAGE(Table2[Sharpe Ratio]))/_xlfn.STDEV.P(Table2[Sharpe Ratio])</f>
        <v>9.2836812855141851E-2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629</v>
      </c>
      <c r="AT556">
        <f>_xlfn.RANK.AVG(Table2[[#This Row],[6M Return vs Nifty Z-Score]],Table2[6M Return vs Nifty Z-Score])</f>
        <v>589</v>
      </c>
      <c r="AU556">
        <f>_xlfn.RANK.AVG(Table2[[#This Row],[Sharpe Ratio Z-Score]],Table2[Sharpe Ratio Z-Score])</f>
        <v>316</v>
      </c>
      <c r="AV556">
        <f>(Table2[[#This Row],[Rank 1Y]]+Table2[[#This Row],[Rank 6M]]+Table2[[#This Row],[Rank Sharpe]])/3</f>
        <v>511.33333333333331</v>
      </c>
    </row>
    <row r="557" spans="1:48" x14ac:dyDescent="0.3">
      <c r="A557" t="s">
        <v>1971</v>
      </c>
      <c r="B557" t="s">
        <v>1972</v>
      </c>
      <c r="C557" t="s">
        <v>3096</v>
      </c>
      <c r="D557" t="s">
        <v>21</v>
      </c>
      <c r="E557">
        <v>3282.8248114200001</v>
      </c>
      <c r="F557">
        <v>561.65</v>
      </c>
      <c r="G557">
        <v>-41.4351003125633</v>
      </c>
      <c r="H557">
        <f>(Table2[[#This Row],[1Y Return vs Nifty]]-AVERAGE(Table2[1Y Return vs Nifty]))/_xlfn.STDEV.P(Table2[1Y Return vs Nifty])</f>
        <v>-1.0778413822423398</v>
      </c>
      <c r="I557">
        <v>-4.7985516506059103</v>
      </c>
      <c r="J557">
        <f>(Table2[[#This Row],[1M Return vs Nifty]]-AVERAGE(Table2[1M Return vs Nifty]))/_xlfn.STDEV.P(Table2[1M Return vs Nifty])</f>
        <v>-0.30300481586934669</v>
      </c>
      <c r="K557">
        <v>-16.365551635603399</v>
      </c>
      <c r="L557">
        <f>(Table2[[#This Row],[6M Return vs Nifty]]-AVERAGE(Table2[6M Return vs Nifty]))/_xlfn.STDEV.P(Table2[6M Return vs Nifty])</f>
        <v>-0.62255962183979963</v>
      </c>
      <c r="M557">
        <v>-4.3033204009478201</v>
      </c>
      <c r="N557">
        <f>(Table2[[#This Row],[1W Return vs Nifty]]-AVERAGE(Table2[1W Return vs Nifty]))/_xlfn.STDEV.P(Table2[1W Return vs Nifty])</f>
        <v>0.28512885925456144</v>
      </c>
      <c r="O557">
        <v>590.29</v>
      </c>
      <c r="P557">
        <v>604.83076653972705</v>
      </c>
      <c r="Q557">
        <v>601.97391087199003</v>
      </c>
      <c r="R557">
        <v>24.8720611354168</v>
      </c>
      <c r="S557" s="1">
        <f>(Table2[[#This Row],[Close Price]]-Table2[[#This Row],[20D EMA]])/Table2[[#This Row],[20D EMA]]</f>
        <v>-4.8518524792898386E-2</v>
      </c>
      <c r="T557" s="1">
        <f>(Table2[[#This Row],[Close Price]]-Table2[[#This Row],[50D EMA]])/Table2[[#This Row],[50D EMA]]</f>
        <v>-7.1393138260420874E-2</v>
      </c>
      <c r="U557" s="1">
        <f>(Table2[[#This Row],[Close Price]]-Table2[[#This Row],[200D EMA]])/Table2[[#This Row],[200D EMA]]</f>
        <v>-6.6986143657918329E-2</v>
      </c>
      <c r="V557">
        <v>0.26383570482400398</v>
      </c>
      <c r="W557">
        <v>546</v>
      </c>
      <c r="X557">
        <v>566.85</v>
      </c>
      <c r="Y557">
        <v>546</v>
      </c>
      <c r="Z557">
        <v>566.85</v>
      </c>
      <c r="AA557">
        <v>542.54999999999995</v>
      </c>
      <c r="AB557">
        <v>630</v>
      </c>
      <c r="AC557" s="1">
        <f>(Table2[[#This Row],[Close Price]]/Table2[[#This Row],[Day Low]])-1</f>
        <v>2.8663003663003561E-2</v>
      </c>
      <c r="AD557" s="1">
        <f>(Table2[[#This Row],[Day High]]/Table2[[#This Row],[Close Price]])-1</f>
        <v>9.2584349683968448E-3</v>
      </c>
      <c r="AE557" s="1">
        <f>(Table2[[#This Row],[Close Price]]/Table2[[#This Row],[Current Week Low]])-1</f>
        <v>2.8663003663003561E-2</v>
      </c>
      <c r="AF557" s="1">
        <f>(Table2[[#This Row],[Current Week High]]/Table2[[#This Row],[Close Price]])-1</f>
        <v>9.2584349683968448E-3</v>
      </c>
      <c r="AG557" s="1">
        <f>(Table2[[#This Row],[Close Price]]/Table2[[#This Row],[Current Month Low]])-1</f>
        <v>3.5204128651737276E-2</v>
      </c>
      <c r="AH557" s="1">
        <f>(Table2[[#This Row],[Current Month High]]/Table2[[#This Row],[Close Price]])-1</f>
        <v>0.12169500578652181</v>
      </c>
      <c r="AI557">
        <v>40.924063028576498</v>
      </c>
      <c r="AJ557">
        <v>24.811111111111099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-0.08</v>
      </c>
      <c r="AM557" t="s">
        <v>3143</v>
      </c>
      <c r="AN557">
        <v>-8.99</v>
      </c>
      <c r="AO557" t="s">
        <v>3143</v>
      </c>
      <c r="AP557">
        <v>6.1359641304923003E-2</v>
      </c>
      <c r="AQ557">
        <f>(Table2[[#This Row],[Sharpe Ratio]]-AVERAGE(Table2[Sharpe Ratio]))/_xlfn.STDEV.P(Table2[Sharpe Ratio])</f>
        <v>5.4771767696333643E-2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675</v>
      </c>
      <c r="AT557">
        <f>_xlfn.RANK.AVG(Table2[[#This Row],[6M Return vs Nifty Z-Score]],Table2[6M Return vs Nifty Z-Score])</f>
        <v>533</v>
      </c>
      <c r="AU557">
        <f>_xlfn.RANK.AVG(Table2[[#This Row],[Sharpe Ratio Z-Score]],Table2[Sharpe Ratio Z-Score])</f>
        <v>326</v>
      </c>
      <c r="AV557">
        <f>(Table2[[#This Row],[Rank 1Y]]+Table2[[#This Row],[Rank 6M]]+Table2[[#This Row],[Rank Sharpe]])/3</f>
        <v>511.33333333333331</v>
      </c>
    </row>
    <row r="558" spans="1:48" x14ac:dyDescent="0.3">
      <c r="A558" t="s">
        <v>1661</v>
      </c>
      <c r="B558" t="s">
        <v>1662</v>
      </c>
      <c r="C558" t="s">
        <v>3102</v>
      </c>
      <c r="D558" t="s">
        <v>903</v>
      </c>
      <c r="E558">
        <v>5069.734513767</v>
      </c>
      <c r="F558">
        <v>175.6</v>
      </c>
      <c r="G558">
        <v>-3.2440062036840298</v>
      </c>
      <c r="H558">
        <f>(Table2[[#This Row],[1Y Return vs Nifty]]-AVERAGE(Table2[1Y Return vs Nifty]))/_xlfn.STDEV.P(Table2[1Y Return vs Nifty])</f>
        <v>-0.38949192238013397</v>
      </c>
      <c r="I558">
        <v>-10.5912638462072</v>
      </c>
      <c r="J558">
        <f>(Table2[[#This Row],[1M Return vs Nifty]]-AVERAGE(Table2[1M Return vs Nifty]))/_xlfn.STDEV.P(Table2[1M Return vs Nifty])</f>
        <v>-0.98329497764144458</v>
      </c>
      <c r="K558">
        <v>-31.7952058627722</v>
      </c>
      <c r="L558">
        <f>(Table2[[#This Row],[6M Return vs Nifty]]-AVERAGE(Table2[6M Return vs Nifty]))/_xlfn.STDEV.P(Table2[6M Return vs Nifty])</f>
        <v>-1.1850644032426356</v>
      </c>
      <c r="M558">
        <v>-5.51293082719436</v>
      </c>
      <c r="N558">
        <f>(Table2[[#This Row],[1W Return vs Nifty]]-AVERAGE(Table2[1W Return vs Nifty]))/_xlfn.STDEV.P(Table2[1W Return vs Nifty])</f>
        <v>4.0034032432507749E-2</v>
      </c>
      <c r="O558">
        <v>187.61</v>
      </c>
      <c r="P558">
        <v>199.721342853327</v>
      </c>
      <c r="Q558">
        <v>198.12010149211901</v>
      </c>
      <c r="R558">
        <v>19.878919321288102</v>
      </c>
      <c r="S558" s="1">
        <f>(Table2[[#This Row],[Close Price]]-Table2[[#This Row],[20D EMA]])/Table2[[#This Row],[20D EMA]]</f>
        <v>-6.4015777410585895E-2</v>
      </c>
      <c r="T558" s="1">
        <f>(Table2[[#This Row],[Close Price]]-Table2[[#This Row],[50D EMA]])/Table2[[#This Row],[50D EMA]]</f>
        <v>-0.12077498833482928</v>
      </c>
      <c r="U558" s="1">
        <f>(Table2[[#This Row],[Close Price]]-Table2[[#This Row],[200D EMA]])/Table2[[#This Row],[200D EMA]]</f>
        <v>-0.11366893779334569</v>
      </c>
      <c r="V558">
        <v>0.75485090139723099</v>
      </c>
      <c r="W558">
        <v>169.8</v>
      </c>
      <c r="X558">
        <v>177.3</v>
      </c>
      <c r="Y558">
        <v>169.8</v>
      </c>
      <c r="Z558">
        <v>177.3</v>
      </c>
      <c r="AA558">
        <v>164.8</v>
      </c>
      <c r="AB558">
        <v>212.4</v>
      </c>
      <c r="AC558" s="1">
        <f>(Table2[[#This Row],[Close Price]]/Table2[[#This Row],[Day Low]])-1</f>
        <v>3.4157832744404981E-2</v>
      </c>
      <c r="AD558" s="1">
        <f>(Table2[[#This Row],[Day High]]/Table2[[#This Row],[Close Price]])-1</f>
        <v>9.6810933940776334E-3</v>
      </c>
      <c r="AE558" s="1">
        <f>(Table2[[#This Row],[Close Price]]/Table2[[#This Row],[Current Week Low]])-1</f>
        <v>3.4157832744404981E-2</v>
      </c>
      <c r="AF558" s="1">
        <f>(Table2[[#This Row],[Current Week High]]/Table2[[#This Row],[Close Price]])-1</f>
        <v>9.6810933940776334E-3</v>
      </c>
      <c r="AG558" s="1">
        <f>(Table2[[#This Row],[Close Price]]/Table2[[#This Row],[Current Month Low]])-1</f>
        <v>6.5533980582524132E-2</v>
      </c>
      <c r="AH558" s="1">
        <f>(Table2[[#This Row],[Current Month High]]/Table2[[#This Row],[Close Price]])-1</f>
        <v>0.20956719817767655</v>
      </c>
      <c r="AI558">
        <v>44.988610478359902</v>
      </c>
      <c r="AJ558">
        <v>29.977794226498801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-0.09</v>
      </c>
      <c r="AM558" t="s">
        <v>3143</v>
      </c>
      <c r="AN558">
        <v>-10.64</v>
      </c>
      <c r="AO558" t="s">
        <v>3143</v>
      </c>
      <c r="AP558">
        <v>2.6599795969114E-2</v>
      </c>
      <c r="AQ558">
        <f>(Table2[[#This Row],[Sharpe Ratio]]-AVERAGE(Table2[Sharpe Ratio]))/_xlfn.STDEV.P(Table2[Sharpe Ratio])</f>
        <v>-0.3556243381173671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440</v>
      </c>
      <c r="AT558">
        <f>_xlfn.RANK.AVG(Table2[[#This Row],[6M Return vs Nifty Z-Score]],Table2[6M Return vs Nifty Z-Score])</f>
        <v>670</v>
      </c>
      <c r="AU558">
        <f>_xlfn.RANK.AVG(Table2[[#This Row],[Sharpe Ratio Z-Score]],Table2[Sharpe Ratio Z-Score])</f>
        <v>426</v>
      </c>
      <c r="AV558">
        <f>(Table2[[#This Row],[Rank 1Y]]+Table2[[#This Row],[Rank 6M]]+Table2[[#This Row],[Rank Sharpe]])/3</f>
        <v>512</v>
      </c>
    </row>
    <row r="559" spans="1:48" x14ac:dyDescent="0.3">
      <c r="A559" t="s">
        <v>1742</v>
      </c>
      <c r="B559" t="s">
        <v>1743</v>
      </c>
      <c r="C559" t="s">
        <v>3111</v>
      </c>
      <c r="D559" t="s">
        <v>270</v>
      </c>
      <c r="E559">
        <v>4422.1077026000003</v>
      </c>
      <c r="F559">
        <v>271.39999999999998</v>
      </c>
      <c r="G559">
        <v>-8.0316008665040801</v>
      </c>
      <c r="H559">
        <f>(Table2[[#This Row],[1Y Return vs Nifty]]-AVERAGE(Table2[1Y Return vs Nifty]))/_xlfn.STDEV.P(Table2[1Y Return vs Nifty])</f>
        <v>-0.47578267359024823</v>
      </c>
      <c r="I559">
        <v>-0.33235608729947302</v>
      </c>
      <c r="J559">
        <f>(Table2[[#This Row],[1M Return vs Nifty]]-AVERAGE(Table2[1M Return vs Nifty]))/_xlfn.STDEV.P(Table2[1M Return vs Nifty])</f>
        <v>0.22150059708293321</v>
      </c>
      <c r="K559">
        <v>-9.1098850723147393</v>
      </c>
      <c r="L559">
        <f>(Table2[[#This Row],[6M Return vs Nifty]]-AVERAGE(Table2[6M Return vs Nifty]))/_xlfn.STDEV.P(Table2[6M Return vs Nifty])</f>
        <v>-0.35804642705102419</v>
      </c>
      <c r="M559">
        <v>-8.4942681246011595</v>
      </c>
      <c r="N559">
        <f>(Table2[[#This Row],[1W Return vs Nifty]]-AVERAGE(Table2[1W Return vs Nifty]))/_xlfn.STDEV.P(Table2[1W Return vs Nifty])</f>
        <v>-0.5640533106912341</v>
      </c>
      <c r="O559">
        <v>282.83999999999997</v>
      </c>
      <c r="P559">
        <v>285.28103022345101</v>
      </c>
      <c r="Q559">
        <v>274.859935971048</v>
      </c>
      <c r="R559">
        <v>26.879821217164</v>
      </c>
      <c r="S559" s="1">
        <f>(Table2[[#This Row],[Close Price]]-Table2[[#This Row],[20D EMA]])/Table2[[#This Row],[20D EMA]]</f>
        <v>-4.0446895771460892E-2</v>
      </c>
      <c r="T559" s="1">
        <f>(Table2[[#This Row],[Close Price]]-Table2[[#This Row],[50D EMA]])/Table2[[#This Row],[50D EMA]]</f>
        <v>-4.8657389566276077E-2</v>
      </c>
      <c r="U559" s="1">
        <f>(Table2[[#This Row],[Close Price]]-Table2[[#This Row],[200D EMA]])/Table2[[#This Row],[200D EMA]]</f>
        <v>-1.2587996714852154E-2</v>
      </c>
      <c r="V559">
        <v>0.56606220012242003</v>
      </c>
      <c r="W559">
        <v>261.10000000000002</v>
      </c>
      <c r="X559">
        <v>274.10000000000002</v>
      </c>
      <c r="Y559">
        <v>261.10000000000002</v>
      </c>
      <c r="Z559">
        <v>274.10000000000002</v>
      </c>
      <c r="AA559">
        <v>261.10000000000002</v>
      </c>
      <c r="AB559">
        <v>306.55</v>
      </c>
      <c r="AC559" s="1">
        <f>(Table2[[#This Row],[Close Price]]/Table2[[#This Row],[Day Low]])-1</f>
        <v>3.9448487169666535E-2</v>
      </c>
      <c r="AD559" s="1">
        <f>(Table2[[#This Row],[Day High]]/Table2[[#This Row],[Close Price]])-1</f>
        <v>9.9484156226972154E-3</v>
      </c>
      <c r="AE559" s="1">
        <f>(Table2[[#This Row],[Close Price]]/Table2[[#This Row],[Current Week Low]])-1</f>
        <v>3.9448487169666535E-2</v>
      </c>
      <c r="AF559" s="1">
        <f>(Table2[[#This Row],[Current Week High]]/Table2[[#This Row],[Close Price]])-1</f>
        <v>9.9484156226972154E-3</v>
      </c>
      <c r="AG559" s="1">
        <f>(Table2[[#This Row],[Close Price]]/Table2[[#This Row],[Current Month Low]])-1</f>
        <v>3.9448487169666535E-2</v>
      </c>
      <c r="AH559" s="1">
        <f>(Table2[[#This Row],[Current Month High]]/Table2[[#This Row],[Close Price]])-1</f>
        <v>0.12951363301400165</v>
      </c>
      <c r="AI559">
        <v>23.802505526897502</v>
      </c>
      <c r="AJ559">
        <v>28.564661297962999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-0.01</v>
      </c>
      <c r="AM559" t="s">
        <v>3143</v>
      </c>
      <c r="AN559">
        <v>-6.27</v>
      </c>
      <c r="AO559" t="s">
        <v>3143</v>
      </c>
      <c r="AP559">
        <v>-2.8691532202255E-2</v>
      </c>
      <c r="AQ559">
        <f>(Table2[[#This Row],[Sharpe Ratio]]-AVERAGE(Table2[Sharpe Ratio]))/_xlfn.STDEV.P(Table2[Sharpe Ratio])</f>
        <v>-1.0084277538857616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471</v>
      </c>
      <c r="AT559">
        <f>_xlfn.RANK.AVG(Table2[[#This Row],[6M Return vs Nifty Z-Score]],Table2[6M Return vs Nifty Z-Score])</f>
        <v>444</v>
      </c>
      <c r="AU559">
        <f>_xlfn.RANK.AVG(Table2[[#This Row],[Sharpe Ratio Z-Score]],Table2[Sharpe Ratio Z-Score])</f>
        <v>621</v>
      </c>
      <c r="AV559">
        <f>(Table2[[#This Row],[Rank 1Y]]+Table2[[#This Row],[Rank 6M]]+Table2[[#This Row],[Rank Sharpe]])/3</f>
        <v>512</v>
      </c>
    </row>
    <row r="560" spans="1:48" x14ac:dyDescent="0.3">
      <c r="A560" t="s">
        <v>1907</v>
      </c>
      <c r="B560" t="s">
        <v>1908</v>
      </c>
      <c r="C560" t="s">
        <v>3116</v>
      </c>
      <c r="D560" t="s">
        <v>1389</v>
      </c>
      <c r="E560">
        <v>3625.75480466</v>
      </c>
      <c r="F560">
        <v>561</v>
      </c>
      <c r="G560">
        <v>-50.907370952614301</v>
      </c>
      <c r="H560">
        <f>(Table2[[#This Row],[1Y Return vs Nifty]]-AVERAGE(Table2[1Y Return vs Nifty]))/_xlfn.STDEV.P(Table2[1Y Return vs Nifty])</f>
        <v>-1.2485678966532432</v>
      </c>
      <c r="I560">
        <v>-4.1381681650186497</v>
      </c>
      <c r="J560">
        <f>(Table2[[#This Row],[1M Return vs Nifty]]-AVERAGE(Table2[1M Return vs Nifty]))/_xlfn.STDEV.P(Table2[1M Return vs Nifty])</f>
        <v>-0.2254500586033254</v>
      </c>
      <c r="K560">
        <v>-21.959430468288598</v>
      </c>
      <c r="L560">
        <f>(Table2[[#This Row],[6M Return vs Nifty]]-AVERAGE(Table2[6M Return vs Nifty]))/_xlfn.STDEV.P(Table2[6M Return vs Nifty])</f>
        <v>-0.82649054236768682</v>
      </c>
      <c r="M560">
        <v>-7.1801001676818199</v>
      </c>
      <c r="N560">
        <f>(Table2[[#This Row],[1W Return vs Nifty]]-AVERAGE(Table2[1W Return vs Nifty]))/_xlfn.STDEV.P(Table2[1W Return vs Nifty])</f>
        <v>-0.29777272908636876</v>
      </c>
      <c r="O560">
        <v>589.66999999999996</v>
      </c>
      <c r="P560">
        <v>604.79417310394399</v>
      </c>
      <c r="Q560">
        <v>625.95931942614902</v>
      </c>
      <c r="R560">
        <v>19.209794163120801</v>
      </c>
      <c r="S560" s="1">
        <f>(Table2[[#This Row],[Close Price]]-Table2[[#This Row],[20D EMA]])/Table2[[#This Row],[20D EMA]]</f>
        <v>-4.8620414808282532E-2</v>
      </c>
      <c r="T560" s="1">
        <f>(Table2[[#This Row],[Close Price]]-Table2[[#This Row],[50D EMA]])/Table2[[#This Row],[50D EMA]]</f>
        <v>-7.2411698147126877E-2</v>
      </c>
      <c r="U560" s="1">
        <f>(Table2[[#This Row],[Close Price]]-Table2[[#This Row],[200D EMA]])/Table2[[#This Row],[200D EMA]]</f>
        <v>-0.10377562472542268</v>
      </c>
      <c r="V560">
        <v>0.86397905404256603</v>
      </c>
      <c r="W560">
        <v>542.9</v>
      </c>
      <c r="X560">
        <v>565.1</v>
      </c>
      <c r="Y560">
        <v>542.9</v>
      </c>
      <c r="Z560">
        <v>565.1</v>
      </c>
      <c r="AA560">
        <v>542.9</v>
      </c>
      <c r="AB560">
        <v>629.95000000000005</v>
      </c>
      <c r="AC560" s="1">
        <f>(Table2[[#This Row],[Close Price]]/Table2[[#This Row],[Day Low]])-1</f>
        <v>3.3339473199484271E-2</v>
      </c>
      <c r="AD560" s="1">
        <f>(Table2[[#This Row],[Day High]]/Table2[[#This Row],[Close Price]])-1</f>
        <v>7.3083778966132051E-3</v>
      </c>
      <c r="AE560" s="1">
        <f>(Table2[[#This Row],[Close Price]]/Table2[[#This Row],[Current Week Low]])-1</f>
        <v>3.3339473199484271E-2</v>
      </c>
      <c r="AF560" s="1">
        <f>(Table2[[#This Row],[Current Week High]]/Table2[[#This Row],[Close Price]])-1</f>
        <v>7.3083778966132051E-3</v>
      </c>
      <c r="AG560" s="1">
        <f>(Table2[[#This Row],[Close Price]]/Table2[[#This Row],[Current Month Low]])-1</f>
        <v>3.3339473199484271E-2</v>
      </c>
      <c r="AH560" s="1">
        <f>(Table2[[#This Row],[Current Month High]]/Table2[[#This Row],[Close Price]])-1</f>
        <v>0.12290552584670245</v>
      </c>
      <c r="AI560">
        <v>45.276292335115798</v>
      </c>
      <c r="AJ560">
        <v>3.33394731994842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-0.05</v>
      </c>
      <c r="AM560" t="s">
        <v>3143</v>
      </c>
      <c r="AN560">
        <v>-8.68</v>
      </c>
      <c r="AO560" t="s">
        <v>3143</v>
      </c>
      <c r="AP560">
        <v>8.8965186879243E-2</v>
      </c>
      <c r="AQ560">
        <f>(Table2[[#This Row],[Sharpe Ratio]]-AVERAGE(Table2[Sharpe Ratio]))/_xlfn.STDEV.P(Table2[Sharpe Ratio])</f>
        <v>0.38069981176885459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700</v>
      </c>
      <c r="AT560">
        <f>_xlfn.RANK.AVG(Table2[[#This Row],[6M Return vs Nifty Z-Score]],Table2[6M Return vs Nifty Z-Score])</f>
        <v>595</v>
      </c>
      <c r="AU560">
        <f>_xlfn.RANK.AVG(Table2[[#This Row],[Sharpe Ratio Z-Score]],Table2[Sharpe Ratio Z-Score])</f>
        <v>242</v>
      </c>
      <c r="AV560">
        <f>(Table2[[#This Row],[Rank 1Y]]+Table2[[#This Row],[Rank 6M]]+Table2[[#This Row],[Rank Sharpe]])/3</f>
        <v>512.33333333333337</v>
      </c>
    </row>
    <row r="561" spans="1:48" x14ac:dyDescent="0.3">
      <c r="A561" t="s">
        <v>101</v>
      </c>
      <c r="B561" t="s">
        <v>102</v>
      </c>
      <c r="C561" t="s">
        <v>3097</v>
      </c>
      <c r="D561" t="s">
        <v>43</v>
      </c>
      <c r="E561">
        <v>272243.70767233998</v>
      </c>
      <c r="F561">
        <v>1730.45</v>
      </c>
      <c r="G561">
        <v>-16.9348933804383</v>
      </c>
      <c r="H561">
        <f>(Table2[[#This Row],[1Y Return vs Nifty]]-AVERAGE(Table2[1Y Return vs Nifty]))/_xlfn.STDEV.P(Table2[1Y Return vs Nifty])</f>
        <v>-0.63625402786697671</v>
      </c>
      <c r="I561">
        <v>-8.0121485536841206</v>
      </c>
      <c r="J561">
        <f>(Table2[[#This Row],[1M Return vs Nifty]]-AVERAGE(Table2[1M Return vs Nifty]))/_xlfn.STDEV.P(Table2[1M Return vs Nifty])</f>
        <v>-0.68040633060806766</v>
      </c>
      <c r="K561">
        <v>-0.112265272413775</v>
      </c>
      <c r="L561">
        <f>(Table2[[#This Row],[6M Return vs Nifty]]-AVERAGE(Table2[6M Return vs Nifty]))/_xlfn.STDEV.P(Table2[6M Return vs Nifty])</f>
        <v>-3.0028437524255307E-2</v>
      </c>
      <c r="M561">
        <v>-4.2019376425690096</v>
      </c>
      <c r="N561">
        <f>(Table2[[#This Row],[1W Return vs Nifty]]-AVERAGE(Table2[1W Return vs Nifty]))/_xlfn.STDEV.P(Table2[1W Return vs Nifty])</f>
        <v>0.30567133232558319</v>
      </c>
      <c r="O561">
        <v>1805.83</v>
      </c>
      <c r="P561">
        <v>1796.5498696248001</v>
      </c>
      <c r="Q561">
        <v>1682.38685111582</v>
      </c>
      <c r="R561">
        <v>20.990238469586401</v>
      </c>
      <c r="S561" s="1">
        <f>(Table2[[#This Row],[Close Price]]-Table2[[#This Row],[20D EMA]])/Table2[[#This Row],[20D EMA]]</f>
        <v>-4.1742578205035845E-2</v>
      </c>
      <c r="T561" s="1">
        <f>(Table2[[#This Row],[Close Price]]-Table2[[#This Row],[50D EMA]])/Table2[[#This Row],[50D EMA]]</f>
        <v>-3.6792671743982611E-2</v>
      </c>
      <c r="U561" s="1">
        <f>(Table2[[#This Row],[Close Price]]-Table2[[#This Row],[200D EMA]])/Table2[[#This Row],[200D EMA]]</f>
        <v>2.8568428748894932E-2</v>
      </c>
      <c r="V561">
        <v>0.72489011081810795</v>
      </c>
      <c r="W561">
        <v>1701.95</v>
      </c>
      <c r="X561">
        <v>1737.85</v>
      </c>
      <c r="Y561">
        <v>1701.95</v>
      </c>
      <c r="Z561">
        <v>1737.85</v>
      </c>
      <c r="AA561">
        <v>1698.1</v>
      </c>
      <c r="AB561">
        <v>2007.1</v>
      </c>
      <c r="AC561" s="1">
        <f>(Table2[[#This Row],[Close Price]]/Table2[[#This Row],[Day Low]])-1</f>
        <v>1.6745497811334165E-2</v>
      </c>
      <c r="AD561" s="1">
        <f>(Table2[[#This Row],[Day High]]/Table2[[#This Row],[Close Price]])-1</f>
        <v>4.2763443035047644E-3</v>
      </c>
      <c r="AE561" s="1">
        <f>(Table2[[#This Row],[Close Price]]/Table2[[#This Row],[Current Week Low]])-1</f>
        <v>1.6745497811334165E-2</v>
      </c>
      <c r="AF561" s="1">
        <f>(Table2[[#This Row],[Current Week High]]/Table2[[#This Row],[Close Price]])-1</f>
        <v>4.2763443035047644E-3</v>
      </c>
      <c r="AG561" s="1">
        <f>(Table2[[#This Row],[Close Price]]/Table2[[#This Row],[Current Month Low]])-1</f>
        <v>1.9050703727695684E-2</v>
      </c>
      <c r="AH561" s="1">
        <f>(Table2[[#This Row],[Current Month High]]/Table2[[#This Row],[Close Price]])-1</f>
        <v>0.15987170967089481</v>
      </c>
      <c r="AI561">
        <v>17.3047473200612</v>
      </c>
      <c r="AJ561">
        <v>21.944258482787699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0.08</v>
      </c>
      <c r="AM561" t="s">
        <v>3144</v>
      </c>
      <c r="AN561">
        <v>-7.74</v>
      </c>
      <c r="AO561" t="s">
        <v>3143</v>
      </c>
      <c r="AP561">
        <v>-5.5071553153995E-2</v>
      </c>
      <c r="AQ561">
        <f>(Table2[[#This Row],[Sharpe Ratio]]-AVERAGE(Table2[Sharpe Ratio]))/_xlfn.STDEV.P(Table2[Sharpe Ratio])</f>
        <v>-1.3198865007612806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-2.3609039644349967</v>
      </c>
      <c r="AS561">
        <f>_xlfn.RANK.AVG(Table2[[#This Row],[1Y Return vs Nifty Z-Score]],Table2[1Y Return vs Nifty Z-Score])</f>
        <v>536</v>
      </c>
      <c r="AT561">
        <f>_xlfn.RANK.AVG(Table2[[#This Row],[6M Return vs Nifty Z-Score]],Table2[6M Return vs Nifty Z-Score])</f>
        <v>340</v>
      </c>
      <c r="AU561">
        <f>_xlfn.RANK.AVG(Table2[[#This Row],[Sharpe Ratio Z-Score]],Table2[Sharpe Ratio Z-Score])</f>
        <v>663</v>
      </c>
      <c r="AV561">
        <f>(Table2[[#This Row],[Rank 1Y]]+Table2[[#This Row],[Rank 6M]]+Table2[[#This Row],[Rank Sharpe]])/3</f>
        <v>513</v>
      </c>
    </row>
    <row r="562" spans="1:48" x14ac:dyDescent="0.3">
      <c r="A562" t="s">
        <v>438</v>
      </c>
      <c r="B562" t="s">
        <v>439</v>
      </c>
      <c r="C562" t="s">
        <v>3109</v>
      </c>
      <c r="D562" t="s">
        <v>440</v>
      </c>
      <c r="E562">
        <v>50616.686081996901</v>
      </c>
      <c r="F562">
        <v>178.14</v>
      </c>
      <c r="G562">
        <v>-0.72167235437048605</v>
      </c>
      <c r="H562">
        <f>(Table2[[#This Row],[1Y Return vs Nifty]]-AVERAGE(Table2[1Y Return vs Nifty]))/_xlfn.STDEV.P(Table2[1Y Return vs Nifty])</f>
        <v>-0.3440298275310768</v>
      </c>
      <c r="I562">
        <v>-4.0135584685822199</v>
      </c>
      <c r="J562">
        <f>(Table2[[#This Row],[1M Return vs Nifty]]-AVERAGE(Table2[1M Return vs Nifty]))/_xlfn.STDEV.P(Table2[1M Return vs Nifty])</f>
        <v>-0.21081602402942032</v>
      </c>
      <c r="K562">
        <v>-7.6882060051086496</v>
      </c>
      <c r="L562">
        <f>(Table2[[#This Row],[6M Return vs Nifty]]-AVERAGE(Table2[6M Return vs Nifty]))/_xlfn.STDEV.P(Table2[6M Return vs Nifty])</f>
        <v>-0.30621757456023918</v>
      </c>
      <c r="M562">
        <v>-2.64723740826431</v>
      </c>
      <c r="N562">
        <f>(Table2[[#This Row],[1W Return vs Nifty]]-AVERAGE(Table2[1W Return vs Nifty]))/_xlfn.STDEV.P(Table2[1W Return vs Nifty])</f>
        <v>0.62068927233253568</v>
      </c>
      <c r="O562">
        <v>186.95</v>
      </c>
      <c r="P562">
        <v>192.17269744542301</v>
      </c>
      <c r="Q562">
        <v>181.17629089037001</v>
      </c>
      <c r="R562">
        <v>17.181620645794801</v>
      </c>
      <c r="S562" s="1">
        <f>(Table2[[#This Row],[Close Price]]-Table2[[#This Row],[20D EMA]])/Table2[[#This Row],[20D EMA]]</f>
        <v>-4.7124899705803705E-2</v>
      </c>
      <c r="T562" s="1">
        <f>(Table2[[#This Row],[Close Price]]-Table2[[#This Row],[50D EMA]])/Table2[[#This Row],[50D EMA]]</f>
        <v>-7.302128570791544E-2</v>
      </c>
      <c r="U562" s="1">
        <f>(Table2[[#This Row],[Close Price]]-Table2[[#This Row],[200D EMA]])/Table2[[#This Row],[200D EMA]]</f>
        <v>-1.6758765042868048E-2</v>
      </c>
      <c r="V562">
        <v>0.448863236645279</v>
      </c>
      <c r="W562">
        <v>173.05</v>
      </c>
      <c r="X562">
        <v>181.07</v>
      </c>
      <c r="Y562">
        <v>173.05</v>
      </c>
      <c r="Z562">
        <v>181.07</v>
      </c>
      <c r="AA562">
        <v>172.25</v>
      </c>
      <c r="AB562">
        <v>200.15</v>
      </c>
      <c r="AC562" s="1">
        <f>(Table2[[#This Row],[Close Price]]/Table2[[#This Row],[Day Low]])-1</f>
        <v>2.9413464316671245E-2</v>
      </c>
      <c r="AD562" s="1">
        <f>(Table2[[#This Row],[Day High]]/Table2[[#This Row],[Close Price]])-1</f>
        <v>1.6447737734366363E-2</v>
      </c>
      <c r="AE562" s="1">
        <f>(Table2[[#This Row],[Close Price]]/Table2[[#This Row],[Current Week Low]])-1</f>
        <v>2.9413464316671245E-2</v>
      </c>
      <c r="AF562" s="1">
        <f>(Table2[[#This Row],[Current Week High]]/Table2[[#This Row],[Close Price]])-1</f>
        <v>1.6447737734366363E-2</v>
      </c>
      <c r="AG562" s="1">
        <f>(Table2[[#This Row],[Close Price]]/Table2[[#This Row],[Current Month Low]])-1</f>
        <v>3.4194484760522448E-2</v>
      </c>
      <c r="AH562" s="1">
        <f>(Table2[[#This Row],[Current Month High]]/Table2[[#This Row],[Close Price]])-1</f>
        <v>0.12355450769058063</v>
      </c>
      <c r="AI562">
        <v>28.999663186258001</v>
      </c>
      <c r="AJ562">
        <v>28.993482983345299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-0.14000000000000001</v>
      </c>
      <c r="AM562" t="s">
        <v>3143</v>
      </c>
      <c r="AN562">
        <v>-7.67</v>
      </c>
      <c r="AO562" t="s">
        <v>3143</v>
      </c>
      <c r="AP562">
        <v>-8.2287170910726001E-2</v>
      </c>
      <c r="AQ562">
        <f>(Table2[[#This Row],[Sharpe Ratio]]-AVERAGE(Table2[Sharpe Ratio]))/_xlfn.STDEV.P(Table2[Sharpe Ratio])</f>
        <v>-1.6412108172757245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422</v>
      </c>
      <c r="AT562">
        <f>_xlfn.RANK.AVG(Table2[[#This Row],[6M Return vs Nifty Z-Score]],Table2[6M Return vs Nifty Z-Score])</f>
        <v>429</v>
      </c>
      <c r="AU562">
        <f>_xlfn.RANK.AVG(Table2[[#This Row],[Sharpe Ratio Z-Score]],Table2[Sharpe Ratio Z-Score])</f>
        <v>692</v>
      </c>
      <c r="AV562">
        <f>(Table2[[#This Row],[Rank 1Y]]+Table2[[#This Row],[Rank 6M]]+Table2[[#This Row],[Rank Sharpe]])/3</f>
        <v>514.33333333333337</v>
      </c>
    </row>
    <row r="563" spans="1:48" x14ac:dyDescent="0.3">
      <c r="A563" t="s">
        <v>631</v>
      </c>
      <c r="B563" t="s">
        <v>632</v>
      </c>
      <c r="C563" t="s">
        <v>3101</v>
      </c>
      <c r="D563" t="s">
        <v>243</v>
      </c>
      <c r="E563">
        <v>28470.050702729899</v>
      </c>
      <c r="F563">
        <v>1072.7</v>
      </c>
      <c r="G563">
        <v>12.55845330973</v>
      </c>
      <c r="H563">
        <f>(Table2[[#This Row],[1Y Return vs Nifty]]-AVERAGE(Table2[1Y Return vs Nifty]))/_xlfn.STDEV.P(Table2[1Y Return vs Nifty])</f>
        <v>-0.10467121419246443</v>
      </c>
      <c r="I563">
        <v>7.7259220707127403</v>
      </c>
      <c r="J563">
        <f>(Table2[[#This Row],[1M Return vs Nifty]]-AVERAGE(Table2[1M Return vs Nifty]))/_xlfn.STDEV.P(Table2[1M Return vs Nifty])</f>
        <v>1.1678564950820498</v>
      </c>
      <c r="K563">
        <v>-34.981798450283897</v>
      </c>
      <c r="L563">
        <f>(Table2[[#This Row],[6M Return vs Nifty]]-AVERAGE(Table2[6M Return vs Nifty]))/_xlfn.STDEV.P(Table2[6M Return vs Nifty])</f>
        <v>-1.3012350925184812</v>
      </c>
      <c r="M563">
        <v>0.59044294136866005</v>
      </c>
      <c r="N563">
        <f>(Table2[[#This Row],[1W Return vs Nifty]]-AVERAGE(Table2[1W Return vs Nifty]))/_xlfn.STDEV.P(Table2[1W Return vs Nifty])</f>
        <v>1.2767175996187308</v>
      </c>
      <c r="O563">
        <v>1054.17</v>
      </c>
      <c r="P563">
        <v>1082.79196214226</v>
      </c>
      <c r="Q563">
        <v>1114.4825737272799</v>
      </c>
      <c r="R563">
        <v>53.809394395587503</v>
      </c>
      <c r="S563" s="1">
        <f>(Table2[[#This Row],[Close Price]]-Table2[[#This Row],[20D EMA]])/Table2[[#This Row],[20D EMA]]</f>
        <v>1.7577810030640191E-2</v>
      </c>
      <c r="T563" s="1">
        <f>(Table2[[#This Row],[Close Price]]-Table2[[#This Row],[50D EMA]])/Table2[[#This Row],[50D EMA]]</f>
        <v>-9.3203149774896809E-3</v>
      </c>
      <c r="U563" s="1">
        <f>(Table2[[#This Row],[Close Price]]-Table2[[#This Row],[200D EMA]])/Table2[[#This Row],[200D EMA]]</f>
        <v>-3.7490558140843865E-2</v>
      </c>
      <c r="V563">
        <v>0.95792624573358098</v>
      </c>
      <c r="W563">
        <v>1042.5</v>
      </c>
      <c r="X563">
        <v>1084.25</v>
      </c>
      <c r="Y563">
        <v>1042.5</v>
      </c>
      <c r="Z563">
        <v>1084.25</v>
      </c>
      <c r="AA563">
        <v>935.5</v>
      </c>
      <c r="AB563">
        <v>1117.95</v>
      </c>
      <c r="AC563" s="1">
        <f>(Table2[[#This Row],[Close Price]]/Table2[[#This Row],[Day Low]])-1</f>
        <v>2.8968824940047933E-2</v>
      </c>
      <c r="AD563" s="1">
        <f>(Table2[[#This Row],[Day High]]/Table2[[#This Row],[Close Price]])-1</f>
        <v>1.0767222895497364E-2</v>
      </c>
      <c r="AE563" s="1">
        <f>(Table2[[#This Row],[Close Price]]/Table2[[#This Row],[Current Week Low]])-1</f>
        <v>2.8968824940047933E-2</v>
      </c>
      <c r="AF563" s="1">
        <f>(Table2[[#This Row],[Current Week High]]/Table2[[#This Row],[Close Price]])-1</f>
        <v>1.0767222895497364E-2</v>
      </c>
      <c r="AG563" s="1">
        <f>(Table2[[#This Row],[Close Price]]/Table2[[#This Row],[Current Month Low]])-1</f>
        <v>0.14665954035275264</v>
      </c>
      <c r="AH563" s="1">
        <f>(Table2[[#This Row],[Current Month High]]/Table2[[#This Row],[Close Price]])-1</f>
        <v>4.2183275845996127E-2</v>
      </c>
      <c r="AI563">
        <v>41.129859233709297</v>
      </c>
      <c r="AJ563">
        <v>43.409090909090899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-0.12</v>
      </c>
      <c r="AM563" t="s">
        <v>3143</v>
      </c>
      <c r="AN563">
        <v>3.34</v>
      </c>
      <c r="AO563" t="s">
        <v>3144</v>
      </c>
      <c r="AQ563">
        <f>(Table2[[#This Row],[Sharpe Ratio]]-AVERAGE(Table2[Sharpe Ratio]))/_xlfn.STDEV.P(Table2[Sharpe Ratio])</f>
        <v>-0.66967788397470196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330</v>
      </c>
      <c r="AT563">
        <f>_xlfn.RANK.AVG(Table2[[#This Row],[6M Return vs Nifty Z-Score]],Table2[6M Return vs Nifty Z-Score])</f>
        <v>695</v>
      </c>
      <c r="AU563">
        <f>_xlfn.RANK.AVG(Table2[[#This Row],[Sharpe Ratio Z-Score]],Table2[Sharpe Ratio Z-Score])</f>
        <v>520.5</v>
      </c>
      <c r="AV563">
        <f>(Table2[[#This Row],[Rank 1Y]]+Table2[[#This Row],[Rank 6M]]+Table2[[#This Row],[Rank Sharpe]])/3</f>
        <v>515.16666666666663</v>
      </c>
    </row>
    <row r="564" spans="1:48" x14ac:dyDescent="0.3">
      <c r="A564" t="s">
        <v>1515</v>
      </c>
      <c r="B564" t="s">
        <v>1516</v>
      </c>
      <c r="C564" t="s">
        <v>3097</v>
      </c>
      <c r="D564" t="s">
        <v>539</v>
      </c>
      <c r="E564">
        <v>6304.3646773500004</v>
      </c>
      <c r="F564">
        <v>286.89999999999998</v>
      </c>
      <c r="G564">
        <v>-31.423773690858098</v>
      </c>
      <c r="H564">
        <f>(Table2[[#This Row],[1Y Return vs Nifty]]-AVERAGE(Table2[1Y Return vs Nifty]))/_xlfn.STDEV.P(Table2[1Y Return vs Nifty])</f>
        <v>-0.89739901908540964</v>
      </c>
      <c r="I564">
        <v>-4.9063726057604402</v>
      </c>
      <c r="J564">
        <f>(Table2[[#This Row],[1M Return vs Nifty]]-AVERAGE(Table2[1M Return vs Nifty]))/_xlfn.STDEV.P(Table2[1M Return vs Nifty])</f>
        <v>-0.31566719793628167</v>
      </c>
      <c r="K564">
        <v>-24.0834650325354</v>
      </c>
      <c r="L564">
        <f>(Table2[[#This Row],[6M Return vs Nifty]]-AVERAGE(Table2[6M Return vs Nifty]))/_xlfn.STDEV.P(Table2[6M Return vs Nifty])</f>
        <v>-0.90392452634834708</v>
      </c>
      <c r="M564">
        <v>-7.82234160961693</v>
      </c>
      <c r="N564">
        <f>(Table2[[#This Row],[1W Return vs Nifty]]-AVERAGE(Table2[1W Return vs Nifty]))/_xlfn.STDEV.P(Table2[1W Return vs Nifty])</f>
        <v>-0.42790558142749846</v>
      </c>
      <c r="O564">
        <v>304.75</v>
      </c>
      <c r="P564">
        <v>305.71216446108002</v>
      </c>
      <c r="Q564">
        <v>311.17329128833597</v>
      </c>
      <c r="R564">
        <v>30.768640797709999</v>
      </c>
      <c r="S564" s="1">
        <f>(Table2[[#This Row],[Close Price]]-Table2[[#This Row],[20D EMA]])/Table2[[#This Row],[20D EMA]]</f>
        <v>-5.8572600492206799E-2</v>
      </c>
      <c r="T564" s="1">
        <f>(Table2[[#This Row],[Close Price]]-Table2[[#This Row],[50D EMA]])/Table2[[#This Row],[50D EMA]]</f>
        <v>-6.1535544371427872E-2</v>
      </c>
      <c r="U564" s="1">
        <f>(Table2[[#This Row],[Close Price]]-Table2[[#This Row],[200D EMA]])/Table2[[#This Row],[200D EMA]]</f>
        <v>-7.8005702828280801E-2</v>
      </c>
      <c r="V564">
        <v>1.0099057591021099</v>
      </c>
      <c r="W564">
        <v>284</v>
      </c>
      <c r="X564">
        <v>292.95</v>
      </c>
      <c r="Y564">
        <v>284</v>
      </c>
      <c r="Z564">
        <v>292.95</v>
      </c>
      <c r="AA564">
        <v>284</v>
      </c>
      <c r="AB564">
        <v>336.9</v>
      </c>
      <c r="AC564" s="1">
        <f>(Table2[[#This Row],[Close Price]]/Table2[[#This Row],[Day Low]])-1</f>
        <v>1.0211267605633623E-2</v>
      </c>
      <c r="AD564" s="1">
        <f>(Table2[[#This Row],[Day High]]/Table2[[#This Row],[Close Price]])-1</f>
        <v>2.1087486929243671E-2</v>
      </c>
      <c r="AE564" s="1">
        <f>(Table2[[#This Row],[Close Price]]/Table2[[#This Row],[Current Week Low]])-1</f>
        <v>1.0211267605633623E-2</v>
      </c>
      <c r="AF564" s="1">
        <f>(Table2[[#This Row],[Current Week High]]/Table2[[#This Row],[Close Price]])-1</f>
        <v>2.1087486929243671E-2</v>
      </c>
      <c r="AG564" s="1">
        <f>(Table2[[#This Row],[Close Price]]/Table2[[#This Row],[Current Month Low]])-1</f>
        <v>1.0211267605633623E-2</v>
      </c>
      <c r="AH564" s="1">
        <f>(Table2[[#This Row],[Current Month High]]/Table2[[#This Row],[Close Price]])-1</f>
        <v>0.17427675148135235</v>
      </c>
      <c r="AI564">
        <v>41.261763680724997</v>
      </c>
      <c r="AJ564">
        <v>6.4366536820626701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-0.06</v>
      </c>
      <c r="AM564" t="s">
        <v>3143</v>
      </c>
      <c r="AN564">
        <v>-4.7</v>
      </c>
      <c r="AO564" t="s">
        <v>3143</v>
      </c>
      <c r="AP564">
        <v>6.7268100735874997E-2</v>
      </c>
      <c r="AQ564">
        <f>(Table2[[#This Row],[Sharpe Ratio]]-AVERAGE(Table2[Sharpe Ratio]))/_xlfn.STDEV.P(Table2[Sharpe Ratio])</f>
        <v>0.12453067250144036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625</v>
      </c>
      <c r="AT564">
        <f>_xlfn.RANK.AVG(Table2[[#This Row],[6M Return vs Nifty Z-Score]],Table2[6M Return vs Nifty Z-Score])</f>
        <v>617</v>
      </c>
      <c r="AU564">
        <f>_xlfn.RANK.AVG(Table2[[#This Row],[Sharpe Ratio Z-Score]],Table2[Sharpe Ratio Z-Score])</f>
        <v>306</v>
      </c>
      <c r="AV564">
        <f>(Table2[[#This Row],[Rank 1Y]]+Table2[[#This Row],[Rank 6M]]+Table2[[#This Row],[Rank Sharpe]])/3</f>
        <v>516</v>
      </c>
    </row>
    <row r="565" spans="1:48" x14ac:dyDescent="0.3">
      <c r="A565" t="s">
        <v>1975</v>
      </c>
      <c r="B565" t="s">
        <v>1976</v>
      </c>
      <c r="C565" t="s">
        <v>3108</v>
      </c>
      <c r="D565" t="s">
        <v>554</v>
      </c>
      <c r="E565">
        <v>3263.6223110999999</v>
      </c>
      <c r="F565">
        <v>306.14999999999998</v>
      </c>
      <c r="G565">
        <v>-15.5373670997323</v>
      </c>
      <c r="H565">
        <f>(Table2[[#This Row],[1Y Return vs Nifty]]-AVERAGE(Table2[1Y Return vs Nifty]))/_xlfn.STDEV.P(Table2[1Y Return vs Nifty])</f>
        <v>-0.61106526376075121</v>
      </c>
      <c r="I565">
        <v>-3.9144654672811798</v>
      </c>
      <c r="J565">
        <f>(Table2[[#This Row],[1M Return vs Nifty]]-AVERAGE(Table2[1M Return vs Nifty]))/_xlfn.STDEV.P(Table2[1M Return vs Nifty])</f>
        <v>-0.19917864388532189</v>
      </c>
      <c r="K565">
        <v>-13.879546622628199</v>
      </c>
      <c r="L565">
        <f>(Table2[[#This Row],[6M Return vs Nifty]]-AVERAGE(Table2[6M Return vs Nifty]))/_xlfn.STDEV.P(Table2[6M Return vs Nifty])</f>
        <v>-0.53192961252127191</v>
      </c>
      <c r="M565">
        <v>-3.9133980597257398</v>
      </c>
      <c r="N565">
        <f>(Table2[[#This Row],[1W Return vs Nifty]]-AVERAGE(Table2[1W Return vs Nifty]))/_xlfn.STDEV.P(Table2[1W Return vs Nifty])</f>
        <v>0.36413607233921214</v>
      </c>
      <c r="O565">
        <v>311.94</v>
      </c>
      <c r="P565">
        <v>326.826401676736</v>
      </c>
      <c r="Q565">
        <v>329.833593508425</v>
      </c>
      <c r="R565">
        <v>29.050694309757102</v>
      </c>
      <c r="S565" s="1">
        <f>(Table2[[#This Row],[Close Price]]-Table2[[#This Row],[20D EMA]])/Table2[[#This Row],[20D EMA]]</f>
        <v>-1.8561261781111817E-2</v>
      </c>
      <c r="T565" s="1">
        <f>(Table2[[#This Row],[Close Price]]-Table2[[#This Row],[50D EMA]])/Table2[[#This Row],[50D EMA]]</f>
        <v>-6.3264171959972346E-2</v>
      </c>
      <c r="U565" s="1">
        <f>(Table2[[#This Row],[Close Price]]-Table2[[#This Row],[200D EMA]])/Table2[[#This Row],[200D EMA]]</f>
        <v>-7.1804673552210707E-2</v>
      </c>
      <c r="V565">
        <v>0.67600140811624798</v>
      </c>
      <c r="W565">
        <v>288.25</v>
      </c>
      <c r="X565">
        <v>307.64999999999998</v>
      </c>
      <c r="Y565">
        <v>288.25</v>
      </c>
      <c r="Z565">
        <v>307.64999999999998</v>
      </c>
      <c r="AA565">
        <v>282.64999999999998</v>
      </c>
      <c r="AB565">
        <v>333.9</v>
      </c>
      <c r="AC565" s="1">
        <f>(Table2[[#This Row],[Close Price]]/Table2[[#This Row],[Day Low]])-1</f>
        <v>6.2098872506504588E-2</v>
      </c>
      <c r="AD565" s="1">
        <f>(Table2[[#This Row],[Day High]]/Table2[[#This Row],[Close Price]])-1</f>
        <v>4.8995590396865296E-3</v>
      </c>
      <c r="AE565" s="1">
        <f>(Table2[[#This Row],[Close Price]]/Table2[[#This Row],[Current Week Low]])-1</f>
        <v>6.2098872506504588E-2</v>
      </c>
      <c r="AF565" s="1">
        <f>(Table2[[#This Row],[Current Week High]]/Table2[[#This Row],[Close Price]])-1</f>
        <v>4.8995590396865296E-3</v>
      </c>
      <c r="AG565" s="1">
        <f>(Table2[[#This Row],[Close Price]]/Table2[[#This Row],[Current Month Low]])-1</f>
        <v>8.3141694675393563E-2</v>
      </c>
      <c r="AH565" s="1">
        <f>(Table2[[#This Row],[Current Month High]]/Table2[[#This Row],[Close Price]])-1</f>
        <v>9.0641842234199022E-2</v>
      </c>
      <c r="AI565">
        <v>47.6073820022864</v>
      </c>
      <c r="AJ565">
        <v>30.110497237569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-0.15</v>
      </c>
      <c r="AM565" t="s">
        <v>3143</v>
      </c>
      <c r="AN565">
        <v>-6.1</v>
      </c>
      <c r="AO565" t="s">
        <v>3143</v>
      </c>
      <c r="AQ565">
        <f>(Table2[[#This Row],[Sharpe Ratio]]-AVERAGE(Table2[Sharpe Ratio]))/_xlfn.STDEV.P(Table2[Sharpe Ratio])</f>
        <v>-0.66967788397470196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525</v>
      </c>
      <c r="AT565">
        <f>_xlfn.RANK.AVG(Table2[[#This Row],[6M Return vs Nifty Z-Score]],Table2[6M Return vs Nifty Z-Score])</f>
        <v>506</v>
      </c>
      <c r="AU565">
        <f>_xlfn.RANK.AVG(Table2[[#This Row],[Sharpe Ratio Z-Score]],Table2[Sharpe Ratio Z-Score])</f>
        <v>520.5</v>
      </c>
      <c r="AV565">
        <f>(Table2[[#This Row],[Rank 1Y]]+Table2[[#This Row],[Rank 6M]]+Table2[[#This Row],[Rank Sharpe]])/3</f>
        <v>517.16666666666663</v>
      </c>
    </row>
    <row r="566" spans="1:48" x14ac:dyDescent="0.3">
      <c r="A566" t="s">
        <v>415</v>
      </c>
      <c r="B566" t="s">
        <v>416</v>
      </c>
      <c r="C566" t="s">
        <v>3099</v>
      </c>
      <c r="D566" t="s">
        <v>233</v>
      </c>
      <c r="E566">
        <v>52447.405355640003</v>
      </c>
      <c r="F566">
        <v>1929.45</v>
      </c>
      <c r="G566">
        <v>-7.8780945499608599</v>
      </c>
      <c r="H566">
        <f>(Table2[[#This Row],[1Y Return vs Nifty]]-AVERAGE(Table2[1Y Return vs Nifty]))/_xlfn.STDEV.P(Table2[1Y Return vs Nifty])</f>
        <v>-0.47301590315479752</v>
      </c>
      <c r="I566">
        <v>-2.21037683114039</v>
      </c>
      <c r="J566">
        <f>(Table2[[#This Row],[1M Return vs Nifty]]-AVERAGE(Table2[1M Return vs Nifty]))/_xlfn.STDEV.P(Table2[1M Return vs Nifty])</f>
        <v>9.4777268937173314E-4</v>
      </c>
      <c r="K566">
        <v>-13.898145610050801</v>
      </c>
      <c r="L566">
        <f>(Table2[[#This Row],[6M Return vs Nifty]]-AVERAGE(Table2[6M Return vs Nifty]))/_xlfn.STDEV.P(Table2[6M Return vs Nifty])</f>
        <v>-0.53260765878209104</v>
      </c>
      <c r="M566">
        <v>1.5194439449750801</v>
      </c>
      <c r="N566">
        <f>(Table2[[#This Row],[1W Return vs Nifty]]-AVERAGE(Table2[1W Return vs Nifty]))/_xlfn.STDEV.P(Table2[1W Return vs Nifty])</f>
        <v>1.4649545188415334</v>
      </c>
      <c r="O566">
        <v>2023.18</v>
      </c>
      <c r="P566">
        <v>2041.7309275195</v>
      </c>
      <c r="Q566">
        <v>1933.9702233871101</v>
      </c>
      <c r="R566">
        <v>38.058024907635797</v>
      </c>
      <c r="S566" s="1">
        <f>(Table2[[#This Row],[Close Price]]-Table2[[#This Row],[20D EMA]])/Table2[[#This Row],[20D EMA]]</f>
        <v>-4.6328057809982309E-2</v>
      </c>
      <c r="T566" s="1">
        <f>(Table2[[#This Row],[Close Price]]-Table2[[#This Row],[50D EMA]])/Table2[[#This Row],[50D EMA]]</f>
        <v>-5.4993009120898287E-2</v>
      </c>
      <c r="U566" s="1">
        <f>(Table2[[#This Row],[Close Price]]-Table2[[#This Row],[200D EMA]])/Table2[[#This Row],[200D EMA]]</f>
        <v>-2.3372766201091881E-3</v>
      </c>
      <c r="V566">
        <v>0.83042527931704802</v>
      </c>
      <c r="W566">
        <v>1905.25</v>
      </c>
      <c r="X566">
        <v>1971.5</v>
      </c>
      <c r="Y566">
        <v>1905.25</v>
      </c>
      <c r="Z566">
        <v>1971.5</v>
      </c>
      <c r="AA566">
        <v>1905.25</v>
      </c>
      <c r="AB566">
        <v>2186.4</v>
      </c>
      <c r="AC566" s="1">
        <f>(Table2[[#This Row],[Close Price]]/Table2[[#This Row],[Day Low]])-1</f>
        <v>1.2701745177798207E-2</v>
      </c>
      <c r="AD566" s="1">
        <f>(Table2[[#This Row],[Day High]]/Table2[[#This Row],[Close Price]])-1</f>
        <v>2.179377542823091E-2</v>
      </c>
      <c r="AE566" s="1">
        <f>(Table2[[#This Row],[Close Price]]/Table2[[#This Row],[Current Week Low]])-1</f>
        <v>1.2701745177798207E-2</v>
      </c>
      <c r="AF566" s="1">
        <f>(Table2[[#This Row],[Current Week High]]/Table2[[#This Row],[Close Price]])-1</f>
        <v>2.179377542823091E-2</v>
      </c>
      <c r="AG566" s="1">
        <f>(Table2[[#This Row],[Close Price]]/Table2[[#This Row],[Current Month Low]])-1</f>
        <v>1.2701745177798207E-2</v>
      </c>
      <c r="AH566" s="1">
        <f>(Table2[[#This Row],[Current Month High]]/Table2[[#This Row],[Close Price]])-1</f>
        <v>0.13317266578558651</v>
      </c>
      <c r="AI566">
        <v>14.276089040918301</v>
      </c>
      <c r="AJ566">
        <v>24.722042663219099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-0.01</v>
      </c>
      <c r="AM566" t="s">
        <v>3143</v>
      </c>
      <c r="AN566">
        <v>-7.45</v>
      </c>
      <c r="AO566" t="s">
        <v>3143</v>
      </c>
      <c r="AP566">
        <v>-1.2743209657984001E-2</v>
      </c>
      <c r="AQ566">
        <f>(Table2[[#This Row],[Sharpe Ratio]]-AVERAGE(Table2[Sharpe Ratio]))/_xlfn.STDEV.P(Table2[Sharpe Ratio])</f>
        <v>-0.82013205224502395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470</v>
      </c>
      <c r="AT566">
        <f>_xlfn.RANK.AVG(Table2[[#This Row],[6M Return vs Nifty Z-Score]],Table2[6M Return vs Nifty Z-Score])</f>
        <v>507</v>
      </c>
      <c r="AU566">
        <f>_xlfn.RANK.AVG(Table2[[#This Row],[Sharpe Ratio Z-Score]],Table2[Sharpe Ratio Z-Score])</f>
        <v>575</v>
      </c>
      <c r="AV566">
        <f>(Table2[[#This Row],[Rank 1Y]]+Table2[[#This Row],[Rank 6M]]+Table2[[#This Row],[Rank Sharpe]])/3</f>
        <v>517.33333333333337</v>
      </c>
    </row>
    <row r="567" spans="1:48" x14ac:dyDescent="0.3">
      <c r="A567" t="s">
        <v>778</v>
      </c>
      <c r="B567" t="s">
        <v>779</v>
      </c>
      <c r="C567" t="s">
        <v>3109</v>
      </c>
      <c r="D567" t="s">
        <v>513</v>
      </c>
      <c r="E567">
        <v>19707.980083764</v>
      </c>
      <c r="F567">
        <v>164.57</v>
      </c>
      <c r="G567">
        <v>-37.8048831701308</v>
      </c>
      <c r="H567">
        <f>(Table2[[#This Row],[1Y Return vs Nifty]]-AVERAGE(Table2[1Y Return vs Nifty]))/_xlfn.STDEV.P(Table2[1Y Return vs Nifty])</f>
        <v>-1.0124109967694357</v>
      </c>
      <c r="I567">
        <v>-9.2905936088436896</v>
      </c>
      <c r="J567">
        <f>(Table2[[#This Row],[1M Return vs Nifty]]-AVERAGE(Table2[1M Return vs Nifty]))/_xlfn.STDEV.P(Table2[1M Return vs Nifty])</f>
        <v>-0.83054560285633527</v>
      </c>
      <c r="K567">
        <v>-9.7787205801345802</v>
      </c>
      <c r="L567">
        <f>(Table2[[#This Row],[6M Return vs Nifty]]-AVERAGE(Table2[6M Return vs Nifty]))/_xlfn.STDEV.P(Table2[6M Return vs Nifty])</f>
        <v>-0.38242955097470838</v>
      </c>
      <c r="M567">
        <v>-5.8279845488372004</v>
      </c>
      <c r="N567">
        <f>(Table2[[#This Row],[1W Return vs Nifty]]-AVERAGE(Table2[1W Return vs Nifty]))/_xlfn.STDEV.P(Table2[1W Return vs Nifty])</f>
        <v>-2.3803080467804744E-2</v>
      </c>
      <c r="O567">
        <v>176.19</v>
      </c>
      <c r="P567">
        <v>179.96554885456601</v>
      </c>
      <c r="Q567">
        <v>175.774996591525</v>
      </c>
      <c r="R567">
        <v>23.603351485078001</v>
      </c>
      <c r="S567" s="1">
        <f>(Table2[[#This Row],[Close Price]]-Table2[[#This Row],[20D EMA]])/Table2[[#This Row],[20D EMA]]</f>
        <v>-6.5951529598728673E-2</v>
      </c>
      <c r="T567" s="1">
        <f>(Table2[[#This Row],[Close Price]]-Table2[[#This Row],[50D EMA]])/Table2[[#This Row],[50D EMA]]</f>
        <v>-8.5547200297805256E-2</v>
      </c>
      <c r="U567" s="1">
        <f>(Table2[[#This Row],[Close Price]]-Table2[[#This Row],[200D EMA]])/Table2[[#This Row],[200D EMA]]</f>
        <v>-6.3746248378907674E-2</v>
      </c>
      <c r="V567">
        <v>0.39411467555350099</v>
      </c>
      <c r="W567">
        <v>160.44999999999999</v>
      </c>
      <c r="X567">
        <v>167</v>
      </c>
      <c r="Y567">
        <v>160.44999999999999</v>
      </c>
      <c r="Z567">
        <v>167</v>
      </c>
      <c r="AA567">
        <v>160.31</v>
      </c>
      <c r="AB567">
        <v>197.99</v>
      </c>
      <c r="AC567" s="1">
        <f>(Table2[[#This Row],[Close Price]]/Table2[[#This Row],[Day Low]])-1</f>
        <v>2.5677781240261766E-2</v>
      </c>
      <c r="AD567" s="1">
        <f>(Table2[[#This Row],[Day High]]/Table2[[#This Row],[Close Price]])-1</f>
        <v>1.4765753174940777E-2</v>
      </c>
      <c r="AE567" s="1">
        <f>(Table2[[#This Row],[Close Price]]/Table2[[#This Row],[Current Week Low]])-1</f>
        <v>2.5677781240261766E-2</v>
      </c>
      <c r="AF567" s="1">
        <f>(Table2[[#This Row],[Current Week High]]/Table2[[#This Row],[Close Price]])-1</f>
        <v>1.4765753174940777E-2</v>
      </c>
      <c r="AG567" s="1">
        <f>(Table2[[#This Row],[Close Price]]/Table2[[#This Row],[Current Month Low]])-1</f>
        <v>2.6573513816979588E-2</v>
      </c>
      <c r="AH567" s="1">
        <f>(Table2[[#This Row],[Current Month High]]/Table2[[#This Row],[Close Price]])-1</f>
        <v>0.20307467946770386</v>
      </c>
      <c r="AI567">
        <v>35.346660995321102</v>
      </c>
      <c r="AJ567">
        <v>15.6906854130052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-0.02</v>
      </c>
      <c r="AM567" t="s">
        <v>3143</v>
      </c>
      <c r="AN567">
        <v>-8.64</v>
      </c>
      <c r="AO567" t="s">
        <v>3143</v>
      </c>
      <c r="AP567">
        <v>2.2351648943557002E-2</v>
      </c>
      <c r="AQ567">
        <f>(Table2[[#This Row],[Sharpe Ratio]]-AVERAGE(Table2[Sharpe Ratio]))/_xlfn.STDEV.P(Table2[Sharpe Ratio])</f>
        <v>-0.40578057383618954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661</v>
      </c>
      <c r="AT567">
        <f>_xlfn.RANK.AVG(Table2[[#This Row],[6M Return vs Nifty Z-Score]],Table2[6M Return vs Nifty Z-Score])</f>
        <v>454</v>
      </c>
      <c r="AU567">
        <f>_xlfn.RANK.AVG(Table2[[#This Row],[Sharpe Ratio Z-Score]],Table2[Sharpe Ratio Z-Score])</f>
        <v>439</v>
      </c>
      <c r="AV567">
        <f>(Table2[[#This Row],[Rank 1Y]]+Table2[[#This Row],[Rank 6M]]+Table2[[#This Row],[Rank Sharpe]])/3</f>
        <v>518</v>
      </c>
    </row>
    <row r="568" spans="1:48" x14ac:dyDescent="0.3">
      <c r="A568" t="s">
        <v>1446</v>
      </c>
      <c r="B568" t="s">
        <v>1447</v>
      </c>
      <c r="C568" t="s">
        <v>3110</v>
      </c>
      <c r="D568" t="s">
        <v>141</v>
      </c>
      <c r="E568">
        <v>6845.1506368050004</v>
      </c>
      <c r="F568">
        <v>106.53</v>
      </c>
      <c r="G568">
        <v>15.402470575085101</v>
      </c>
      <c r="H568">
        <f>(Table2[[#This Row],[1Y Return vs Nifty]]-AVERAGE(Table2[1Y Return vs Nifty]))/_xlfn.STDEV.P(Table2[1Y Return vs Nifty])</f>
        <v>-5.3411154900504541E-2</v>
      </c>
      <c r="I568">
        <v>-8.4148366026210706</v>
      </c>
      <c r="J568">
        <f>(Table2[[#This Row],[1M Return vs Nifty]]-AVERAGE(Table2[1M Return vs Nifty]))/_xlfn.STDEV.P(Table2[1M Return vs Nifty])</f>
        <v>-0.72769760086365343</v>
      </c>
      <c r="K568">
        <v>-28.612766018197199</v>
      </c>
      <c r="L568">
        <f>(Table2[[#This Row],[6M Return vs Nifty]]-AVERAGE(Table2[6M Return vs Nifty]))/_xlfn.STDEV.P(Table2[6M Return vs Nifty])</f>
        <v>-1.0690451067150291</v>
      </c>
      <c r="M568">
        <v>-17.428591917811701</v>
      </c>
      <c r="N568">
        <f>(Table2[[#This Row],[1W Return vs Nifty]]-AVERAGE(Table2[1W Return vs Nifty]))/_xlfn.STDEV.P(Table2[1W Return vs Nifty])</f>
        <v>-2.3743523089100047</v>
      </c>
      <c r="O568">
        <v>121.38</v>
      </c>
      <c r="P568">
        <v>125.992393329441</v>
      </c>
      <c r="Q568">
        <v>121.607063925953</v>
      </c>
      <c r="R568">
        <v>26.3411104473366</v>
      </c>
      <c r="S568" s="1">
        <f>(Table2[[#This Row],[Close Price]]-Table2[[#This Row],[20D EMA]])/Table2[[#This Row],[20D EMA]]</f>
        <v>-0.12234305486900639</v>
      </c>
      <c r="T568" s="1">
        <f>(Table2[[#This Row],[Close Price]]-Table2[[#This Row],[50D EMA]])/Table2[[#This Row],[50D EMA]]</f>
        <v>-0.15447276470533691</v>
      </c>
      <c r="U568" s="1">
        <f>(Table2[[#This Row],[Close Price]]-Table2[[#This Row],[200D EMA]])/Table2[[#This Row],[200D EMA]]</f>
        <v>-0.12398181026008061</v>
      </c>
      <c r="V568">
        <v>1.19086140722711</v>
      </c>
      <c r="W568">
        <v>106</v>
      </c>
      <c r="X568">
        <v>109.77</v>
      </c>
      <c r="Y568">
        <v>106</v>
      </c>
      <c r="Z568">
        <v>109.77</v>
      </c>
      <c r="AA568">
        <v>106</v>
      </c>
      <c r="AB568">
        <v>135.18</v>
      </c>
      <c r="AC568" s="1">
        <f>(Table2[[#This Row],[Close Price]]/Table2[[#This Row],[Day Low]])-1</f>
        <v>5.0000000000001155E-3</v>
      </c>
      <c r="AD568" s="1">
        <f>(Table2[[#This Row],[Day High]]/Table2[[#This Row],[Close Price]])-1</f>
        <v>3.0413967896367078E-2</v>
      </c>
      <c r="AE568" s="1">
        <f>(Table2[[#This Row],[Close Price]]/Table2[[#This Row],[Current Week Low]])-1</f>
        <v>5.0000000000001155E-3</v>
      </c>
      <c r="AF568" s="1">
        <f>(Table2[[#This Row],[Current Week High]]/Table2[[#This Row],[Close Price]])-1</f>
        <v>3.0413967896367078E-2</v>
      </c>
      <c r="AG568" s="1">
        <f>(Table2[[#This Row],[Close Price]]/Table2[[#This Row],[Current Month Low]])-1</f>
        <v>5.0000000000001155E-3</v>
      </c>
      <c r="AH568" s="1">
        <f>(Table2[[#This Row],[Current Month High]]/Table2[[#This Row],[Close Price]])-1</f>
        <v>0.26893832723176581</v>
      </c>
      <c r="AI568">
        <v>54.285177884164</v>
      </c>
      <c r="AJ568">
        <v>48.473867595818803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-0.12</v>
      </c>
      <c r="AM568" t="s">
        <v>3143</v>
      </c>
      <c r="AN568">
        <v>-12.52</v>
      </c>
      <c r="AO568" t="s">
        <v>3143</v>
      </c>
      <c r="AP568">
        <v>-2.2185069645013999E-2</v>
      </c>
      <c r="AQ568">
        <f>(Table2[[#This Row],[Sharpe Ratio]]-AVERAGE(Table2[Sharpe Ratio]))/_xlfn.STDEV.P(Table2[Sharpe Ratio])</f>
        <v>-0.93160845649482804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306</v>
      </c>
      <c r="AT568">
        <f>_xlfn.RANK.AVG(Table2[[#This Row],[6M Return vs Nifty Z-Score]],Table2[6M Return vs Nifty Z-Score])</f>
        <v>650</v>
      </c>
      <c r="AU568">
        <f>_xlfn.RANK.AVG(Table2[[#This Row],[Sharpe Ratio Z-Score]],Table2[Sharpe Ratio Z-Score])</f>
        <v>604</v>
      </c>
      <c r="AV568">
        <f>(Table2[[#This Row],[Rank 1Y]]+Table2[[#This Row],[Rank 6M]]+Table2[[#This Row],[Rank Sharpe]])/3</f>
        <v>520</v>
      </c>
    </row>
    <row r="569" spans="1:48" x14ac:dyDescent="0.3">
      <c r="A569" t="s">
        <v>1113</v>
      </c>
      <c r="B569" t="s">
        <v>1114</v>
      </c>
      <c r="C569" t="s">
        <v>3097</v>
      </c>
      <c r="D569" t="s">
        <v>24</v>
      </c>
      <c r="E569">
        <v>10750.844386269</v>
      </c>
      <c r="F569">
        <v>97.12</v>
      </c>
      <c r="G569">
        <v>-34.443272786512097</v>
      </c>
      <c r="H569">
        <f>(Table2[[#This Row],[1Y Return vs Nifty]]-AVERAGE(Table2[1Y Return vs Nifty]))/_xlfn.STDEV.P(Table2[1Y Return vs Nifty])</f>
        <v>-0.95182193154825556</v>
      </c>
      <c r="I569">
        <v>-0.99859399447002895</v>
      </c>
      <c r="J569">
        <f>(Table2[[#This Row],[1M Return vs Nifty]]-AVERAGE(Table2[1M Return vs Nifty]))/_xlfn.STDEV.P(Table2[1M Return vs Nifty])</f>
        <v>0.14325830256812427</v>
      </c>
      <c r="K569">
        <v>-37.227144679851499</v>
      </c>
      <c r="L569">
        <f>(Table2[[#This Row],[6M Return vs Nifty]]-AVERAGE(Table2[6M Return vs Nifty]))/_xlfn.STDEV.P(Table2[6M Return vs Nifty])</f>
        <v>-1.3830916248452176</v>
      </c>
      <c r="M569">
        <v>2.6408536034076202</v>
      </c>
      <c r="N569">
        <f>(Table2[[#This Row],[1W Return vs Nifty]]-AVERAGE(Table2[1W Return vs Nifty]))/_xlfn.STDEV.P(Table2[1W Return vs Nifty])</f>
        <v>1.6921778463412602</v>
      </c>
      <c r="O569">
        <v>98.31</v>
      </c>
      <c r="P569">
        <v>103.123526313482</v>
      </c>
      <c r="Q569">
        <v>111.205335805259</v>
      </c>
      <c r="R569">
        <v>52.4943659398688</v>
      </c>
      <c r="S569" s="1">
        <f>(Table2[[#This Row],[Close Price]]-Table2[[#This Row],[20D EMA]])/Table2[[#This Row],[20D EMA]]</f>
        <v>-1.2104567185433809E-2</v>
      </c>
      <c r="T569" s="1">
        <f>(Table2[[#This Row],[Close Price]]-Table2[[#This Row],[50D EMA]])/Table2[[#This Row],[50D EMA]]</f>
        <v>-5.821684467259261E-2</v>
      </c>
      <c r="U569" s="1">
        <f>(Table2[[#This Row],[Close Price]]-Table2[[#This Row],[200D EMA]])/Table2[[#This Row],[200D EMA]]</f>
        <v>-0.12666061123114639</v>
      </c>
      <c r="V569">
        <v>0.75626833343898003</v>
      </c>
      <c r="W569">
        <v>95.6</v>
      </c>
      <c r="X569">
        <v>99.35</v>
      </c>
      <c r="Y569">
        <v>95.6</v>
      </c>
      <c r="Z569">
        <v>99.35</v>
      </c>
      <c r="AA569">
        <v>88.11</v>
      </c>
      <c r="AB569">
        <v>108</v>
      </c>
      <c r="AC569" s="1">
        <f>(Table2[[#This Row],[Close Price]]/Table2[[#This Row],[Day Low]])-1</f>
        <v>1.58995815899583E-2</v>
      </c>
      <c r="AD569" s="1">
        <f>(Table2[[#This Row],[Day High]]/Table2[[#This Row],[Close Price]])-1</f>
        <v>2.296128500823702E-2</v>
      </c>
      <c r="AE569" s="1">
        <f>(Table2[[#This Row],[Close Price]]/Table2[[#This Row],[Current Week Low]])-1</f>
        <v>1.58995815899583E-2</v>
      </c>
      <c r="AF569" s="1">
        <f>(Table2[[#This Row],[Current Week High]]/Table2[[#This Row],[Close Price]])-1</f>
        <v>2.296128500823702E-2</v>
      </c>
      <c r="AG569" s="1">
        <f>(Table2[[#This Row],[Close Price]]/Table2[[#This Row],[Current Month Low]])-1</f>
        <v>0.10225854046078764</v>
      </c>
      <c r="AH569" s="1">
        <f>(Table2[[#This Row],[Current Month High]]/Table2[[#This Row],[Close Price]])-1</f>
        <v>0.1120263591433277</v>
      </c>
      <c r="AI569">
        <v>57.022240527182802</v>
      </c>
      <c r="AJ569">
        <v>10.2258540460787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-0.17</v>
      </c>
      <c r="AM569" t="s">
        <v>3143</v>
      </c>
      <c r="AN569">
        <v>-2.41</v>
      </c>
      <c r="AO569" t="s">
        <v>3143</v>
      </c>
      <c r="AP569">
        <v>9.8652078668332005E-2</v>
      </c>
      <c r="AQ569">
        <f>(Table2[[#This Row],[Sharpe Ratio]]-AVERAGE(Table2[Sharpe Ratio]))/_xlfn.STDEV.P(Table2[Sharpe Ratio])</f>
        <v>0.49506921212937305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644</v>
      </c>
      <c r="AT569">
        <f>_xlfn.RANK.AVG(Table2[[#This Row],[6M Return vs Nifty Z-Score]],Table2[6M Return vs Nifty Z-Score])</f>
        <v>701</v>
      </c>
      <c r="AU569">
        <f>_xlfn.RANK.AVG(Table2[[#This Row],[Sharpe Ratio Z-Score]],Table2[Sharpe Ratio Z-Score])</f>
        <v>217</v>
      </c>
      <c r="AV569">
        <f>(Table2[[#This Row],[Rank 1Y]]+Table2[[#This Row],[Rank 6M]]+Table2[[#This Row],[Rank Sharpe]])/3</f>
        <v>520.66666666666663</v>
      </c>
    </row>
    <row r="570" spans="1:48" x14ac:dyDescent="0.3">
      <c r="A570" t="s">
        <v>1675</v>
      </c>
      <c r="B570" t="s">
        <v>1676</v>
      </c>
      <c r="C570" t="s">
        <v>3104</v>
      </c>
      <c r="D570" t="s">
        <v>74</v>
      </c>
      <c r="E570">
        <v>4934.5006008999999</v>
      </c>
      <c r="F570">
        <v>212.97</v>
      </c>
      <c r="G570">
        <v>-14.077727657868699</v>
      </c>
      <c r="H570">
        <f>(Table2[[#This Row],[1Y Return vs Nifty]]-AVERAGE(Table2[1Y Return vs Nifty]))/_xlfn.STDEV.P(Table2[1Y Return vs Nifty])</f>
        <v>-0.58475698313029967</v>
      </c>
      <c r="I570">
        <v>4.7217135139683002</v>
      </c>
      <c r="J570">
        <f>(Table2[[#This Row],[1M Return vs Nifty]]-AVERAGE(Table2[1M Return vs Nifty]))/_xlfn.STDEV.P(Table2[1M Return vs Nifty])</f>
        <v>0.81504533235645982</v>
      </c>
      <c r="K570">
        <v>-2.5786457256095301</v>
      </c>
      <c r="L570">
        <f>(Table2[[#This Row],[6M Return vs Nifty]]-AVERAGE(Table2[6M Return vs Nifty]))/_xlfn.STDEV.P(Table2[6M Return vs Nifty])</f>
        <v>-0.11994301222925645</v>
      </c>
      <c r="M570">
        <v>-4.6612675495337603</v>
      </c>
      <c r="N570">
        <f>(Table2[[#This Row],[1W Return vs Nifty]]-AVERAGE(Table2[1W Return vs Nifty]))/_xlfn.STDEV.P(Table2[1W Return vs Nifty])</f>
        <v>0.21260055386755264</v>
      </c>
      <c r="O570">
        <v>224.04</v>
      </c>
      <c r="P570">
        <v>225.05009925297099</v>
      </c>
      <c r="Q570">
        <v>216.50192935252201</v>
      </c>
      <c r="R570">
        <v>34.760481934419303</v>
      </c>
      <c r="S570" s="1">
        <f>(Table2[[#This Row],[Close Price]]-Table2[[#This Row],[20D EMA]])/Table2[[#This Row],[20D EMA]]</f>
        <v>-4.9410819496518453E-2</v>
      </c>
      <c r="T570" s="1">
        <f>(Table2[[#This Row],[Close Price]]-Table2[[#This Row],[50D EMA]])/Table2[[#This Row],[50D EMA]]</f>
        <v>-5.3677378028579213E-2</v>
      </c>
      <c r="U570" s="1">
        <f>(Table2[[#This Row],[Close Price]]-Table2[[#This Row],[200D EMA]])/Table2[[#This Row],[200D EMA]]</f>
        <v>-1.6313616063767748E-2</v>
      </c>
      <c r="V570">
        <v>1.10725406968303</v>
      </c>
      <c r="W570">
        <v>207.03</v>
      </c>
      <c r="X570">
        <v>218.95</v>
      </c>
      <c r="Y570">
        <v>207.03</v>
      </c>
      <c r="Z570">
        <v>218.95</v>
      </c>
      <c r="AA570">
        <v>207.03</v>
      </c>
      <c r="AB570">
        <v>258</v>
      </c>
      <c r="AC570" s="1">
        <f>(Table2[[#This Row],[Close Price]]/Table2[[#This Row],[Day Low]])-1</f>
        <v>2.8691493986378713E-2</v>
      </c>
      <c r="AD570" s="1">
        <f>(Table2[[#This Row],[Day High]]/Table2[[#This Row],[Close Price]])-1</f>
        <v>2.8079072169789221E-2</v>
      </c>
      <c r="AE570" s="1">
        <f>(Table2[[#This Row],[Close Price]]/Table2[[#This Row],[Current Week Low]])-1</f>
        <v>2.8691493986378713E-2</v>
      </c>
      <c r="AF570" s="1">
        <f>(Table2[[#This Row],[Current Week High]]/Table2[[#This Row],[Close Price]])-1</f>
        <v>2.8079072169789221E-2</v>
      </c>
      <c r="AG570" s="1">
        <f>(Table2[[#This Row],[Close Price]]/Table2[[#This Row],[Current Month Low]])-1</f>
        <v>2.8691493986378713E-2</v>
      </c>
      <c r="AH570" s="1">
        <f>(Table2[[#This Row],[Current Month High]]/Table2[[#This Row],[Close Price]])-1</f>
        <v>0.21143823073672352</v>
      </c>
      <c r="AI570">
        <v>21.143823073672301</v>
      </c>
      <c r="AJ570">
        <v>15.430894308943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0</v>
      </c>
      <c r="AM570" t="s">
        <v>3142</v>
      </c>
      <c r="AN570">
        <v>-5.24</v>
      </c>
      <c r="AO570" t="s">
        <v>3143</v>
      </c>
      <c r="AP570">
        <v>-6.6160690561876997E-2</v>
      </c>
      <c r="AQ570">
        <f>(Table2[[#This Row],[Sharpe Ratio]]-AVERAGE(Table2[Sharpe Ratio]))/_xlfn.STDEV.P(Table2[Sharpe Ratio])</f>
        <v>-1.4508116750554108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512</v>
      </c>
      <c r="AT570">
        <f>_xlfn.RANK.AVG(Table2[[#This Row],[6M Return vs Nifty Z-Score]],Table2[6M Return vs Nifty Z-Score])</f>
        <v>371</v>
      </c>
      <c r="AU570">
        <f>_xlfn.RANK.AVG(Table2[[#This Row],[Sharpe Ratio Z-Score]],Table2[Sharpe Ratio Z-Score])</f>
        <v>683</v>
      </c>
      <c r="AV570">
        <f>(Table2[[#This Row],[Rank 1Y]]+Table2[[#This Row],[Rank 6M]]+Table2[[#This Row],[Rank Sharpe]])/3</f>
        <v>522</v>
      </c>
    </row>
    <row r="571" spans="1:48" x14ac:dyDescent="0.3">
      <c r="A571" t="s">
        <v>81</v>
      </c>
      <c r="B571" t="s">
        <v>82</v>
      </c>
      <c r="C571" t="s">
        <v>3106</v>
      </c>
      <c r="D571" t="s">
        <v>83</v>
      </c>
      <c r="E571">
        <v>289757.76940529997</v>
      </c>
      <c r="F571">
        <v>3283.05</v>
      </c>
      <c r="G571">
        <v>-22.4371871154529</v>
      </c>
      <c r="H571">
        <f>(Table2[[#This Row],[1Y Return vs Nifty]]-AVERAGE(Table2[1Y Return vs Nifty]))/_xlfn.STDEV.P(Table2[1Y Return vs Nifty])</f>
        <v>-0.7354263875197975</v>
      </c>
      <c r="I571">
        <v>-6.8085697920879804</v>
      </c>
      <c r="J571">
        <f>(Table2[[#This Row],[1M Return vs Nifty]]-AVERAGE(Table2[1M Return vs Nifty]))/_xlfn.STDEV.P(Table2[1M Return vs Nifty])</f>
        <v>-0.53905927886718463</v>
      </c>
      <c r="K571">
        <v>-17.487095606636501</v>
      </c>
      <c r="L571">
        <f>(Table2[[#This Row],[6M Return vs Nifty]]-AVERAGE(Table2[6M Return vs Nifty]))/_xlfn.STDEV.P(Table2[6M Return vs Nifty])</f>
        <v>-0.66344672384295345</v>
      </c>
      <c r="M571">
        <v>-2.39522917698166</v>
      </c>
      <c r="N571">
        <f>(Table2[[#This Row],[1W Return vs Nifty]]-AVERAGE(Table2[1W Return vs Nifty]))/_xlfn.STDEV.P(Table2[1W Return vs Nifty])</f>
        <v>0.67175192230953262</v>
      </c>
      <c r="O571">
        <v>3444.88</v>
      </c>
      <c r="P571">
        <v>3517.10354745635</v>
      </c>
      <c r="Q571">
        <v>3465.2320385911098</v>
      </c>
      <c r="R571">
        <v>21.5108439774644</v>
      </c>
      <c r="S571" s="1">
        <f>(Table2[[#This Row],[Close Price]]-Table2[[#This Row],[20D EMA]])/Table2[[#This Row],[20D EMA]]</f>
        <v>-4.6976962913076778E-2</v>
      </c>
      <c r="T571" s="1">
        <f>(Table2[[#This Row],[Close Price]]-Table2[[#This Row],[50D EMA]])/Table2[[#This Row],[50D EMA]]</f>
        <v>-6.6547243860824848E-2</v>
      </c>
      <c r="U571" s="1">
        <f>(Table2[[#This Row],[Close Price]]-Table2[[#This Row],[200D EMA]])/Table2[[#This Row],[200D EMA]]</f>
        <v>-5.2574268205479537E-2</v>
      </c>
      <c r="V571">
        <v>0.64971148778221599</v>
      </c>
      <c r="W571">
        <v>3254.05</v>
      </c>
      <c r="X571">
        <v>3315</v>
      </c>
      <c r="Y571">
        <v>3254.05</v>
      </c>
      <c r="Z571">
        <v>3315</v>
      </c>
      <c r="AA571">
        <v>3232.35</v>
      </c>
      <c r="AB571">
        <v>3837.95</v>
      </c>
      <c r="AC571" s="1">
        <f>(Table2[[#This Row],[Close Price]]/Table2[[#This Row],[Day Low]])-1</f>
        <v>8.9119712358445291E-3</v>
      </c>
      <c r="AD571" s="1">
        <f>(Table2[[#This Row],[Day High]]/Table2[[#This Row],[Close Price]])-1</f>
        <v>9.7318042673733007E-3</v>
      </c>
      <c r="AE571" s="1">
        <f>(Table2[[#This Row],[Close Price]]/Table2[[#This Row],[Current Week Low]])-1</f>
        <v>8.9119712358445291E-3</v>
      </c>
      <c r="AF571" s="1">
        <f>(Table2[[#This Row],[Current Week High]]/Table2[[#This Row],[Close Price]])-1</f>
        <v>9.7318042673733007E-3</v>
      </c>
      <c r="AG571" s="1">
        <f>(Table2[[#This Row],[Close Price]]/Table2[[#This Row],[Current Month Low]])-1</f>
        <v>1.5685182607081627E-2</v>
      </c>
      <c r="AH571" s="1">
        <f>(Table2[[#This Row],[Current Month High]]/Table2[[#This Row],[Close Price]])-1</f>
        <v>0.16901966159516291</v>
      </c>
      <c r="AI571">
        <v>18.394480741992901</v>
      </c>
      <c r="AJ571">
        <v>7.4419517942172702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-0.01</v>
      </c>
      <c r="AM571" t="s">
        <v>3143</v>
      </c>
      <c r="AN571">
        <v>-4.76</v>
      </c>
      <c r="AO571" t="s">
        <v>3143</v>
      </c>
      <c r="AP571">
        <v>1.9177237172674E-2</v>
      </c>
      <c r="AQ571">
        <f>(Table2[[#This Row],[Sharpe Ratio]]-AVERAGE(Table2[Sharpe Ratio]))/_xlfn.STDEV.P(Table2[Sharpe Ratio])</f>
        <v>-0.44325963096183996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569</v>
      </c>
      <c r="AT571">
        <f>_xlfn.RANK.AVG(Table2[[#This Row],[6M Return vs Nifty Z-Score]],Table2[6M Return vs Nifty Z-Score])</f>
        <v>543</v>
      </c>
      <c r="AU571">
        <f>_xlfn.RANK.AVG(Table2[[#This Row],[Sharpe Ratio Z-Score]],Table2[Sharpe Ratio Z-Score])</f>
        <v>456</v>
      </c>
      <c r="AV571">
        <f>(Table2[[#This Row],[Rank 1Y]]+Table2[[#This Row],[Rank 6M]]+Table2[[#This Row],[Rank Sharpe]])/3</f>
        <v>522.66666666666663</v>
      </c>
    </row>
    <row r="572" spans="1:48" x14ac:dyDescent="0.3">
      <c r="A572" t="s">
        <v>2240</v>
      </c>
      <c r="B572" t="s">
        <v>2241</v>
      </c>
      <c r="C572" t="s">
        <v>3103</v>
      </c>
      <c r="D572" t="s">
        <v>276</v>
      </c>
      <c r="E572">
        <v>2405.6189319999999</v>
      </c>
      <c r="F572">
        <v>253.2</v>
      </c>
      <c r="G572">
        <v>-30.734335641608901</v>
      </c>
      <c r="H572">
        <f>(Table2[[#This Row],[1Y Return vs Nifty]]-AVERAGE(Table2[1Y Return vs Nifty]))/_xlfn.STDEV.P(Table2[1Y Return vs Nifty])</f>
        <v>-0.88497271080903039</v>
      </c>
      <c r="I572">
        <v>-11.2333721632702</v>
      </c>
      <c r="J572">
        <f>(Table2[[#This Row],[1M Return vs Nifty]]-AVERAGE(Table2[1M Return vs Nifty]))/_xlfn.STDEV.P(Table2[1M Return vs Nifty])</f>
        <v>-1.0587035179141169</v>
      </c>
      <c r="K572">
        <v>-27.588055378972498</v>
      </c>
      <c r="L572">
        <f>(Table2[[#This Row],[6M Return vs Nifty]]-AVERAGE(Table2[6M Return vs Nifty]))/_xlfn.STDEV.P(Table2[6M Return vs Nifty])</f>
        <v>-1.0316881688580999</v>
      </c>
      <c r="M572">
        <v>-8.2890481812372396</v>
      </c>
      <c r="N572">
        <f>(Table2[[#This Row],[1W Return vs Nifty]]-AVERAGE(Table2[1W Return vs Nifty]))/_xlfn.STDEV.P(Table2[1W Return vs Nifty])</f>
        <v>-0.52247104140203082</v>
      </c>
      <c r="O572">
        <v>275.19</v>
      </c>
      <c r="P572">
        <v>293.64601051336501</v>
      </c>
      <c r="Q572">
        <v>302.10867490426699</v>
      </c>
      <c r="R572">
        <v>7.1170110135737499</v>
      </c>
      <c r="S572" s="1">
        <f>(Table2[[#This Row],[Close Price]]-Table2[[#This Row],[20D EMA]])/Table2[[#This Row],[20D EMA]]</f>
        <v>-7.9908426905047458E-2</v>
      </c>
      <c r="T572" s="1">
        <f>(Table2[[#This Row],[Close Price]]-Table2[[#This Row],[50D EMA]])/Table2[[#This Row],[50D EMA]]</f>
        <v>-0.13773730636644957</v>
      </c>
      <c r="U572" s="1">
        <f>(Table2[[#This Row],[Close Price]]-Table2[[#This Row],[200D EMA]])/Table2[[#This Row],[200D EMA]]</f>
        <v>-0.1618909980647372</v>
      </c>
      <c r="V572">
        <v>1.04453410735894</v>
      </c>
      <c r="W572">
        <v>242.6</v>
      </c>
      <c r="X572">
        <v>255</v>
      </c>
      <c r="Y572">
        <v>242.6</v>
      </c>
      <c r="Z572">
        <v>255</v>
      </c>
      <c r="AA572">
        <v>242.6</v>
      </c>
      <c r="AB572">
        <v>302.60000000000002</v>
      </c>
      <c r="AC572" s="1">
        <f>(Table2[[#This Row],[Close Price]]/Table2[[#This Row],[Day Low]])-1</f>
        <v>4.3693322341302521E-2</v>
      </c>
      <c r="AD572" s="1">
        <f>(Table2[[#This Row],[Day High]]/Table2[[#This Row],[Close Price]])-1</f>
        <v>7.1090047393365108E-3</v>
      </c>
      <c r="AE572" s="1">
        <f>(Table2[[#This Row],[Close Price]]/Table2[[#This Row],[Current Week Low]])-1</f>
        <v>4.3693322341302521E-2</v>
      </c>
      <c r="AF572" s="1">
        <f>(Table2[[#This Row],[Current Week High]]/Table2[[#This Row],[Close Price]])-1</f>
        <v>7.1090047393365108E-3</v>
      </c>
      <c r="AG572" s="1">
        <f>(Table2[[#This Row],[Close Price]]/Table2[[#This Row],[Current Month Low]])-1</f>
        <v>4.3693322341302521E-2</v>
      </c>
      <c r="AH572" s="1">
        <f>(Table2[[#This Row],[Current Month High]]/Table2[[#This Row],[Close Price]])-1</f>
        <v>0.19510268562401278</v>
      </c>
      <c r="AI572">
        <v>58.590047393364898</v>
      </c>
      <c r="AJ572">
        <v>4.3693322341302503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-0.15</v>
      </c>
      <c r="AM572" t="s">
        <v>3143</v>
      </c>
      <c r="AN572">
        <v>-11.1</v>
      </c>
      <c r="AO572" t="s">
        <v>3143</v>
      </c>
      <c r="AP572">
        <v>6.8552193053661004E-2</v>
      </c>
      <c r="AQ572">
        <f>(Table2[[#This Row],[Sharpe Ratio]]-AVERAGE(Table2[Sharpe Ratio]))/_xlfn.STDEV.P(Table2[Sharpe Ratio])</f>
        <v>0.13969145591786636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623</v>
      </c>
      <c r="AT572">
        <f>_xlfn.RANK.AVG(Table2[[#This Row],[6M Return vs Nifty Z-Score]],Table2[6M Return vs Nifty Z-Score])</f>
        <v>647</v>
      </c>
      <c r="AU572">
        <f>_xlfn.RANK.AVG(Table2[[#This Row],[Sharpe Ratio Z-Score]],Table2[Sharpe Ratio Z-Score])</f>
        <v>300</v>
      </c>
      <c r="AV572">
        <f>(Table2[[#This Row],[Rank 1Y]]+Table2[[#This Row],[Rank 6M]]+Table2[[#This Row],[Rank Sharpe]])/3</f>
        <v>523.33333333333337</v>
      </c>
    </row>
    <row r="573" spans="1:48" x14ac:dyDescent="0.3">
      <c r="A573" t="s">
        <v>922</v>
      </c>
      <c r="B573" t="s">
        <v>923</v>
      </c>
      <c r="C573" t="s">
        <v>3113</v>
      </c>
      <c r="D573" t="s">
        <v>163</v>
      </c>
      <c r="E573">
        <v>15395.47621216</v>
      </c>
      <c r="F573">
        <v>1007.4</v>
      </c>
      <c r="G573">
        <v>-24.359164417488198</v>
      </c>
      <c r="H573">
        <f>(Table2[[#This Row],[1Y Return vs Nifty]]-AVERAGE(Table2[1Y Return vs Nifty]))/_xlfn.STDEV.P(Table2[1Y Return vs Nifty])</f>
        <v>-0.77006776317538062</v>
      </c>
      <c r="I573">
        <v>2.8273984163856598</v>
      </c>
      <c r="J573">
        <f>(Table2[[#This Row],[1M Return vs Nifty]]-AVERAGE(Table2[1M Return vs Nifty]))/_xlfn.STDEV.P(Table2[1M Return vs Nifty])</f>
        <v>0.59257891582011135</v>
      </c>
      <c r="K573">
        <v>-3.3542387201356001</v>
      </c>
      <c r="L573">
        <f>(Table2[[#This Row],[6M Return vs Nifty]]-AVERAGE(Table2[6M Return vs Nifty]))/_xlfn.STDEV.P(Table2[6M Return vs Nifty])</f>
        <v>-0.14821809613069978</v>
      </c>
      <c r="M573">
        <v>-8.5744677629815698</v>
      </c>
      <c r="N573">
        <f>(Table2[[#This Row],[1W Return vs Nifty]]-AVERAGE(Table2[1W Return vs Nifty]))/_xlfn.STDEV.P(Table2[1W Return vs Nifty])</f>
        <v>-0.58030359760470984</v>
      </c>
      <c r="O573" t="e">
        <v>#N/A</v>
      </c>
      <c r="P573">
        <v>1061.6353339421801</v>
      </c>
      <c r="Q573">
        <v>1023.42964693259</v>
      </c>
      <c r="R573">
        <v>29.948762013504599</v>
      </c>
      <c r="S573" s="1" t="e">
        <f>(Table2[[#This Row],[Close Price]]-Table2[[#This Row],[20D EMA]])/Table2[[#This Row],[20D EMA]]</f>
        <v>#N/A</v>
      </c>
      <c r="T573" s="1">
        <f>(Table2[[#This Row],[Close Price]]-Table2[[#This Row],[50D EMA]])/Table2[[#This Row],[50D EMA]]</f>
        <v>-5.1086594622644609E-2</v>
      </c>
      <c r="U573" s="1">
        <f>(Table2[[#This Row],[Close Price]]-Table2[[#This Row],[200D EMA]])/Table2[[#This Row],[200D EMA]]</f>
        <v>-1.566267596471714E-2</v>
      </c>
      <c r="V573">
        <v>0.72938013293429405</v>
      </c>
      <c r="W573" t="e">
        <v>#N/A</v>
      </c>
      <c r="X573" t="e">
        <v>#N/A</v>
      </c>
      <c r="Y573" t="e">
        <v>#N/A</v>
      </c>
      <c r="Z573" t="e">
        <v>#N/A</v>
      </c>
      <c r="AA573" t="e">
        <v>#N/A</v>
      </c>
      <c r="AB573" t="e">
        <v>#N/A</v>
      </c>
      <c r="AC573" s="1" t="e">
        <f>(Table2[[#This Row],[Close Price]]/Table2[[#This Row],[Day Low]])-1</f>
        <v>#N/A</v>
      </c>
      <c r="AD573" s="1" t="e">
        <f>(Table2[[#This Row],[Day High]]/Table2[[#This Row],[Close Price]])-1</f>
        <v>#N/A</v>
      </c>
      <c r="AE573" s="1" t="e">
        <f>(Table2[[#This Row],[Close Price]]/Table2[[#This Row],[Current Week Low]])-1</f>
        <v>#N/A</v>
      </c>
      <c r="AF573" s="1" t="e">
        <f>(Table2[[#This Row],[Current Week High]]/Table2[[#This Row],[Close Price]])-1</f>
        <v>#N/A</v>
      </c>
      <c r="AG573" s="1" t="e">
        <f>(Table2[[#This Row],[Close Price]]/Table2[[#This Row],[Current Month Low]])-1</f>
        <v>#N/A</v>
      </c>
      <c r="AH573" s="1" t="e">
        <f>(Table2[[#This Row],[Current Month High]]/Table2[[#This Row],[Close Price]])-1</f>
        <v>#N/A</v>
      </c>
      <c r="AI573">
        <v>20.111177288068301</v>
      </c>
      <c r="AJ573">
        <v>21.023546371936501</v>
      </c>
      <c r="AK573" t="e">
        <f>IF(AND(Table2[[#This Row],[20D EMA]]&gt;Table2[[#This Row],[50D EMA]],Table2[[#This Row],[50D EMA]]&gt;Table2[[#This Row],[200D EMA]]),"Uptrend","Downtrend/NoTrend")</f>
        <v>#N/A</v>
      </c>
      <c r="AL573" t="e">
        <v>#N/A</v>
      </c>
      <c r="AM573" t="e">
        <v>#N/A</v>
      </c>
      <c r="AN573" t="e">
        <v>#N/A</v>
      </c>
      <c r="AO573" t="e">
        <v>#N/A</v>
      </c>
      <c r="AP573">
        <v>-2.6128182663496001E-2</v>
      </c>
      <c r="AQ573">
        <f>(Table2[[#This Row],[Sharpe Ratio]]-AVERAGE(Table2[Sharpe Ratio]))/_xlfn.STDEV.P(Table2[Sharpe Ratio])</f>
        <v>-0.97816327317869978</v>
      </c>
      <c r="AR573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573">
        <f>_xlfn.RANK.AVG(Table2[[#This Row],[1Y Return vs Nifty Z-Score]],Table2[1Y Return vs Nifty Z-Score])</f>
        <v>581</v>
      </c>
      <c r="AT573">
        <f>_xlfn.RANK.AVG(Table2[[#This Row],[6M Return vs Nifty Z-Score]],Table2[6M Return vs Nifty Z-Score])</f>
        <v>376</v>
      </c>
      <c r="AU573">
        <f>_xlfn.RANK.AVG(Table2[[#This Row],[Sharpe Ratio Z-Score]],Table2[Sharpe Ratio Z-Score])</f>
        <v>614</v>
      </c>
      <c r="AV573">
        <f>(Table2[[#This Row],[Rank 1Y]]+Table2[[#This Row],[Rank 6M]]+Table2[[#This Row],[Rank Sharpe]])/3</f>
        <v>523.66666666666663</v>
      </c>
    </row>
    <row r="574" spans="1:48" x14ac:dyDescent="0.3">
      <c r="A574" t="s">
        <v>544</v>
      </c>
      <c r="B574" t="s">
        <v>545</v>
      </c>
      <c r="C574" t="s">
        <v>3095</v>
      </c>
      <c r="D574" t="s">
        <v>185</v>
      </c>
      <c r="E574">
        <v>36229.97227875</v>
      </c>
      <c r="F574">
        <v>527.65</v>
      </c>
      <c r="G574">
        <v>0.223796870723244</v>
      </c>
      <c r="H574">
        <f>(Table2[[#This Row],[1Y Return vs Nifty]]-AVERAGE(Table2[1Y Return vs Nifty]))/_xlfn.STDEV.P(Table2[1Y Return vs Nifty])</f>
        <v>-0.32698885906460134</v>
      </c>
      <c r="I574">
        <v>-7.3601788135768498</v>
      </c>
      <c r="J574">
        <f>(Table2[[#This Row],[1M Return vs Nifty]]-AVERAGE(Table2[1M Return vs Nifty]))/_xlfn.STDEV.P(Table2[1M Return vs Nifty])</f>
        <v>-0.60383967495669899</v>
      </c>
      <c r="K574">
        <v>-12.893475864897299</v>
      </c>
      <c r="L574">
        <f>(Table2[[#This Row],[6M Return vs Nifty]]-AVERAGE(Table2[6M Return vs Nifty]))/_xlfn.STDEV.P(Table2[6M Return vs Nifty])</f>
        <v>-0.49598133345689233</v>
      </c>
      <c r="M574">
        <v>-4.0410453597080496</v>
      </c>
      <c r="N574">
        <f>(Table2[[#This Row],[1W Return vs Nifty]]-AVERAGE(Table2[1W Return vs Nifty]))/_xlfn.STDEV.P(Table2[1W Return vs Nifty])</f>
        <v>0.33827180050042893</v>
      </c>
      <c r="O574">
        <v>569.72</v>
      </c>
      <c r="P574">
        <v>594.80986407078501</v>
      </c>
      <c r="Q574">
        <v>577.84753563488096</v>
      </c>
      <c r="R574">
        <v>15.434052211558701</v>
      </c>
      <c r="S574" s="1">
        <f>(Table2[[#This Row],[Close Price]]-Table2[[#This Row],[20D EMA]])/Table2[[#This Row],[20D EMA]]</f>
        <v>-7.38432914414099E-2</v>
      </c>
      <c r="T574" s="1">
        <f>(Table2[[#This Row],[Close Price]]-Table2[[#This Row],[50D EMA]])/Table2[[#This Row],[50D EMA]]</f>
        <v>-0.11290980215283167</v>
      </c>
      <c r="U574" s="1">
        <f>(Table2[[#This Row],[Close Price]]-Table2[[#This Row],[200D EMA]])/Table2[[#This Row],[200D EMA]]</f>
        <v>-8.6869861925999145E-2</v>
      </c>
      <c r="V574">
        <v>0.56396643788790801</v>
      </c>
      <c r="W574">
        <v>519.04999999999995</v>
      </c>
      <c r="X574">
        <v>532.85</v>
      </c>
      <c r="Y574">
        <v>519.04999999999995</v>
      </c>
      <c r="Z574">
        <v>532.85</v>
      </c>
      <c r="AA574">
        <v>519.04999999999995</v>
      </c>
      <c r="AB574">
        <v>627</v>
      </c>
      <c r="AC574" s="1">
        <f>(Table2[[#This Row],[Close Price]]/Table2[[#This Row],[Day Low]])-1</f>
        <v>1.6568731336094933E-2</v>
      </c>
      <c r="AD574" s="1">
        <f>(Table2[[#This Row],[Day High]]/Table2[[#This Row],[Close Price]])-1</f>
        <v>9.8550175305600618E-3</v>
      </c>
      <c r="AE574" s="1">
        <f>(Table2[[#This Row],[Close Price]]/Table2[[#This Row],[Current Week Low]])-1</f>
        <v>1.6568731336094933E-2</v>
      </c>
      <c r="AF574" s="1">
        <f>(Table2[[#This Row],[Current Week High]]/Table2[[#This Row],[Close Price]])-1</f>
        <v>9.8550175305600618E-3</v>
      </c>
      <c r="AG574" s="1">
        <f>(Table2[[#This Row],[Close Price]]/Table2[[#This Row],[Current Month Low]])-1</f>
        <v>1.6568731336094933E-2</v>
      </c>
      <c r="AH574" s="1">
        <f>(Table2[[#This Row],[Current Month High]]/Table2[[#This Row],[Close Price]])-1</f>
        <v>0.18828769070406515</v>
      </c>
      <c r="AI574">
        <v>30.759025869420999</v>
      </c>
      <c r="AJ574">
        <v>31.174642635177101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-7.0000000000000007E-2</v>
      </c>
      <c r="AM574" t="s">
        <v>3143</v>
      </c>
      <c r="AN574">
        <v>-12.48</v>
      </c>
      <c r="AO574" t="s">
        <v>3143</v>
      </c>
      <c r="AP574">
        <v>-5.5312625776752999E-2</v>
      </c>
      <c r="AQ574">
        <f>(Table2[[#This Row],[Sharpe Ratio]]-AVERAGE(Table2[Sharpe Ratio]))/_xlfn.STDEV.P(Table2[Sharpe Ratio])</f>
        <v>-1.3227327523669015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417</v>
      </c>
      <c r="AT574">
        <f>_xlfn.RANK.AVG(Table2[[#This Row],[6M Return vs Nifty Z-Score]],Table2[6M Return vs Nifty Z-Score])</f>
        <v>493</v>
      </c>
      <c r="AU574">
        <f>_xlfn.RANK.AVG(Table2[[#This Row],[Sharpe Ratio Z-Score]],Table2[Sharpe Ratio Z-Score])</f>
        <v>664</v>
      </c>
      <c r="AV574">
        <f>(Table2[[#This Row],[Rank 1Y]]+Table2[[#This Row],[Rank 6M]]+Table2[[#This Row],[Rank Sharpe]])/3</f>
        <v>524.66666666666663</v>
      </c>
    </row>
    <row r="575" spans="1:48" x14ac:dyDescent="0.3">
      <c r="A575" t="s">
        <v>945</v>
      </c>
      <c r="B575" t="s">
        <v>946</v>
      </c>
      <c r="C575" t="s">
        <v>3114</v>
      </c>
      <c r="D575" t="s">
        <v>947</v>
      </c>
      <c r="E575">
        <v>14626.3824056799</v>
      </c>
      <c r="F575">
        <v>1530.5</v>
      </c>
      <c r="G575">
        <v>-31.5100143966846</v>
      </c>
      <c r="H575">
        <f>(Table2[[#This Row],[1Y Return vs Nifty]]-AVERAGE(Table2[1Y Return vs Nifty]))/_xlfn.STDEV.P(Table2[1Y Return vs Nifty])</f>
        <v>-0.89895340616593067</v>
      </c>
      <c r="I575">
        <v>-4.4139522556970601</v>
      </c>
      <c r="J575">
        <f>(Table2[[#This Row],[1M Return vs Nifty]]-AVERAGE(Table2[1M Return vs Nifty]))/_xlfn.STDEV.P(Table2[1M Return vs Nifty])</f>
        <v>-0.25783785853653307</v>
      </c>
      <c r="K575">
        <v>2.61140914793882</v>
      </c>
      <c r="L575">
        <f>(Table2[[#This Row],[6M Return vs Nifty]]-AVERAGE(Table2[6M Return vs Nifty]))/_xlfn.STDEV.P(Table2[6M Return vs Nifty])</f>
        <v>6.9266067840305603E-2</v>
      </c>
      <c r="M575">
        <v>-6.0443125155933703</v>
      </c>
      <c r="N575">
        <f>(Table2[[#This Row],[1W Return vs Nifty]]-AVERAGE(Table2[1W Return vs Nifty]))/_xlfn.STDEV.P(Table2[1W Return vs Nifty])</f>
        <v>-6.7636090169445565E-2</v>
      </c>
      <c r="O575">
        <v>1576.6</v>
      </c>
      <c r="P575">
        <v>1572.39595155804</v>
      </c>
      <c r="Q575">
        <v>1513.6305163536499</v>
      </c>
      <c r="R575">
        <v>20.793035567780901</v>
      </c>
      <c r="S575" s="1">
        <f>(Table2[[#This Row],[Close Price]]-Table2[[#This Row],[20D EMA]])/Table2[[#This Row],[20D EMA]]</f>
        <v>-2.9240137003678748E-2</v>
      </c>
      <c r="T575" s="1">
        <f>(Table2[[#This Row],[Close Price]]-Table2[[#This Row],[50D EMA]])/Table2[[#This Row],[50D EMA]]</f>
        <v>-2.6644657483712392E-2</v>
      </c>
      <c r="U575" s="1">
        <f>(Table2[[#This Row],[Close Price]]-Table2[[#This Row],[200D EMA]])/Table2[[#This Row],[200D EMA]]</f>
        <v>1.1145047264895819E-2</v>
      </c>
      <c r="V575">
        <v>1.3589639642510201</v>
      </c>
      <c r="W575">
        <v>1489.55</v>
      </c>
      <c r="X575">
        <v>1542.75</v>
      </c>
      <c r="Y575">
        <v>1489.55</v>
      </c>
      <c r="Z575">
        <v>1542.75</v>
      </c>
      <c r="AA575">
        <v>1463.75</v>
      </c>
      <c r="AB575">
        <v>1675.05</v>
      </c>
      <c r="AC575" s="1">
        <f>(Table2[[#This Row],[Close Price]]/Table2[[#This Row],[Day Low]])-1</f>
        <v>2.7491524285858215E-2</v>
      </c>
      <c r="AD575" s="1">
        <f>(Table2[[#This Row],[Day High]]/Table2[[#This Row],[Close Price]])-1</f>
        <v>8.0039202874877535E-3</v>
      </c>
      <c r="AE575" s="1">
        <f>(Table2[[#This Row],[Close Price]]/Table2[[#This Row],[Current Week Low]])-1</f>
        <v>2.7491524285858215E-2</v>
      </c>
      <c r="AF575" s="1">
        <f>(Table2[[#This Row],[Current Week High]]/Table2[[#This Row],[Close Price]])-1</f>
        <v>8.0039202874877535E-3</v>
      </c>
      <c r="AG575" s="1">
        <f>(Table2[[#This Row],[Close Price]]/Table2[[#This Row],[Current Month Low]])-1</f>
        <v>4.5602049530315991E-2</v>
      </c>
      <c r="AH575" s="1">
        <f>(Table2[[#This Row],[Current Month High]]/Table2[[#This Row],[Close Price]])-1</f>
        <v>9.4446259392355403E-2</v>
      </c>
      <c r="AI575">
        <v>19.5949036262659</v>
      </c>
      <c r="AJ575">
        <v>27.096827769473499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0.12</v>
      </c>
      <c r="AM575" t="s">
        <v>3144</v>
      </c>
      <c r="AN575">
        <v>-4.83</v>
      </c>
      <c r="AO575" t="s">
        <v>3143</v>
      </c>
      <c r="AP575">
        <v>-4.9998552296476997E-2</v>
      </c>
      <c r="AQ575">
        <f>(Table2[[#This Row],[Sharpe Ratio]]-AVERAGE(Table2[Sharpe Ratio]))/_xlfn.STDEV.P(Table2[Sharpe Ratio])</f>
        <v>-1.259991533548346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-2.4151528205799497</v>
      </c>
      <c r="AS575">
        <f>_xlfn.RANK.AVG(Table2[[#This Row],[1Y Return vs Nifty Z-Score]],Table2[1Y Return vs Nifty Z-Score])</f>
        <v>626</v>
      </c>
      <c r="AT575">
        <f>_xlfn.RANK.AVG(Table2[[#This Row],[6M Return vs Nifty Z-Score]],Table2[6M Return vs Nifty Z-Score])</f>
        <v>301</v>
      </c>
      <c r="AU575">
        <f>_xlfn.RANK.AVG(Table2[[#This Row],[Sharpe Ratio Z-Score]],Table2[Sharpe Ratio Z-Score])</f>
        <v>654</v>
      </c>
      <c r="AV575">
        <f>(Table2[[#This Row],[Rank 1Y]]+Table2[[#This Row],[Rank 6M]]+Table2[[#This Row],[Rank Sharpe]])/3</f>
        <v>527</v>
      </c>
    </row>
    <row r="576" spans="1:48" x14ac:dyDescent="0.3">
      <c r="A576" t="s">
        <v>142</v>
      </c>
      <c r="B576" t="s">
        <v>143</v>
      </c>
      <c r="C576" t="s">
        <v>3105</v>
      </c>
      <c r="D576" t="s">
        <v>117</v>
      </c>
      <c r="E576">
        <v>182084.79105702601</v>
      </c>
      <c r="F576">
        <v>149.38</v>
      </c>
      <c r="G576">
        <v>-2.4116326832095201</v>
      </c>
      <c r="H576">
        <f>(Table2[[#This Row],[1Y Return vs Nifty]]-AVERAGE(Table2[1Y Return vs Nifty]))/_xlfn.STDEV.P(Table2[1Y Return vs Nifty])</f>
        <v>-0.37448937069651983</v>
      </c>
      <c r="I576">
        <v>-6.0990774540803896</v>
      </c>
      <c r="J576">
        <f>(Table2[[#This Row],[1M Return vs Nifty]]-AVERAGE(Table2[1M Return vs Nifty]))/_xlfn.STDEV.P(Table2[1M Return vs Nifty])</f>
        <v>-0.45573722848709541</v>
      </c>
      <c r="K576">
        <v>-19.324868788521801</v>
      </c>
      <c r="L576">
        <f>(Table2[[#This Row],[6M Return vs Nifty]]-AVERAGE(Table2[6M Return vs Nifty]))/_xlfn.STDEV.P(Table2[6M Return vs Nifty])</f>
        <v>-0.73044473862180248</v>
      </c>
      <c r="M576">
        <v>-5.6951762304381299</v>
      </c>
      <c r="N576">
        <f>(Table2[[#This Row],[1W Return vs Nifty]]-AVERAGE(Table2[1W Return vs Nifty]))/_xlfn.STDEV.P(Table2[1W Return vs Nifty])</f>
        <v>3.1069321215824088E-3</v>
      </c>
      <c r="O576">
        <v>154.21</v>
      </c>
      <c r="P576">
        <v>156.35496632573299</v>
      </c>
      <c r="Q576">
        <v>153.67049442119199</v>
      </c>
      <c r="R576">
        <v>20.335356950791599</v>
      </c>
      <c r="S576" s="1">
        <f>(Table2[[#This Row],[Close Price]]-Table2[[#This Row],[20D EMA]])/Table2[[#This Row],[20D EMA]]</f>
        <v>-3.1320926009986462E-2</v>
      </c>
      <c r="T576" s="1">
        <f>(Table2[[#This Row],[Close Price]]-Table2[[#This Row],[50D EMA]])/Table2[[#This Row],[50D EMA]]</f>
        <v>-4.4609816302234394E-2</v>
      </c>
      <c r="U576" s="1">
        <f>(Table2[[#This Row],[Close Price]]-Table2[[#This Row],[200D EMA]])/Table2[[#This Row],[200D EMA]]</f>
        <v>-2.7920092515823336E-2</v>
      </c>
      <c r="V576">
        <v>0.70099685434001102</v>
      </c>
      <c r="W576">
        <v>144.72999999999999</v>
      </c>
      <c r="X576">
        <v>149.72999999999999</v>
      </c>
      <c r="Y576">
        <v>144.72999999999999</v>
      </c>
      <c r="Z576">
        <v>149.72999999999999</v>
      </c>
      <c r="AA576">
        <v>144.43</v>
      </c>
      <c r="AB576">
        <v>169.99</v>
      </c>
      <c r="AC576" s="1">
        <f>(Table2[[#This Row],[Close Price]]/Table2[[#This Row],[Day Low]])-1</f>
        <v>3.2128791542872959E-2</v>
      </c>
      <c r="AD576" s="1">
        <f>(Table2[[#This Row],[Day High]]/Table2[[#This Row],[Close Price]])-1</f>
        <v>2.3430178069352436E-3</v>
      </c>
      <c r="AE576" s="1">
        <f>(Table2[[#This Row],[Close Price]]/Table2[[#This Row],[Current Week Low]])-1</f>
        <v>3.2128791542872959E-2</v>
      </c>
      <c r="AF576" s="1">
        <f>(Table2[[#This Row],[Current Week High]]/Table2[[#This Row],[Close Price]])-1</f>
        <v>2.3430178069352436E-3</v>
      </c>
      <c r="AG576" s="1">
        <f>(Table2[[#This Row],[Close Price]]/Table2[[#This Row],[Current Month Low]])-1</f>
        <v>3.4272658035034098E-2</v>
      </c>
      <c r="AH576" s="1">
        <f>(Table2[[#This Row],[Current Month High]]/Table2[[#This Row],[Close Price]])-1</f>
        <v>0.13797027714553489</v>
      </c>
      <c r="AI576">
        <v>23.577453474360599</v>
      </c>
      <c r="AJ576">
        <v>30.349040139616001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-0.04</v>
      </c>
      <c r="AM576" t="s">
        <v>3143</v>
      </c>
      <c r="AN576">
        <v>-6.47</v>
      </c>
      <c r="AO576" t="s">
        <v>3143</v>
      </c>
      <c r="AP576">
        <v>-1.3292875861982001E-2</v>
      </c>
      <c r="AQ576">
        <f>(Table2[[#This Row],[Sharpe Ratio]]-AVERAGE(Table2[Sharpe Ratio]))/_xlfn.STDEV.P(Table2[Sharpe Ratio])</f>
        <v>-0.82662174940675992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437</v>
      </c>
      <c r="AT576">
        <f>_xlfn.RANK.AVG(Table2[[#This Row],[6M Return vs Nifty Z-Score]],Table2[6M Return vs Nifty Z-Score])</f>
        <v>567</v>
      </c>
      <c r="AU576">
        <f>_xlfn.RANK.AVG(Table2[[#This Row],[Sharpe Ratio Z-Score]],Table2[Sharpe Ratio Z-Score])</f>
        <v>580</v>
      </c>
      <c r="AV576">
        <f>(Table2[[#This Row],[Rank 1Y]]+Table2[[#This Row],[Rank 6M]]+Table2[[#This Row],[Rank Sharpe]])/3</f>
        <v>528</v>
      </c>
    </row>
    <row r="577" spans="1:48" x14ac:dyDescent="0.3">
      <c r="A577" t="s">
        <v>1365</v>
      </c>
      <c r="B577" t="s">
        <v>1366</v>
      </c>
      <c r="C577" t="s">
        <v>3110</v>
      </c>
      <c r="D577" t="s">
        <v>141</v>
      </c>
      <c r="E577">
        <v>7665.3772087649904</v>
      </c>
      <c r="F577">
        <v>493</v>
      </c>
      <c r="G577">
        <v>-29.094193357938401</v>
      </c>
      <c r="H577">
        <f>(Table2[[#This Row],[1Y Return vs Nifty]]-AVERAGE(Table2[1Y Return vs Nifty]))/_xlfn.STDEV.P(Table2[1Y Return vs Nifty])</f>
        <v>-0.8554110791929499</v>
      </c>
      <c r="I577">
        <v>-2.5974447463552099</v>
      </c>
      <c r="J577">
        <f>(Table2[[#This Row],[1M Return vs Nifty]]-AVERAGE(Table2[1M Return vs Nifty]))/_xlfn.STDEV.P(Table2[1M Return vs Nifty])</f>
        <v>-4.4509085129014296E-2</v>
      </c>
      <c r="K577">
        <v>-31.208699490973999</v>
      </c>
      <c r="L577">
        <f>(Table2[[#This Row],[6M Return vs Nifty]]-AVERAGE(Table2[6M Return vs Nifty]))/_xlfn.STDEV.P(Table2[6M Return vs Nifty])</f>
        <v>-1.1636826772750632</v>
      </c>
      <c r="M577">
        <v>-2.5976289005487598</v>
      </c>
      <c r="N577">
        <f>(Table2[[#This Row],[1W Return vs Nifty]]-AVERAGE(Table2[1W Return vs Nifty]))/_xlfn.STDEV.P(Table2[1W Return vs Nifty])</f>
        <v>0.63074109426099934</v>
      </c>
      <c r="O577">
        <v>513.42999999999995</v>
      </c>
      <c r="P577">
        <v>535.71156473496603</v>
      </c>
      <c r="Q577">
        <v>559.59016483911898</v>
      </c>
      <c r="R577">
        <v>35.836204675065602</v>
      </c>
      <c r="S577" s="1">
        <f>(Table2[[#This Row],[Close Price]]-Table2[[#This Row],[20D EMA]])/Table2[[#This Row],[20D EMA]]</f>
        <v>-3.979120814911468E-2</v>
      </c>
      <c r="T577" s="1">
        <f>(Table2[[#This Row],[Close Price]]-Table2[[#This Row],[50D EMA]])/Table2[[#This Row],[50D EMA]]</f>
        <v>-7.9728659126664242E-2</v>
      </c>
      <c r="U577" s="1">
        <f>(Table2[[#This Row],[Close Price]]-Table2[[#This Row],[200D EMA]])/Table2[[#This Row],[200D EMA]]</f>
        <v>-0.11899809722042473</v>
      </c>
      <c r="V577">
        <v>0.80254335268822896</v>
      </c>
      <c r="W577">
        <v>474.05</v>
      </c>
      <c r="X577">
        <v>494.35</v>
      </c>
      <c r="Y577">
        <v>474.05</v>
      </c>
      <c r="Z577">
        <v>494.35</v>
      </c>
      <c r="AA577">
        <v>474.05</v>
      </c>
      <c r="AB577">
        <v>540.95000000000005</v>
      </c>
      <c r="AC577" s="1">
        <f>(Table2[[#This Row],[Close Price]]/Table2[[#This Row],[Day Low]])-1</f>
        <v>3.9974686214534261E-2</v>
      </c>
      <c r="AD577" s="1">
        <f>(Table2[[#This Row],[Day High]]/Table2[[#This Row],[Close Price]])-1</f>
        <v>2.7383367139959258E-3</v>
      </c>
      <c r="AE577" s="1">
        <f>(Table2[[#This Row],[Close Price]]/Table2[[#This Row],[Current Week Low]])-1</f>
        <v>3.9974686214534261E-2</v>
      </c>
      <c r="AF577" s="1">
        <f>(Table2[[#This Row],[Current Week High]]/Table2[[#This Row],[Close Price]])-1</f>
        <v>2.7383367139959258E-3</v>
      </c>
      <c r="AG577" s="1">
        <f>(Table2[[#This Row],[Close Price]]/Table2[[#This Row],[Current Month Low]])-1</f>
        <v>3.9974686214534261E-2</v>
      </c>
      <c r="AH577" s="1">
        <f>(Table2[[#This Row],[Current Month High]]/Table2[[#This Row],[Close Price]])-1</f>
        <v>9.7261663286004163E-2</v>
      </c>
      <c r="AI577">
        <v>37.6876267748478</v>
      </c>
      <c r="AJ577">
        <v>3.9974686214534199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</v>
      </c>
      <c r="AM577" t="s">
        <v>3143</v>
      </c>
      <c r="AN577">
        <v>-0.32</v>
      </c>
      <c r="AO577" t="s">
        <v>3143</v>
      </c>
      <c r="AP577">
        <v>6.5136732432207994E-2</v>
      </c>
      <c r="AQ577">
        <f>(Table2[[#This Row],[Sharpe Ratio]]-AVERAGE(Table2[Sharpe Ratio]))/_xlfn.STDEV.P(Table2[Sharpe Ratio])</f>
        <v>9.9366427855662701E-2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608</v>
      </c>
      <c r="AT577">
        <f>_xlfn.RANK.AVG(Table2[[#This Row],[6M Return vs Nifty Z-Score]],Table2[6M Return vs Nifty Z-Score])</f>
        <v>667</v>
      </c>
      <c r="AU577">
        <f>_xlfn.RANK.AVG(Table2[[#This Row],[Sharpe Ratio Z-Score]],Table2[Sharpe Ratio Z-Score])</f>
        <v>315</v>
      </c>
      <c r="AV577">
        <f>(Table2[[#This Row],[Rank 1Y]]+Table2[[#This Row],[Rank 6M]]+Table2[[#This Row],[Rank Sharpe]])/3</f>
        <v>530</v>
      </c>
    </row>
    <row r="578" spans="1:48" x14ac:dyDescent="0.3">
      <c r="A578" t="s">
        <v>908</v>
      </c>
      <c r="B578" t="s">
        <v>909</v>
      </c>
      <c r="C578" t="s">
        <v>3096</v>
      </c>
      <c r="D578" t="s">
        <v>21</v>
      </c>
      <c r="E578">
        <v>15798.0513793299</v>
      </c>
      <c r="F578">
        <v>574.85</v>
      </c>
      <c r="G578">
        <v>-21.731910999046502</v>
      </c>
      <c r="H578">
        <f>(Table2[[#This Row],[1Y Return vs Nifty]]-AVERAGE(Table2[1Y Return vs Nifty]))/_xlfn.STDEV.P(Table2[1Y Return vs Nifty])</f>
        <v>-0.72271461674941806</v>
      </c>
      <c r="I578">
        <v>1.6203640974511899</v>
      </c>
      <c r="J578">
        <f>(Table2[[#This Row],[1M Return vs Nifty]]-AVERAGE(Table2[1M Return vs Nifty]))/_xlfn.STDEV.P(Table2[1M Return vs Nifty])</f>
        <v>0.45082604697985812</v>
      </c>
      <c r="K578">
        <v>-23.3594031866587</v>
      </c>
      <c r="L578">
        <f>(Table2[[#This Row],[6M Return vs Nifty]]-AVERAGE(Table2[6M Return vs Nifty]))/_xlfn.STDEV.P(Table2[6M Return vs Nifty])</f>
        <v>-0.87752806636677161</v>
      </c>
      <c r="M578">
        <v>-2.53855442736036</v>
      </c>
      <c r="N578">
        <f>(Table2[[#This Row],[1W Return vs Nifty]]-AVERAGE(Table2[1W Return vs Nifty]))/_xlfn.STDEV.P(Table2[1W Return vs Nifty])</f>
        <v>0.64271093799047452</v>
      </c>
      <c r="O578">
        <v>591.66999999999996</v>
      </c>
      <c r="P578">
        <v>611.44364111790605</v>
      </c>
      <c r="Q578">
        <v>634.63515230781002</v>
      </c>
      <c r="R578">
        <v>38.477227530225498</v>
      </c>
      <c r="S578" s="1">
        <f>(Table2[[#This Row],[Close Price]]-Table2[[#This Row],[20D EMA]])/Table2[[#This Row],[20D EMA]]</f>
        <v>-2.8428008856288028E-2</v>
      </c>
      <c r="T578" s="1">
        <f>(Table2[[#This Row],[Close Price]]-Table2[[#This Row],[50D EMA]])/Table2[[#This Row],[50D EMA]]</f>
        <v>-5.9847937989839353E-2</v>
      </c>
      <c r="U578" s="1">
        <f>(Table2[[#This Row],[Close Price]]-Table2[[#This Row],[200D EMA]])/Table2[[#This Row],[200D EMA]]</f>
        <v>-9.4203972298737504E-2</v>
      </c>
      <c r="V578">
        <v>0.75463571483691605</v>
      </c>
      <c r="W578">
        <v>566</v>
      </c>
      <c r="X578">
        <v>578.35</v>
      </c>
      <c r="Y578">
        <v>566</v>
      </c>
      <c r="Z578">
        <v>578.35</v>
      </c>
      <c r="AA578">
        <v>556.04999999999995</v>
      </c>
      <c r="AB578">
        <v>608.75</v>
      </c>
      <c r="AC578" s="1">
        <f>(Table2[[#This Row],[Close Price]]/Table2[[#This Row],[Day Low]])-1</f>
        <v>1.5636042402826789E-2</v>
      </c>
      <c r="AD578" s="1">
        <f>(Table2[[#This Row],[Day High]]/Table2[[#This Row],[Close Price]])-1</f>
        <v>6.0885448377838713E-3</v>
      </c>
      <c r="AE578" s="1">
        <f>(Table2[[#This Row],[Close Price]]/Table2[[#This Row],[Current Week Low]])-1</f>
        <v>1.5636042402826789E-2</v>
      </c>
      <c r="AF578" s="1">
        <f>(Table2[[#This Row],[Current Week High]]/Table2[[#This Row],[Close Price]])-1</f>
        <v>6.0885448377838713E-3</v>
      </c>
      <c r="AG578" s="1">
        <f>(Table2[[#This Row],[Close Price]]/Table2[[#This Row],[Current Month Low]])-1</f>
        <v>3.3809909180829267E-2</v>
      </c>
      <c r="AH578" s="1">
        <f>(Table2[[#This Row],[Current Month High]]/Table2[[#This Row],[Close Price]])-1</f>
        <v>5.8971905714534145E-2</v>
      </c>
      <c r="AI578">
        <v>49.926067669826899</v>
      </c>
      <c r="AJ578">
        <v>7.1381977448513796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-0.08</v>
      </c>
      <c r="AM578" t="s">
        <v>3143</v>
      </c>
      <c r="AN578">
        <v>-1.68</v>
      </c>
      <c r="AO578" t="s">
        <v>3143</v>
      </c>
      <c r="AP578">
        <v>3.0446963450207001E-2</v>
      </c>
      <c r="AQ578">
        <f>(Table2[[#This Row],[Sharpe Ratio]]-AVERAGE(Table2[Sharpe Ratio]))/_xlfn.STDEV.P(Table2[Sharpe Ratio])</f>
        <v>-0.3102023134391631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565</v>
      </c>
      <c r="AT578">
        <f>_xlfn.RANK.AVG(Table2[[#This Row],[6M Return vs Nifty Z-Score]],Table2[6M Return vs Nifty Z-Score])</f>
        <v>610</v>
      </c>
      <c r="AU578">
        <f>_xlfn.RANK.AVG(Table2[[#This Row],[Sharpe Ratio Z-Score]],Table2[Sharpe Ratio Z-Score])</f>
        <v>418</v>
      </c>
      <c r="AV578">
        <f>(Table2[[#This Row],[Rank 1Y]]+Table2[[#This Row],[Rank 6M]]+Table2[[#This Row],[Rank Sharpe]])/3</f>
        <v>531</v>
      </c>
    </row>
    <row r="579" spans="1:48" x14ac:dyDescent="0.3">
      <c r="A579" t="s">
        <v>262</v>
      </c>
      <c r="B579" t="s">
        <v>263</v>
      </c>
      <c r="C579" t="s">
        <v>3099</v>
      </c>
      <c r="D579" t="s">
        <v>197</v>
      </c>
      <c r="E579">
        <v>95474.414094469903</v>
      </c>
      <c r="F579">
        <v>553.70000000000005</v>
      </c>
      <c r="G579">
        <v>-22.004046823440099</v>
      </c>
      <c r="H579">
        <f>(Table2[[#This Row],[1Y Return vs Nifty]]-AVERAGE(Table2[1Y Return vs Nifty]))/_xlfn.STDEV.P(Table2[1Y Return vs Nifty])</f>
        <v>-0.72761954424891417</v>
      </c>
      <c r="I579">
        <v>-7.7483592425052699</v>
      </c>
      <c r="J579">
        <f>(Table2[[#This Row],[1M Return vs Nifty]]-AVERAGE(Table2[1M Return vs Nifty]))/_xlfn.STDEV.P(Table2[1M Return vs Nifty])</f>
        <v>-0.6494271852412602</v>
      </c>
      <c r="K579">
        <v>0.715472360511196</v>
      </c>
      <c r="L579">
        <f>(Table2[[#This Row],[6M Return vs Nifty]]-AVERAGE(Table2[6M Return vs Nifty]))/_xlfn.STDEV.P(Table2[6M Return vs Nifty])</f>
        <v>1.476357313277E-4</v>
      </c>
      <c r="M579">
        <v>-3.9970828827321299</v>
      </c>
      <c r="N579">
        <f>(Table2[[#This Row],[1W Return vs Nifty]]-AVERAGE(Table2[1W Return vs Nifty]))/_xlfn.STDEV.P(Table2[1W Return vs Nifty])</f>
        <v>0.34717960705308626</v>
      </c>
      <c r="O579">
        <v>574.54</v>
      </c>
      <c r="P579">
        <v>599.28208320522003</v>
      </c>
      <c r="Q579">
        <v>587.60237709023204</v>
      </c>
      <c r="R579">
        <v>14.136257171940599</v>
      </c>
      <c r="S579" s="1">
        <f>(Table2[[#This Row],[Close Price]]-Table2[[#This Row],[20D EMA]])/Table2[[#This Row],[20D EMA]]</f>
        <v>-3.6272496257875729E-2</v>
      </c>
      <c r="T579" s="1">
        <f>(Table2[[#This Row],[Close Price]]-Table2[[#This Row],[50D EMA]])/Table2[[#This Row],[50D EMA]]</f>
        <v>-7.6061147967960721E-2</v>
      </c>
      <c r="U579" s="1">
        <f>(Table2[[#This Row],[Close Price]]-Table2[[#This Row],[200D EMA]])/Table2[[#This Row],[200D EMA]]</f>
        <v>-5.7696119709580336E-2</v>
      </c>
      <c r="V579">
        <v>0.68625275183929701</v>
      </c>
      <c r="W579">
        <v>537.1</v>
      </c>
      <c r="X579">
        <v>558.5</v>
      </c>
      <c r="Y579">
        <v>537.1</v>
      </c>
      <c r="Z579">
        <v>558.5</v>
      </c>
      <c r="AA579">
        <v>535.25</v>
      </c>
      <c r="AB579">
        <v>629.75</v>
      </c>
      <c r="AC579" s="1">
        <f>(Table2[[#This Row],[Close Price]]/Table2[[#This Row],[Day Low]])-1</f>
        <v>3.0906721280953287E-2</v>
      </c>
      <c r="AD579" s="1">
        <f>(Table2[[#This Row],[Day High]]/Table2[[#This Row],[Close Price]])-1</f>
        <v>8.6689543073865671E-3</v>
      </c>
      <c r="AE579" s="1">
        <f>(Table2[[#This Row],[Close Price]]/Table2[[#This Row],[Current Week Low]])-1</f>
        <v>3.0906721280953287E-2</v>
      </c>
      <c r="AF579" s="1">
        <f>(Table2[[#This Row],[Current Week High]]/Table2[[#This Row],[Close Price]])-1</f>
        <v>8.6689543073865671E-3</v>
      </c>
      <c r="AG579" s="1">
        <f>(Table2[[#This Row],[Close Price]]/Table2[[#This Row],[Current Month Low]])-1</f>
        <v>3.4469873890705438E-2</v>
      </c>
      <c r="AH579" s="1">
        <f>(Table2[[#This Row],[Current Month High]]/Table2[[#This Row],[Close Price]])-1</f>
        <v>0.13734874480765757</v>
      </c>
      <c r="AI579">
        <v>21.365360303413301</v>
      </c>
      <c r="AJ579">
        <v>13.1847914963205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-0.09</v>
      </c>
      <c r="AM579" t="s">
        <v>3143</v>
      </c>
      <c r="AN579">
        <v>-3.15</v>
      </c>
      <c r="AO579" t="s">
        <v>3143</v>
      </c>
      <c r="AP579">
        <v>-8.7042133282472997E-2</v>
      </c>
      <c r="AQ579">
        <f>(Table2[[#This Row],[Sharpe Ratio]]-AVERAGE(Table2[Sharpe Ratio]))/_xlfn.STDEV.P(Table2[Sharpe Ratio])</f>
        <v>-1.6973508265825359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567</v>
      </c>
      <c r="AT579">
        <f>_xlfn.RANK.AVG(Table2[[#This Row],[6M Return vs Nifty Z-Score]],Table2[6M Return vs Nifty Z-Score])</f>
        <v>331</v>
      </c>
      <c r="AU579">
        <f>_xlfn.RANK.AVG(Table2[[#This Row],[Sharpe Ratio Z-Score]],Table2[Sharpe Ratio Z-Score])</f>
        <v>698</v>
      </c>
      <c r="AV579">
        <f>(Table2[[#This Row],[Rank 1Y]]+Table2[[#This Row],[Rank 6M]]+Table2[[#This Row],[Rank Sharpe]])/3</f>
        <v>532</v>
      </c>
    </row>
    <row r="580" spans="1:48" x14ac:dyDescent="0.3">
      <c r="A580" t="s">
        <v>873</v>
      </c>
      <c r="B580" t="s">
        <v>874</v>
      </c>
      <c r="C580" t="s">
        <v>3097</v>
      </c>
      <c r="D580" t="s">
        <v>539</v>
      </c>
      <c r="E580">
        <v>16869.9766934</v>
      </c>
      <c r="F580">
        <v>408</v>
      </c>
      <c r="G580">
        <v>-57.877187870763699</v>
      </c>
      <c r="H580">
        <f>(Table2[[#This Row],[1Y Return vs Nifty]]-AVERAGE(Table2[1Y Return vs Nifty]))/_xlfn.STDEV.P(Table2[1Y Return vs Nifty])</f>
        <v>-1.3741906320812696</v>
      </c>
      <c r="I580">
        <v>-9.8062819312818092</v>
      </c>
      <c r="J580">
        <f>(Table2[[#This Row],[1M Return vs Nifty]]-AVERAGE(Table2[1M Return vs Nifty]))/_xlfn.STDEV.P(Table2[1M Return vs Nifty])</f>
        <v>-0.8911075089979531</v>
      </c>
      <c r="K580">
        <v>-9.66312980376828</v>
      </c>
      <c r="L580">
        <f>(Table2[[#This Row],[6M Return vs Nifty]]-AVERAGE(Table2[6M Return vs Nifty]))/_xlfn.STDEV.P(Table2[6M Return vs Nifty])</f>
        <v>-0.37821556384091887</v>
      </c>
      <c r="M580">
        <v>-10.5760110944884</v>
      </c>
      <c r="N580">
        <f>(Table2[[#This Row],[1W Return vs Nifty]]-AVERAGE(Table2[1W Return vs Nifty]))/_xlfn.STDEV.P(Table2[1W Return vs Nifty])</f>
        <v>-0.98586220190241847</v>
      </c>
      <c r="O580">
        <v>443.3</v>
      </c>
      <c r="P580">
        <v>457.03005273794099</v>
      </c>
      <c r="Q580">
        <v>471.54060323303202</v>
      </c>
      <c r="R580">
        <v>19.259361792465199</v>
      </c>
      <c r="S580" s="1">
        <f>(Table2[[#This Row],[Close Price]]-Table2[[#This Row],[20D EMA]])/Table2[[#This Row],[20D EMA]]</f>
        <v>-7.9630047371982884E-2</v>
      </c>
      <c r="T580" s="1">
        <f>(Table2[[#This Row],[Close Price]]-Table2[[#This Row],[50D EMA]])/Table2[[#This Row],[50D EMA]]</f>
        <v>-0.10727971266706744</v>
      </c>
      <c r="U580" s="1">
        <f>(Table2[[#This Row],[Close Price]]-Table2[[#This Row],[200D EMA]])/Table2[[#This Row],[200D EMA]]</f>
        <v>-0.13475107508744205</v>
      </c>
      <c r="V580">
        <v>0.72989660816929103</v>
      </c>
      <c r="W580">
        <v>397.45</v>
      </c>
      <c r="X580">
        <v>412.95</v>
      </c>
      <c r="Y580">
        <v>397.45</v>
      </c>
      <c r="Z580">
        <v>412.95</v>
      </c>
      <c r="AA580">
        <v>391.25</v>
      </c>
      <c r="AB580">
        <v>482.5</v>
      </c>
      <c r="AC580" s="1">
        <f>(Table2[[#This Row],[Close Price]]/Table2[[#This Row],[Day Low]])-1</f>
        <v>2.6544219398666469E-2</v>
      </c>
      <c r="AD580" s="1">
        <f>(Table2[[#This Row],[Day High]]/Table2[[#This Row],[Close Price]])-1</f>
        <v>1.2132352941176539E-2</v>
      </c>
      <c r="AE580" s="1">
        <f>(Table2[[#This Row],[Close Price]]/Table2[[#This Row],[Current Week Low]])-1</f>
        <v>2.6544219398666469E-2</v>
      </c>
      <c r="AF580" s="1">
        <f>(Table2[[#This Row],[Current Week High]]/Table2[[#This Row],[Close Price]])-1</f>
        <v>1.2132352941176539E-2</v>
      </c>
      <c r="AG580" s="1">
        <f>(Table2[[#This Row],[Close Price]]/Table2[[#This Row],[Current Month Low]])-1</f>
        <v>4.2811501597444179E-2</v>
      </c>
      <c r="AH580" s="1">
        <f>(Table2[[#This Row],[Current Month High]]/Table2[[#This Row],[Close Price]])-1</f>
        <v>0.18259803921568629</v>
      </c>
      <c r="AI580">
        <v>60.629442364239402</v>
      </c>
      <c r="AJ580">
        <v>34.0870251084527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-0.09</v>
      </c>
      <c r="AM580" t="s">
        <v>3143</v>
      </c>
      <c r="AN580">
        <v>-10.25</v>
      </c>
      <c r="AO580" t="s">
        <v>3143</v>
      </c>
      <c r="AP580">
        <v>2.5730926035556E-2</v>
      </c>
      <c r="AQ580">
        <f>(Table2[[#This Row],[Sharpe Ratio]]-AVERAGE(Table2[Sharpe Ratio]))/_xlfn.STDEV.P(Table2[Sharpe Ratio])</f>
        <v>-0.36588275076983851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719</v>
      </c>
      <c r="AT580">
        <f>_xlfn.RANK.AVG(Table2[[#This Row],[6M Return vs Nifty Z-Score]],Table2[6M Return vs Nifty Z-Score])</f>
        <v>450</v>
      </c>
      <c r="AU580">
        <f>_xlfn.RANK.AVG(Table2[[#This Row],[Sharpe Ratio Z-Score]],Table2[Sharpe Ratio Z-Score])</f>
        <v>428</v>
      </c>
      <c r="AV580">
        <f>(Table2[[#This Row],[Rank 1Y]]+Table2[[#This Row],[Rank 6M]]+Table2[[#This Row],[Rank Sharpe]])/3</f>
        <v>532.33333333333337</v>
      </c>
    </row>
    <row r="581" spans="1:48" x14ac:dyDescent="0.3">
      <c r="A581" t="s">
        <v>1129</v>
      </c>
      <c r="B581" t="s">
        <v>1130</v>
      </c>
      <c r="C581" t="s">
        <v>3096</v>
      </c>
      <c r="D581" t="s">
        <v>273</v>
      </c>
      <c r="E581">
        <v>10528.15815976</v>
      </c>
      <c r="F581">
        <v>1923.15</v>
      </c>
      <c r="G581">
        <v>-35.594239986837003</v>
      </c>
      <c r="H581">
        <f>(Table2[[#This Row],[1Y Return vs Nifty]]-AVERAGE(Table2[1Y Return vs Nifty]))/_xlfn.STDEV.P(Table2[1Y Return vs Nifty])</f>
        <v>-0.97256675882144339</v>
      </c>
      <c r="I581">
        <v>-2.3687235542816598</v>
      </c>
      <c r="J581">
        <f>(Table2[[#This Row],[1M Return vs Nifty]]-AVERAGE(Table2[1M Return vs Nifty]))/_xlfn.STDEV.P(Table2[1M Return vs Nifty])</f>
        <v>-1.7648303598287583E-2</v>
      </c>
      <c r="K581">
        <v>-13.998463056104599</v>
      </c>
      <c r="L581">
        <f>(Table2[[#This Row],[6M Return vs Nifty]]-AVERAGE(Table2[6M Return vs Nifty]))/_xlfn.STDEV.P(Table2[6M Return vs Nifty])</f>
        <v>-0.53626484009235154</v>
      </c>
      <c r="M581">
        <v>-9.1599806395363892</v>
      </c>
      <c r="N581">
        <f>(Table2[[#This Row],[1W Return vs Nifty]]-AVERAGE(Table2[1W Return vs Nifty]))/_xlfn.STDEV.P(Table2[1W Return vs Nifty])</f>
        <v>-0.69894194096505136</v>
      </c>
      <c r="O581">
        <v>2072.42</v>
      </c>
      <c r="P581">
        <v>2108.8250850435002</v>
      </c>
      <c r="Q581">
        <v>2043.05836729049</v>
      </c>
      <c r="R581">
        <v>19.622756266566402</v>
      </c>
      <c r="S581" s="1">
        <f>(Table2[[#This Row],[Close Price]]-Table2[[#This Row],[20D EMA]])/Table2[[#This Row],[20D EMA]]</f>
        <v>-7.202690574304435E-2</v>
      </c>
      <c r="T581" s="1">
        <f>(Table2[[#This Row],[Close Price]]-Table2[[#This Row],[50D EMA]])/Table2[[#This Row],[50D EMA]]</f>
        <v>-8.8046697832063217E-2</v>
      </c>
      <c r="U581" s="1">
        <f>(Table2[[#This Row],[Close Price]]-Table2[[#This Row],[200D EMA]])/Table2[[#This Row],[200D EMA]]</f>
        <v>-5.8690622456133108E-2</v>
      </c>
      <c r="V581">
        <v>0.53760689564433795</v>
      </c>
      <c r="W581">
        <v>1891.85</v>
      </c>
      <c r="X581">
        <v>1953</v>
      </c>
      <c r="Y581">
        <v>1891.85</v>
      </c>
      <c r="Z581">
        <v>1953</v>
      </c>
      <c r="AA581">
        <v>1891.85</v>
      </c>
      <c r="AB581">
        <v>2218</v>
      </c>
      <c r="AC581" s="1">
        <f>(Table2[[#This Row],[Close Price]]/Table2[[#This Row],[Day Low]])-1</f>
        <v>1.6544652060152876E-2</v>
      </c>
      <c r="AD581" s="1">
        <f>(Table2[[#This Row],[Day High]]/Table2[[#This Row],[Close Price]])-1</f>
        <v>1.5521410186412954E-2</v>
      </c>
      <c r="AE581" s="1">
        <f>(Table2[[#This Row],[Close Price]]/Table2[[#This Row],[Current Week Low]])-1</f>
        <v>1.6544652060152876E-2</v>
      </c>
      <c r="AF581" s="1">
        <f>(Table2[[#This Row],[Current Week High]]/Table2[[#This Row],[Close Price]])-1</f>
        <v>1.5521410186412954E-2</v>
      </c>
      <c r="AG581" s="1">
        <f>(Table2[[#This Row],[Close Price]]/Table2[[#This Row],[Current Month Low]])-1</f>
        <v>1.6544652060152876E-2</v>
      </c>
      <c r="AH581" s="1">
        <f>(Table2[[#This Row],[Current Month High]]/Table2[[#This Row],[Close Price]])-1</f>
        <v>0.15331617398538855</v>
      </c>
      <c r="AI581">
        <v>42.882770454722703</v>
      </c>
      <c r="AJ581">
        <v>20.196874999999999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-0.2</v>
      </c>
      <c r="AM581" t="s">
        <v>3143</v>
      </c>
      <c r="AN581">
        <v>-9.17</v>
      </c>
      <c r="AO581" t="s">
        <v>3143</v>
      </c>
      <c r="AP581">
        <v>2.1159340787185E-2</v>
      </c>
      <c r="AQ581">
        <f>(Table2[[#This Row],[Sharpe Ratio]]-AVERAGE(Table2[Sharpe Ratio]))/_xlfn.STDEV.P(Table2[Sharpe Ratio])</f>
        <v>-0.41985769701029341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651</v>
      </c>
      <c r="AT581">
        <f>_xlfn.RANK.AVG(Table2[[#This Row],[6M Return vs Nifty Z-Score]],Table2[6M Return vs Nifty Z-Score])</f>
        <v>509</v>
      </c>
      <c r="AU581">
        <f>_xlfn.RANK.AVG(Table2[[#This Row],[Sharpe Ratio Z-Score]],Table2[Sharpe Ratio Z-Score])</f>
        <v>445</v>
      </c>
      <c r="AV581">
        <f>(Table2[[#This Row],[Rank 1Y]]+Table2[[#This Row],[Rank 6M]]+Table2[[#This Row],[Rank Sharpe]])/3</f>
        <v>535</v>
      </c>
    </row>
    <row r="582" spans="1:48" x14ac:dyDescent="0.3">
      <c r="A582" t="s">
        <v>639</v>
      </c>
      <c r="B582" t="s">
        <v>640</v>
      </c>
      <c r="C582" t="s">
        <v>3103</v>
      </c>
      <c r="D582" t="s">
        <v>554</v>
      </c>
      <c r="E582">
        <v>27592.134603612001</v>
      </c>
      <c r="F582">
        <v>62.3</v>
      </c>
      <c r="G582">
        <v>-24.122447572088898</v>
      </c>
      <c r="H582">
        <f>(Table2[[#This Row],[1Y Return vs Nifty]]-AVERAGE(Table2[1Y Return vs Nifty]))/_xlfn.STDEV.P(Table2[1Y Return vs Nifty])</f>
        <v>-0.76580122102797965</v>
      </c>
      <c r="I582">
        <v>-6.1952418111418099</v>
      </c>
      <c r="J582">
        <f>(Table2[[#This Row],[1M Return vs Nifty]]-AVERAGE(Table2[1M Return vs Nifty]))/_xlfn.STDEV.P(Table2[1M Return vs Nifty])</f>
        <v>-0.46703067166414469</v>
      </c>
      <c r="K582">
        <v>-18.9843884691449</v>
      </c>
      <c r="L582">
        <f>(Table2[[#This Row],[6M Return vs Nifty]]-AVERAGE(Table2[6M Return vs Nifty]))/_xlfn.STDEV.P(Table2[6M Return vs Nifty])</f>
        <v>-0.71803215925979469</v>
      </c>
      <c r="M582">
        <v>-1.5318439018896901</v>
      </c>
      <c r="N582">
        <f>(Table2[[#This Row],[1W Return vs Nifty]]-AVERAGE(Table2[1W Return vs Nifty]))/_xlfn.STDEV.P(Table2[1W Return vs Nifty])</f>
        <v>0.84669358938495132</v>
      </c>
      <c r="O582">
        <v>65.12</v>
      </c>
      <c r="P582">
        <v>67.596308359791607</v>
      </c>
      <c r="Q582">
        <v>67.945173132492698</v>
      </c>
      <c r="R582">
        <v>23.4434808084259</v>
      </c>
      <c r="S582" s="1">
        <f>(Table2[[#This Row],[Close Price]]-Table2[[#This Row],[20D EMA]])/Table2[[#This Row],[20D EMA]]</f>
        <v>-4.3304668304668413E-2</v>
      </c>
      <c r="T582" s="1">
        <f>(Table2[[#This Row],[Close Price]]-Table2[[#This Row],[50D EMA]])/Table2[[#This Row],[50D EMA]]</f>
        <v>-7.8352035611193513E-2</v>
      </c>
      <c r="U582" s="1">
        <f>(Table2[[#This Row],[Close Price]]-Table2[[#This Row],[200D EMA]])/Table2[[#This Row],[200D EMA]]</f>
        <v>-8.308424089941821E-2</v>
      </c>
      <c r="V582">
        <v>1.08720639099084</v>
      </c>
      <c r="W582">
        <v>60.85</v>
      </c>
      <c r="X582">
        <v>63</v>
      </c>
      <c r="Y582">
        <v>60.85</v>
      </c>
      <c r="Z582">
        <v>63</v>
      </c>
      <c r="AA582">
        <v>60.85</v>
      </c>
      <c r="AB582">
        <v>71.86</v>
      </c>
      <c r="AC582" s="1">
        <f>(Table2[[#This Row],[Close Price]]/Table2[[#This Row],[Day Low]])-1</f>
        <v>2.3829087921117376E-2</v>
      </c>
      <c r="AD582" s="1">
        <f>(Table2[[#This Row],[Day High]]/Table2[[#This Row],[Close Price]])-1</f>
        <v>1.1235955056179803E-2</v>
      </c>
      <c r="AE582" s="1">
        <f>(Table2[[#This Row],[Close Price]]/Table2[[#This Row],[Current Week Low]])-1</f>
        <v>2.3829087921117376E-2</v>
      </c>
      <c r="AF582" s="1">
        <f>(Table2[[#This Row],[Current Week High]]/Table2[[#This Row],[Close Price]])-1</f>
        <v>1.1235955056179803E-2</v>
      </c>
      <c r="AG582" s="1">
        <f>(Table2[[#This Row],[Close Price]]/Table2[[#This Row],[Current Month Low]])-1</f>
        <v>2.3829087921117376E-2</v>
      </c>
      <c r="AH582" s="1">
        <f>(Table2[[#This Row],[Current Month High]]/Table2[[#This Row],[Close Price]])-1</f>
        <v>0.15345104333868376</v>
      </c>
      <c r="AI582">
        <v>28.4109149277688</v>
      </c>
      <c r="AJ582">
        <v>7.6923076923076801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-0.16</v>
      </c>
      <c r="AM582" t="s">
        <v>3143</v>
      </c>
      <c r="AN582">
        <v>-5.56</v>
      </c>
      <c r="AO582" t="s">
        <v>3143</v>
      </c>
      <c r="AP582">
        <v>1.6186268893913999E-2</v>
      </c>
      <c r="AQ582">
        <f>(Table2[[#This Row],[Sharpe Ratio]]-AVERAGE(Table2[Sharpe Ratio]))/_xlfn.STDEV.P(Table2[Sharpe Ratio])</f>
        <v>-0.47857284143090045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578</v>
      </c>
      <c r="AT582">
        <f>_xlfn.RANK.AVG(Table2[[#This Row],[6M Return vs Nifty Z-Score]],Table2[6M Return vs Nifty Z-Score])</f>
        <v>563</v>
      </c>
      <c r="AU582">
        <f>_xlfn.RANK.AVG(Table2[[#This Row],[Sharpe Ratio Z-Score]],Table2[Sharpe Ratio Z-Score])</f>
        <v>465</v>
      </c>
      <c r="AV582">
        <f>(Table2[[#This Row],[Rank 1Y]]+Table2[[#This Row],[Rank 6M]]+Table2[[#This Row],[Rank Sharpe]])/3</f>
        <v>535.33333333333337</v>
      </c>
    </row>
    <row r="583" spans="1:48" x14ac:dyDescent="0.3">
      <c r="A583" t="s">
        <v>1334</v>
      </c>
      <c r="B583" t="s">
        <v>1335</v>
      </c>
      <c r="C583" t="s">
        <v>3114</v>
      </c>
      <c r="D583" t="s">
        <v>1153</v>
      </c>
      <c r="E583">
        <v>7997.6397366410001</v>
      </c>
      <c r="F583">
        <v>77</v>
      </c>
      <c r="G583">
        <v>-16.5113369953045</v>
      </c>
      <c r="H583">
        <f>(Table2[[#This Row],[1Y Return vs Nifty]]-AVERAGE(Table2[1Y Return vs Nifty]))/_xlfn.STDEV.P(Table2[1Y Return vs Nifty])</f>
        <v>-0.62861992322213867</v>
      </c>
      <c r="I583">
        <v>-0.94715900513817097</v>
      </c>
      <c r="J583">
        <f>(Table2[[#This Row],[1M Return vs Nifty]]-AVERAGE(Table2[1M Return vs Nifty]))/_xlfn.STDEV.P(Table2[1M Return vs Nifty])</f>
        <v>0.14929877480837925</v>
      </c>
      <c r="K583">
        <v>-21.799669804894901</v>
      </c>
      <c r="L583">
        <f>(Table2[[#This Row],[6M Return vs Nifty]]-AVERAGE(Table2[6M Return vs Nifty]))/_xlfn.STDEV.P(Table2[6M Return vs Nifty])</f>
        <v>-0.82066629409122149</v>
      </c>
      <c r="M583">
        <v>-5.4765091429986796</v>
      </c>
      <c r="N583">
        <f>(Table2[[#This Row],[1W Return vs Nifty]]-AVERAGE(Table2[1W Return vs Nifty]))/_xlfn.STDEV.P(Table2[1W Return vs Nifty])</f>
        <v>4.7413901344689542E-2</v>
      </c>
      <c r="O583">
        <v>80.28</v>
      </c>
      <c r="P583">
        <v>83.744431012964796</v>
      </c>
      <c r="Q583">
        <v>86.006462609504894</v>
      </c>
      <c r="R583">
        <v>38.860067254225498</v>
      </c>
      <c r="S583" s="1">
        <f>(Table2[[#This Row],[Close Price]]-Table2[[#This Row],[20D EMA]])/Table2[[#This Row],[20D EMA]]</f>
        <v>-4.0857000498256114E-2</v>
      </c>
      <c r="T583" s="1">
        <f>(Table2[[#This Row],[Close Price]]-Table2[[#This Row],[50D EMA]])/Table2[[#This Row],[50D EMA]]</f>
        <v>-8.0535874820388528E-2</v>
      </c>
      <c r="U583" s="1">
        <f>(Table2[[#This Row],[Close Price]]-Table2[[#This Row],[200D EMA]])/Table2[[#This Row],[200D EMA]]</f>
        <v>-0.10471844017579159</v>
      </c>
      <c r="V583">
        <v>1.0443045053503699</v>
      </c>
      <c r="W583">
        <v>76</v>
      </c>
      <c r="X583">
        <v>78.83</v>
      </c>
      <c r="Y583">
        <v>76</v>
      </c>
      <c r="Z583">
        <v>78.83</v>
      </c>
      <c r="AA583">
        <v>72.510000000000005</v>
      </c>
      <c r="AB583">
        <v>88.62</v>
      </c>
      <c r="AC583" s="1">
        <f>(Table2[[#This Row],[Close Price]]/Table2[[#This Row],[Day Low]])-1</f>
        <v>1.3157894736842035E-2</v>
      </c>
      <c r="AD583" s="1">
        <f>(Table2[[#This Row],[Day High]]/Table2[[#This Row],[Close Price]])-1</f>
        <v>2.3766233766233658E-2</v>
      </c>
      <c r="AE583" s="1">
        <f>(Table2[[#This Row],[Close Price]]/Table2[[#This Row],[Current Week Low]])-1</f>
        <v>1.3157894736842035E-2</v>
      </c>
      <c r="AF583" s="1">
        <f>(Table2[[#This Row],[Current Week High]]/Table2[[#This Row],[Close Price]])-1</f>
        <v>2.3766233766233658E-2</v>
      </c>
      <c r="AG583" s="1">
        <f>(Table2[[#This Row],[Close Price]]/Table2[[#This Row],[Current Month Low]])-1</f>
        <v>6.1922493449179328E-2</v>
      </c>
      <c r="AH583" s="1">
        <f>(Table2[[#This Row],[Current Month High]]/Table2[[#This Row],[Close Price]])-1</f>
        <v>0.15090909090909088</v>
      </c>
      <c r="AI583">
        <v>76.233766233766204</v>
      </c>
      <c r="AJ583">
        <v>15.442278860569701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-0.15</v>
      </c>
      <c r="AM583" t="s">
        <v>3143</v>
      </c>
      <c r="AN583">
        <v>0.97</v>
      </c>
      <c r="AO583" t="s">
        <v>3144</v>
      </c>
      <c r="AP583">
        <v>7.522053444588E-3</v>
      </c>
      <c r="AQ583">
        <f>(Table2[[#This Row],[Sharpe Ratio]]-AVERAGE(Table2[Sharpe Ratio]))/_xlfn.STDEV.P(Table2[Sharpe Ratio])</f>
        <v>-0.58086789614080181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532</v>
      </c>
      <c r="AT583">
        <f>_xlfn.RANK.AVG(Table2[[#This Row],[6M Return vs Nifty Z-Score]],Table2[6M Return vs Nifty Z-Score])</f>
        <v>591</v>
      </c>
      <c r="AU583">
        <f>_xlfn.RANK.AVG(Table2[[#This Row],[Sharpe Ratio Z-Score]],Table2[Sharpe Ratio Z-Score])</f>
        <v>484</v>
      </c>
      <c r="AV583">
        <f>(Table2[[#This Row],[Rank 1Y]]+Table2[[#This Row],[Rank 6M]]+Table2[[#This Row],[Rank Sharpe]])/3</f>
        <v>535.66666666666663</v>
      </c>
    </row>
    <row r="584" spans="1:48" x14ac:dyDescent="0.3">
      <c r="A584" t="s">
        <v>1586</v>
      </c>
      <c r="B584" t="s">
        <v>1587</v>
      </c>
      <c r="C584" t="s">
        <v>603</v>
      </c>
      <c r="D584" t="s">
        <v>603</v>
      </c>
      <c r="E584">
        <v>5604.5451800000001</v>
      </c>
      <c r="F584">
        <v>279.14999999999998</v>
      </c>
      <c r="G584">
        <v>-49.370091947568</v>
      </c>
      <c r="H584">
        <f>(Table2[[#This Row],[1Y Return vs Nifty]]-AVERAGE(Table2[1Y Return vs Nifty]))/_xlfn.STDEV.P(Table2[1Y Return vs Nifty])</f>
        <v>-1.2208602544012475</v>
      </c>
      <c r="I584">
        <v>-11.0074068429953</v>
      </c>
      <c r="J584">
        <f>(Table2[[#This Row],[1M Return vs Nifty]]-AVERAGE(Table2[1M Return vs Nifty]))/_xlfn.STDEV.P(Table2[1M Return vs Nifty])</f>
        <v>-1.0321663831326882</v>
      </c>
      <c r="K584">
        <v>-25.8246078146964</v>
      </c>
      <c r="L584">
        <f>(Table2[[#This Row],[6M Return vs Nifty]]-AVERAGE(Table2[6M Return vs Nifty]))/_xlfn.STDEV.P(Table2[6M Return vs Nifty])</f>
        <v>-0.96739977509021791</v>
      </c>
      <c r="M584">
        <v>-8.6332510797879607</v>
      </c>
      <c r="N584">
        <f>(Table2[[#This Row],[1W Return vs Nifty]]-AVERAGE(Table2[1W Return vs Nifty]))/_xlfn.STDEV.P(Table2[1W Return vs Nifty])</f>
        <v>-0.59221444637061804</v>
      </c>
      <c r="O584">
        <v>310.08999999999997</v>
      </c>
      <c r="P584">
        <v>331.16765595271198</v>
      </c>
      <c r="Q584">
        <v>342.968626836326</v>
      </c>
      <c r="R584">
        <v>11.8559203582197</v>
      </c>
      <c r="S584" s="1">
        <f>(Table2[[#This Row],[Close Price]]-Table2[[#This Row],[20D EMA]])/Table2[[#This Row],[20D EMA]]</f>
        <v>-9.9777483956270757E-2</v>
      </c>
      <c r="T584" s="1">
        <f>(Table2[[#This Row],[Close Price]]-Table2[[#This Row],[50D EMA]])/Table2[[#This Row],[50D EMA]]</f>
        <v>-0.15707347930179419</v>
      </c>
      <c r="U584" s="1">
        <f>(Table2[[#This Row],[Close Price]]-Table2[[#This Row],[200D EMA]])/Table2[[#This Row],[200D EMA]]</f>
        <v>-0.18607715645892595</v>
      </c>
      <c r="V584">
        <v>0.49101474807405598</v>
      </c>
      <c r="W584">
        <v>276.55</v>
      </c>
      <c r="X584">
        <v>285.3</v>
      </c>
      <c r="Y584">
        <v>276.55</v>
      </c>
      <c r="Z584">
        <v>285.3</v>
      </c>
      <c r="AA584">
        <v>273.45</v>
      </c>
      <c r="AB584">
        <v>350</v>
      </c>
      <c r="AC584" s="1">
        <f>(Table2[[#This Row],[Close Price]]/Table2[[#This Row],[Day Low]])-1</f>
        <v>9.4015548725365772E-3</v>
      </c>
      <c r="AD584" s="1">
        <f>(Table2[[#This Row],[Day High]]/Table2[[#This Row],[Close Price]])-1</f>
        <v>2.2031166039763628E-2</v>
      </c>
      <c r="AE584" s="1">
        <f>(Table2[[#This Row],[Close Price]]/Table2[[#This Row],[Current Week Low]])-1</f>
        <v>9.4015548725365772E-3</v>
      </c>
      <c r="AF584" s="1">
        <f>(Table2[[#This Row],[Current Week High]]/Table2[[#This Row],[Close Price]])-1</f>
        <v>2.2031166039763628E-2</v>
      </c>
      <c r="AG584" s="1">
        <f>(Table2[[#This Row],[Close Price]]/Table2[[#This Row],[Current Month Low]])-1</f>
        <v>2.0844761382336818E-2</v>
      </c>
      <c r="AH584" s="1">
        <f>(Table2[[#This Row],[Current Month High]]/Table2[[#This Row],[Close Price]])-1</f>
        <v>0.25380619738491861</v>
      </c>
      <c r="AI584">
        <v>56.5287479849543</v>
      </c>
      <c r="AJ584">
        <v>4.2577030812324699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-0.26</v>
      </c>
      <c r="AM584" t="s">
        <v>3143</v>
      </c>
      <c r="AN584">
        <v>-13.09</v>
      </c>
      <c r="AO584" t="s">
        <v>3143</v>
      </c>
      <c r="AP584">
        <v>7.702234209561E-2</v>
      </c>
      <c r="AQ584">
        <f>(Table2[[#This Row],[Sharpe Ratio]]-AVERAGE(Table2[Sharpe Ratio]))/_xlfn.STDEV.P(Table2[Sharpe Ratio])</f>
        <v>0.23969524330228492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696</v>
      </c>
      <c r="AT584">
        <f>_xlfn.RANK.AVG(Table2[[#This Row],[6M Return vs Nifty Z-Score]],Table2[6M Return vs Nifty Z-Score])</f>
        <v>634</v>
      </c>
      <c r="AU584">
        <f>_xlfn.RANK.AVG(Table2[[#This Row],[Sharpe Ratio Z-Score]],Table2[Sharpe Ratio Z-Score])</f>
        <v>277</v>
      </c>
      <c r="AV584">
        <f>(Table2[[#This Row],[Rank 1Y]]+Table2[[#This Row],[Rank 6M]]+Table2[[#This Row],[Rank Sharpe]])/3</f>
        <v>535.66666666666663</v>
      </c>
    </row>
    <row r="585" spans="1:48" x14ac:dyDescent="0.3">
      <c r="A585" t="s">
        <v>1069</v>
      </c>
      <c r="B585" t="s">
        <v>1070</v>
      </c>
      <c r="C585" t="s">
        <v>3108</v>
      </c>
      <c r="D585" t="s">
        <v>74</v>
      </c>
      <c r="E585">
        <v>11697.27327577</v>
      </c>
      <c r="F585">
        <v>570.54999999999995</v>
      </c>
      <c r="G585">
        <v>-45.333591330564701</v>
      </c>
      <c r="H585">
        <f>(Table2[[#This Row],[1Y Return vs Nifty]]-AVERAGE(Table2[1Y Return vs Nifty]))/_xlfn.STDEV.P(Table2[1Y Return vs Nifty])</f>
        <v>-1.1481070881388102</v>
      </c>
      <c r="I585">
        <v>-0.33934623533621699</v>
      </c>
      <c r="J585">
        <f>(Table2[[#This Row],[1M Return vs Nifty]]-AVERAGE(Table2[1M Return vs Nifty]))/_xlfn.STDEV.P(Table2[1M Return vs Nifty])</f>
        <v>0.22067968128767956</v>
      </c>
      <c r="K585">
        <v>-18.546823072373801</v>
      </c>
      <c r="L585">
        <f>(Table2[[#This Row],[6M Return vs Nifty]]-AVERAGE(Table2[6M Return vs Nifty]))/_xlfn.STDEV.P(Table2[6M Return vs Nifty])</f>
        <v>-0.70208023809316356</v>
      </c>
      <c r="M585">
        <v>-4.7506987601223596</v>
      </c>
      <c r="N585">
        <f>(Table2[[#This Row],[1W Return vs Nifty]]-AVERAGE(Table2[1W Return vs Nifty]))/_xlfn.STDEV.P(Table2[1W Return vs Nifty])</f>
        <v>0.19447973860663009</v>
      </c>
      <c r="O585">
        <v>592.09</v>
      </c>
      <c r="P585">
        <v>600.21984621026104</v>
      </c>
      <c r="Q585">
        <v>629.25903628111803</v>
      </c>
      <c r="R585">
        <v>27.515157987427401</v>
      </c>
      <c r="S585" s="1">
        <f>(Table2[[#This Row],[Close Price]]-Table2[[#This Row],[20D EMA]])/Table2[[#This Row],[20D EMA]]</f>
        <v>-3.6379604452026003E-2</v>
      </c>
      <c r="T585" s="1">
        <f>(Table2[[#This Row],[Close Price]]-Table2[[#This Row],[50D EMA]])/Table2[[#This Row],[50D EMA]]</f>
        <v>-4.9431631422376422E-2</v>
      </c>
      <c r="U585" s="1">
        <f>(Table2[[#This Row],[Close Price]]-Table2[[#This Row],[200D EMA]])/Table2[[#This Row],[200D EMA]]</f>
        <v>-9.3298678121628328E-2</v>
      </c>
      <c r="V585">
        <v>0.61696840310536005</v>
      </c>
      <c r="W585">
        <v>558.85</v>
      </c>
      <c r="X585">
        <v>575.95000000000005</v>
      </c>
      <c r="Y585">
        <v>558.85</v>
      </c>
      <c r="Z585">
        <v>575.95000000000005</v>
      </c>
      <c r="AA585">
        <v>558.85</v>
      </c>
      <c r="AB585">
        <v>640</v>
      </c>
      <c r="AC585" s="1">
        <f>(Table2[[#This Row],[Close Price]]/Table2[[#This Row],[Day Low]])-1</f>
        <v>2.0935850407085788E-2</v>
      </c>
      <c r="AD585" s="1">
        <f>(Table2[[#This Row],[Day High]]/Table2[[#This Row],[Close Price]])-1</f>
        <v>9.4645517483131769E-3</v>
      </c>
      <c r="AE585" s="1">
        <f>(Table2[[#This Row],[Close Price]]/Table2[[#This Row],[Current Week Low]])-1</f>
        <v>2.0935850407085788E-2</v>
      </c>
      <c r="AF585" s="1">
        <f>(Table2[[#This Row],[Current Week High]]/Table2[[#This Row],[Close Price]])-1</f>
        <v>9.4645517483131769E-3</v>
      </c>
      <c r="AG585" s="1">
        <f>(Table2[[#This Row],[Close Price]]/Table2[[#This Row],[Current Month Low]])-1</f>
        <v>2.0935850407085788E-2</v>
      </c>
      <c r="AH585" s="1">
        <f>(Table2[[#This Row],[Current Month High]]/Table2[[#This Row],[Close Price]])-1</f>
        <v>0.12172465165191482</v>
      </c>
      <c r="AI585">
        <v>44.422048900184002</v>
      </c>
      <c r="AJ585">
        <v>13.148239960337101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0</v>
      </c>
      <c r="AM585" t="s">
        <v>3142</v>
      </c>
      <c r="AN585">
        <v>-2.85</v>
      </c>
      <c r="AO585" t="s">
        <v>3143</v>
      </c>
      <c r="AP585">
        <v>4.6635600686969002E-2</v>
      </c>
      <c r="AQ585">
        <f>(Table2[[#This Row],[Sharpe Ratio]]-AVERAGE(Table2[Sharpe Ratio]))/_xlfn.STDEV.P(Table2[Sharpe Ratio])</f>
        <v>-0.11906930878354363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686</v>
      </c>
      <c r="AT585">
        <f>_xlfn.RANK.AVG(Table2[[#This Row],[6M Return vs Nifty Z-Score]],Table2[6M Return vs Nifty Z-Score])</f>
        <v>557</v>
      </c>
      <c r="AU585">
        <f>_xlfn.RANK.AVG(Table2[[#This Row],[Sharpe Ratio Z-Score]],Table2[Sharpe Ratio Z-Score])</f>
        <v>371</v>
      </c>
      <c r="AV585">
        <f>(Table2[[#This Row],[Rank 1Y]]+Table2[[#This Row],[Rank 6M]]+Table2[[#This Row],[Rank Sharpe]])/3</f>
        <v>538</v>
      </c>
    </row>
    <row r="586" spans="1:48" x14ac:dyDescent="0.3">
      <c r="A586" t="s">
        <v>972</v>
      </c>
      <c r="B586" t="s">
        <v>973</v>
      </c>
      <c r="C586" t="s">
        <v>603</v>
      </c>
      <c r="D586" t="s">
        <v>603</v>
      </c>
      <c r="E586">
        <v>14002.463849051999</v>
      </c>
      <c r="F586">
        <v>150.49</v>
      </c>
      <c r="G586">
        <v>-29.551942799799001</v>
      </c>
      <c r="H586">
        <f>(Table2[[#This Row],[1Y Return vs Nifty]]-AVERAGE(Table2[1Y Return vs Nifty]))/_xlfn.STDEV.P(Table2[1Y Return vs Nifty])</f>
        <v>-0.86366147338586485</v>
      </c>
      <c r="I586">
        <v>-2.1140877234942299</v>
      </c>
      <c r="J586">
        <f>(Table2[[#This Row],[1M Return vs Nifty]]-AVERAGE(Table2[1M Return vs Nifty]))/_xlfn.STDEV.P(Table2[1M Return vs Nifty])</f>
        <v>1.2255866446772319E-2</v>
      </c>
      <c r="K586">
        <v>-9.3578600803644498</v>
      </c>
      <c r="L586">
        <f>(Table2[[#This Row],[6M Return vs Nifty]]-AVERAGE(Table2[6M Return vs Nifty]))/_xlfn.STDEV.P(Table2[6M Return vs Nifty])</f>
        <v>-0.36708662494805533</v>
      </c>
      <c r="M586">
        <v>-9.5807671054289898</v>
      </c>
      <c r="N586">
        <f>(Table2[[#This Row],[1W Return vs Nifty]]-AVERAGE(Table2[1W Return vs Nifty]))/_xlfn.STDEV.P(Table2[1W Return vs Nifty])</f>
        <v>-0.78420293388409767</v>
      </c>
      <c r="O586">
        <v>161.66</v>
      </c>
      <c r="P586">
        <v>168.28360947001099</v>
      </c>
      <c r="Q586">
        <v>158.518406997764</v>
      </c>
      <c r="R586">
        <v>30.9830078501038</v>
      </c>
      <c r="S586" s="1">
        <f>(Table2[[#This Row],[Close Price]]-Table2[[#This Row],[20D EMA]])/Table2[[#This Row],[20D EMA]]</f>
        <v>-6.9095632809600321E-2</v>
      </c>
      <c r="T586" s="1">
        <f>(Table2[[#This Row],[Close Price]]-Table2[[#This Row],[50D EMA]])/Table2[[#This Row],[50D EMA]]</f>
        <v>-0.1057358439484975</v>
      </c>
      <c r="U586" s="1">
        <f>(Table2[[#This Row],[Close Price]]-Table2[[#This Row],[200D EMA]])/Table2[[#This Row],[200D EMA]]</f>
        <v>-5.064652837368748E-2</v>
      </c>
      <c r="V586">
        <v>0.53015419066819303</v>
      </c>
      <c r="W586">
        <v>145.85</v>
      </c>
      <c r="X586">
        <v>153.69999999999999</v>
      </c>
      <c r="Y586">
        <v>145.85</v>
      </c>
      <c r="Z586">
        <v>153.69999999999999</v>
      </c>
      <c r="AA586">
        <v>145.24</v>
      </c>
      <c r="AB586">
        <v>176.3</v>
      </c>
      <c r="AC586" s="1">
        <f>(Table2[[#This Row],[Close Price]]/Table2[[#This Row],[Day Low]])-1</f>
        <v>3.1813507027768306E-2</v>
      </c>
      <c r="AD586" s="1">
        <f>(Table2[[#This Row],[Day High]]/Table2[[#This Row],[Close Price]])-1</f>
        <v>2.1330320951558068E-2</v>
      </c>
      <c r="AE586" s="1">
        <f>(Table2[[#This Row],[Close Price]]/Table2[[#This Row],[Current Week Low]])-1</f>
        <v>3.1813507027768306E-2</v>
      </c>
      <c r="AF586" s="1">
        <f>(Table2[[#This Row],[Current Week High]]/Table2[[#This Row],[Close Price]])-1</f>
        <v>2.1330320951558068E-2</v>
      </c>
      <c r="AG586" s="1">
        <f>(Table2[[#This Row],[Close Price]]/Table2[[#This Row],[Current Month Low]])-1</f>
        <v>3.6147066923712501E-2</v>
      </c>
      <c r="AH586" s="1">
        <f>(Table2[[#This Row],[Current Month High]]/Table2[[#This Row],[Close Price]])-1</f>
        <v>0.17150641238620512</v>
      </c>
      <c r="AI586">
        <v>41.504418898265598</v>
      </c>
      <c r="AJ586">
        <v>22.698736241337102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-0.16</v>
      </c>
      <c r="AM586" t="s">
        <v>3143</v>
      </c>
      <c r="AN586">
        <v>-10.65</v>
      </c>
      <c r="AO586" t="s">
        <v>3143</v>
      </c>
      <c r="AP586">
        <v>-3.9563857279039999E-3</v>
      </c>
      <c r="AQ586">
        <f>(Table2[[#This Row],[Sharpe Ratio]]-AVERAGE(Table2[Sharpe Ratio]))/_xlfn.STDEV.P(Table2[Sharpe Ratio])</f>
        <v>-0.71638940642661619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611</v>
      </c>
      <c r="AT586">
        <f>_xlfn.RANK.AVG(Table2[[#This Row],[6M Return vs Nifty Z-Score]],Table2[6M Return vs Nifty Z-Score])</f>
        <v>447</v>
      </c>
      <c r="AU586">
        <f>_xlfn.RANK.AVG(Table2[[#This Row],[Sharpe Ratio Z-Score]],Table2[Sharpe Ratio Z-Score])</f>
        <v>560</v>
      </c>
      <c r="AV586">
        <f>(Table2[[#This Row],[Rank 1Y]]+Table2[[#This Row],[Rank 6M]]+Table2[[#This Row],[Rank Sharpe]])/3</f>
        <v>539.33333333333337</v>
      </c>
    </row>
    <row r="587" spans="1:48" x14ac:dyDescent="0.3">
      <c r="A587" t="s">
        <v>1862</v>
      </c>
      <c r="B587" t="s">
        <v>1863</v>
      </c>
      <c r="C587" t="s">
        <v>3108</v>
      </c>
      <c r="D587" t="s">
        <v>1864</v>
      </c>
      <c r="E587">
        <v>3760.6864862519901</v>
      </c>
      <c r="F587">
        <v>54.5</v>
      </c>
      <c r="G587">
        <v>-28.148644008862501</v>
      </c>
      <c r="H587">
        <f>(Table2[[#This Row],[1Y Return vs Nifty]]-AVERAGE(Table2[1Y Return vs Nifty]))/_xlfn.STDEV.P(Table2[1Y Return vs Nifty])</f>
        <v>-0.83836866658612874</v>
      </c>
      <c r="I587">
        <v>-7.7632130117255302</v>
      </c>
      <c r="J587">
        <f>(Table2[[#This Row],[1M Return vs Nifty]]-AVERAGE(Table2[1M Return vs Nifty]))/_xlfn.STDEV.P(Table2[1M Return vs Nifty])</f>
        <v>-0.65117159661965562</v>
      </c>
      <c r="K587">
        <v>-22.598088074766501</v>
      </c>
      <c r="L587">
        <f>(Table2[[#This Row],[6M Return vs Nifty]]-AVERAGE(Table2[6M Return vs Nifty]))/_xlfn.STDEV.P(Table2[6M Return vs Nifty])</f>
        <v>-0.84977349816397041</v>
      </c>
      <c r="M587">
        <v>-8.8189940516755208</v>
      </c>
      <c r="N587">
        <f>(Table2[[#This Row],[1W Return vs Nifty]]-AVERAGE(Table2[1W Return vs Nifty]))/_xlfn.STDEV.P(Table2[1W Return vs Nifty])</f>
        <v>-0.6298502343403527</v>
      </c>
      <c r="O587">
        <v>60.8</v>
      </c>
      <c r="P587">
        <v>64.384347619114905</v>
      </c>
      <c r="Q587">
        <v>64.303741355826304</v>
      </c>
      <c r="R587">
        <v>18.611156917612899</v>
      </c>
      <c r="S587" s="1">
        <f>(Table2[[#This Row],[Close Price]]-Table2[[#This Row],[20D EMA]])/Table2[[#This Row],[20D EMA]]</f>
        <v>-0.10361842105263154</v>
      </c>
      <c r="T587" s="1">
        <f>(Table2[[#This Row],[Close Price]]-Table2[[#This Row],[50D EMA]])/Table2[[#This Row],[50D EMA]]</f>
        <v>-0.15352097186087454</v>
      </c>
      <c r="U587" s="1">
        <f>(Table2[[#This Row],[Close Price]]-Table2[[#This Row],[200D EMA]])/Table2[[#This Row],[200D EMA]]</f>
        <v>-0.15245989034412577</v>
      </c>
      <c r="V587">
        <v>0.67902598687024196</v>
      </c>
      <c r="W587">
        <v>53.36</v>
      </c>
      <c r="X587">
        <v>56.76</v>
      </c>
      <c r="Y587">
        <v>53.36</v>
      </c>
      <c r="Z587">
        <v>56.76</v>
      </c>
      <c r="AA587">
        <v>53.36</v>
      </c>
      <c r="AB587">
        <v>66.64</v>
      </c>
      <c r="AC587" s="1">
        <f>(Table2[[#This Row],[Close Price]]/Table2[[#This Row],[Day Low]])-1</f>
        <v>2.1364317841079394E-2</v>
      </c>
      <c r="AD587" s="1">
        <f>(Table2[[#This Row],[Day High]]/Table2[[#This Row],[Close Price]])-1</f>
        <v>4.1467889908256783E-2</v>
      </c>
      <c r="AE587" s="1">
        <f>(Table2[[#This Row],[Close Price]]/Table2[[#This Row],[Current Week Low]])-1</f>
        <v>2.1364317841079394E-2</v>
      </c>
      <c r="AF587" s="1">
        <f>(Table2[[#This Row],[Current Week High]]/Table2[[#This Row],[Close Price]])-1</f>
        <v>4.1467889908256783E-2</v>
      </c>
      <c r="AG587" s="1">
        <f>(Table2[[#This Row],[Close Price]]/Table2[[#This Row],[Current Month Low]])-1</f>
        <v>2.1364317841079394E-2</v>
      </c>
      <c r="AH587" s="1">
        <f>(Table2[[#This Row],[Current Month High]]/Table2[[#This Row],[Close Price]])-1</f>
        <v>0.22275229357798176</v>
      </c>
      <c r="AI587">
        <v>54.477064220183401</v>
      </c>
      <c r="AJ587">
        <v>25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-0.2</v>
      </c>
      <c r="AM587" t="s">
        <v>3143</v>
      </c>
      <c r="AN587">
        <v>-13.62</v>
      </c>
      <c r="AO587" t="s">
        <v>3143</v>
      </c>
      <c r="AP587">
        <v>2.8471503551363998E-2</v>
      </c>
      <c r="AQ587">
        <f>(Table2[[#This Row],[Sharpe Ratio]]-AVERAGE(Table2[Sharpe Ratio]))/_xlfn.STDEV.P(Table2[Sharpe Ratio])</f>
        <v>-0.33352580759870426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599</v>
      </c>
      <c r="AT587">
        <f>_xlfn.RANK.AVG(Table2[[#This Row],[6M Return vs Nifty Z-Score]],Table2[6M Return vs Nifty Z-Score])</f>
        <v>603</v>
      </c>
      <c r="AU587">
        <f>_xlfn.RANK.AVG(Table2[[#This Row],[Sharpe Ratio Z-Score]],Table2[Sharpe Ratio Z-Score])</f>
        <v>422</v>
      </c>
      <c r="AV587">
        <f>(Table2[[#This Row],[Rank 1Y]]+Table2[[#This Row],[Rank 6M]]+Table2[[#This Row],[Rank Sharpe]])/3</f>
        <v>541.33333333333337</v>
      </c>
    </row>
    <row r="588" spans="1:48" x14ac:dyDescent="0.3">
      <c r="A588" t="s">
        <v>1235</v>
      </c>
      <c r="B588" t="s">
        <v>1236</v>
      </c>
      <c r="C588" t="s">
        <v>3106</v>
      </c>
      <c r="D588" t="s">
        <v>782</v>
      </c>
      <c r="E588">
        <v>9017.1081046750005</v>
      </c>
      <c r="F588">
        <v>7017.8</v>
      </c>
      <c r="G588">
        <v>-45.453121226431598</v>
      </c>
      <c r="H588">
        <f>(Table2[[#This Row],[1Y Return vs Nifty]]-AVERAGE(Table2[1Y Return vs Nifty]))/_xlfn.STDEV.P(Table2[1Y Return vs Nifty])</f>
        <v>-1.1502614736356696</v>
      </c>
      <c r="I588">
        <v>-6.9462195121207602</v>
      </c>
      <c r="J588">
        <f>(Table2[[#This Row],[1M Return vs Nifty]]-AVERAGE(Table2[1M Return vs Nifty]))/_xlfn.STDEV.P(Table2[1M Return vs Nifty])</f>
        <v>-0.55522472039906168</v>
      </c>
      <c r="K588">
        <v>-11.2657836187717</v>
      </c>
      <c r="L588">
        <f>(Table2[[#This Row],[6M Return vs Nifty]]-AVERAGE(Table2[6M Return vs Nifty]))/_xlfn.STDEV.P(Table2[6M Return vs Nifty])</f>
        <v>-0.43664204706602849</v>
      </c>
      <c r="M588">
        <v>-8.1115586399254198</v>
      </c>
      <c r="N588">
        <f>(Table2[[#This Row],[1W Return vs Nifty]]-AVERAGE(Table2[1W Return vs Nifty]))/_xlfn.STDEV.P(Table2[1W Return vs Nifty])</f>
        <v>-0.48650758784158687</v>
      </c>
      <c r="O588">
        <v>7680.3</v>
      </c>
      <c r="P588">
        <v>8173.4655586618501</v>
      </c>
      <c r="Q588">
        <v>8177.0594711948497</v>
      </c>
      <c r="R588">
        <v>12.473871822256401</v>
      </c>
      <c r="S588" s="1">
        <f>(Table2[[#This Row],[Close Price]]-Table2[[#This Row],[20D EMA]])/Table2[[#This Row],[20D EMA]]</f>
        <v>-8.6259651315703817E-2</v>
      </c>
      <c r="T588" s="1">
        <f>(Table2[[#This Row],[Close Price]]-Table2[[#This Row],[50D EMA]])/Table2[[#This Row],[50D EMA]]</f>
        <v>-0.14139235681211509</v>
      </c>
      <c r="U588" s="1">
        <f>(Table2[[#This Row],[Close Price]]-Table2[[#This Row],[200D EMA]])/Table2[[#This Row],[200D EMA]]</f>
        <v>-0.14176972483550446</v>
      </c>
      <c r="V588">
        <v>0.429715938140041</v>
      </c>
      <c r="W588">
        <v>6895</v>
      </c>
      <c r="X588">
        <v>7080</v>
      </c>
      <c r="Y588">
        <v>6895</v>
      </c>
      <c r="Z588">
        <v>7080</v>
      </c>
      <c r="AA588">
        <v>6874.75</v>
      </c>
      <c r="AB588">
        <v>8272.7999999999993</v>
      </c>
      <c r="AC588" s="1">
        <f>(Table2[[#This Row],[Close Price]]/Table2[[#This Row],[Day Low]])-1</f>
        <v>1.7810007251631621E-2</v>
      </c>
      <c r="AD588" s="1">
        <f>(Table2[[#This Row],[Day High]]/Table2[[#This Row],[Close Price]])-1</f>
        <v>8.8631764940578783E-3</v>
      </c>
      <c r="AE588" s="1">
        <f>(Table2[[#This Row],[Close Price]]/Table2[[#This Row],[Current Week Low]])-1</f>
        <v>1.7810007251631621E-2</v>
      </c>
      <c r="AF588" s="1">
        <f>(Table2[[#This Row],[Current Week High]]/Table2[[#This Row],[Close Price]])-1</f>
        <v>8.8631764940578783E-3</v>
      </c>
      <c r="AG588" s="1">
        <f>(Table2[[#This Row],[Close Price]]/Table2[[#This Row],[Current Month Low]])-1</f>
        <v>2.0808029382886728E-2</v>
      </c>
      <c r="AH588" s="1">
        <f>(Table2[[#This Row],[Current Month High]]/Table2[[#This Row],[Close Price]])-1</f>
        <v>0.17883097266949743</v>
      </c>
      <c r="AI588">
        <v>53.7511755820912</v>
      </c>
      <c r="AJ588">
        <v>6.4722660517052999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-0.3</v>
      </c>
      <c r="AM588" t="s">
        <v>3143</v>
      </c>
      <c r="AN588">
        <v>-12.25</v>
      </c>
      <c r="AO588" t="s">
        <v>3143</v>
      </c>
      <c r="AP588">
        <v>1.8019390596269998E-2</v>
      </c>
      <c r="AQ588">
        <f>(Table2[[#This Row],[Sharpe Ratio]]-AVERAGE(Table2[Sharpe Ratio]))/_xlfn.STDEV.P(Table2[Sharpe Ratio])</f>
        <v>-0.4569298795344483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687</v>
      </c>
      <c r="AT588">
        <f>_xlfn.RANK.AVG(Table2[[#This Row],[6M Return vs Nifty Z-Score]],Table2[6M Return vs Nifty Z-Score])</f>
        <v>479</v>
      </c>
      <c r="AU588">
        <f>_xlfn.RANK.AVG(Table2[[#This Row],[Sharpe Ratio Z-Score]],Table2[Sharpe Ratio Z-Score])</f>
        <v>460</v>
      </c>
      <c r="AV588">
        <f>(Table2[[#This Row],[Rank 1Y]]+Table2[[#This Row],[Rank 6M]]+Table2[[#This Row],[Rank Sharpe]])/3</f>
        <v>542</v>
      </c>
    </row>
    <row r="589" spans="1:48" x14ac:dyDescent="0.3">
      <c r="A589" t="s">
        <v>1371</v>
      </c>
      <c r="B589" t="s">
        <v>1372</v>
      </c>
      <c r="C589" t="s">
        <v>3108</v>
      </c>
      <c r="D589" t="s">
        <v>446</v>
      </c>
      <c r="E589">
        <v>7635.9473752200001</v>
      </c>
      <c r="F589">
        <v>584.4</v>
      </c>
      <c r="G589">
        <v>-43.032088779893897</v>
      </c>
      <c r="H589">
        <f>(Table2[[#This Row],[1Y Return vs Nifty]]-AVERAGE(Table2[1Y Return vs Nifty]))/_xlfn.STDEV.P(Table2[1Y Return vs Nifty])</f>
        <v>-1.106625217179334</v>
      </c>
      <c r="I589">
        <v>-3.6890199874416201</v>
      </c>
      <c r="J589">
        <f>(Table2[[#This Row],[1M Return vs Nifty]]-AVERAGE(Table2[1M Return vs Nifty]))/_xlfn.STDEV.P(Table2[1M Return vs Nifty])</f>
        <v>-0.17270255862990336</v>
      </c>
      <c r="K589">
        <v>-43.540206482906903</v>
      </c>
      <c r="L589">
        <f>(Table2[[#This Row],[6M Return vs Nifty]]-AVERAGE(Table2[6M Return vs Nifty]))/_xlfn.STDEV.P(Table2[6M Return vs Nifty])</f>
        <v>-1.6132411406559728</v>
      </c>
      <c r="M589">
        <v>-4.3832236359106798</v>
      </c>
      <c r="N589">
        <f>(Table2[[#This Row],[1W Return vs Nifty]]-AVERAGE(Table2[1W Return vs Nifty]))/_xlfn.STDEV.P(Table2[1W Return vs Nifty])</f>
        <v>0.26893863047444644</v>
      </c>
      <c r="O589">
        <v>605.13</v>
      </c>
      <c r="P589">
        <v>627.83141700766305</v>
      </c>
      <c r="Q589">
        <v>693.890203103006</v>
      </c>
      <c r="R589">
        <v>18.553488729440101</v>
      </c>
      <c r="S589" s="1">
        <f>(Table2[[#This Row],[Close Price]]-Table2[[#This Row],[20D EMA]])/Table2[[#This Row],[20D EMA]]</f>
        <v>-3.4257101779782889E-2</v>
      </c>
      <c r="T589" s="1">
        <f>(Table2[[#This Row],[Close Price]]-Table2[[#This Row],[50D EMA]])/Table2[[#This Row],[50D EMA]]</f>
        <v>-6.9176877472401102E-2</v>
      </c>
      <c r="U589" s="1">
        <f>(Table2[[#This Row],[Close Price]]-Table2[[#This Row],[200D EMA]])/Table2[[#This Row],[200D EMA]]</f>
        <v>-0.15779182731414429</v>
      </c>
      <c r="V589">
        <v>0.80697863320756102</v>
      </c>
      <c r="W589">
        <v>570.9</v>
      </c>
      <c r="X589">
        <v>619</v>
      </c>
      <c r="Y589">
        <v>570.9</v>
      </c>
      <c r="Z589">
        <v>619</v>
      </c>
      <c r="AA589">
        <v>566.5</v>
      </c>
      <c r="AB589">
        <v>655.8</v>
      </c>
      <c r="AC589" s="1">
        <f>(Table2[[#This Row],[Close Price]]/Table2[[#This Row],[Day Low]])-1</f>
        <v>2.3646873357856091E-2</v>
      </c>
      <c r="AD589" s="1">
        <f>(Table2[[#This Row],[Day High]]/Table2[[#This Row],[Close Price]])-1</f>
        <v>5.9206023271731745E-2</v>
      </c>
      <c r="AE589" s="1">
        <f>(Table2[[#This Row],[Close Price]]/Table2[[#This Row],[Current Week Low]])-1</f>
        <v>2.3646873357856091E-2</v>
      </c>
      <c r="AF589" s="1">
        <f>(Table2[[#This Row],[Current Week High]]/Table2[[#This Row],[Close Price]])-1</f>
        <v>5.9206023271731745E-2</v>
      </c>
      <c r="AG589" s="1">
        <f>(Table2[[#This Row],[Close Price]]/Table2[[#This Row],[Current Month Low]])-1</f>
        <v>3.1597528684907283E-2</v>
      </c>
      <c r="AH589" s="1">
        <f>(Table2[[#This Row],[Current Month High]]/Table2[[#This Row],[Close Price]])-1</f>
        <v>0.12217659137576997</v>
      </c>
      <c r="AI589">
        <v>87.713894592744694</v>
      </c>
      <c r="AJ589">
        <v>3.1597528684907199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-0.02</v>
      </c>
      <c r="AM589" t="s">
        <v>3143</v>
      </c>
      <c r="AN589">
        <v>-6.4</v>
      </c>
      <c r="AO589" t="s">
        <v>3143</v>
      </c>
      <c r="AP589">
        <v>9.5267452144215004E-2</v>
      </c>
      <c r="AQ589">
        <f>(Table2[[#This Row],[Sharpe Ratio]]-AVERAGE(Table2[Sharpe Ratio]))/_xlfn.STDEV.P(Table2[Sharpe Ratio])</f>
        <v>0.45510823037838649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679</v>
      </c>
      <c r="AT589">
        <f>_xlfn.RANK.AVG(Table2[[#This Row],[6M Return vs Nifty Z-Score]],Table2[6M Return vs Nifty Z-Score])</f>
        <v>721</v>
      </c>
      <c r="AU589">
        <f>_xlfn.RANK.AVG(Table2[[#This Row],[Sharpe Ratio Z-Score]],Table2[Sharpe Ratio Z-Score])</f>
        <v>226</v>
      </c>
      <c r="AV589">
        <f>(Table2[[#This Row],[Rank 1Y]]+Table2[[#This Row],[Rank 6M]]+Table2[[#This Row],[Rank Sharpe]])/3</f>
        <v>542</v>
      </c>
    </row>
    <row r="590" spans="1:48" x14ac:dyDescent="0.3">
      <c r="A590" t="s">
        <v>780</v>
      </c>
      <c r="B590" t="s">
        <v>781</v>
      </c>
      <c r="C590" t="s">
        <v>3106</v>
      </c>
      <c r="D590" t="s">
        <v>782</v>
      </c>
      <c r="E590">
        <v>19605.62253755</v>
      </c>
      <c r="F590">
        <v>1248</v>
      </c>
      <c r="G590">
        <v>-29.592612037031301</v>
      </c>
      <c r="H590">
        <f>(Table2[[#This Row],[1Y Return vs Nifty]]-AVERAGE(Table2[1Y Return vs Nifty]))/_xlfn.STDEV.P(Table2[1Y Return vs Nifty])</f>
        <v>-0.86439448845482458</v>
      </c>
      <c r="I590">
        <v>-8.9081583155294695</v>
      </c>
      <c r="J590">
        <f>(Table2[[#This Row],[1M Return vs Nifty]]-AVERAGE(Table2[1M Return vs Nifty]))/_xlfn.STDEV.P(Table2[1M Return vs Nifty])</f>
        <v>-0.7856327953887644</v>
      </c>
      <c r="K590">
        <v>-5.2019160705962797</v>
      </c>
      <c r="L590">
        <f>(Table2[[#This Row],[6M Return vs Nifty]]-AVERAGE(Table2[6M Return vs Nifty]))/_xlfn.STDEV.P(Table2[6M Return vs Nifty])</f>
        <v>-0.21557717811801941</v>
      </c>
      <c r="M590">
        <v>-9.6558448181718397</v>
      </c>
      <c r="N590">
        <f>(Table2[[#This Row],[1W Return vs Nifty]]-AVERAGE(Table2[1W Return vs Nifty]))/_xlfn.STDEV.P(Table2[1W Return vs Nifty])</f>
        <v>-0.79941540114101783</v>
      </c>
      <c r="O590">
        <v>1350.46</v>
      </c>
      <c r="P590">
        <v>1389.8640612356901</v>
      </c>
      <c r="Q590">
        <v>1351.32203700946</v>
      </c>
      <c r="R590">
        <v>16.524116745314299</v>
      </c>
      <c r="S590" s="1">
        <f>(Table2[[#This Row],[Close Price]]-Table2[[#This Row],[20D EMA]])/Table2[[#This Row],[20D EMA]]</f>
        <v>-7.5870444144958041E-2</v>
      </c>
      <c r="T590" s="1">
        <f>(Table2[[#This Row],[Close Price]]-Table2[[#This Row],[50D EMA]])/Table2[[#This Row],[50D EMA]]</f>
        <v>-0.10207045796231513</v>
      </c>
      <c r="U590" s="1">
        <f>(Table2[[#This Row],[Close Price]]-Table2[[#This Row],[200D EMA]])/Table2[[#This Row],[200D EMA]]</f>
        <v>-7.6459966003452895E-2</v>
      </c>
      <c r="V590">
        <v>0.82725316675912397</v>
      </c>
      <c r="W590">
        <v>1215.2</v>
      </c>
      <c r="X590">
        <v>1255.5</v>
      </c>
      <c r="Y590">
        <v>1215.2</v>
      </c>
      <c r="Z590">
        <v>1255.5</v>
      </c>
      <c r="AA590">
        <v>1195</v>
      </c>
      <c r="AB590">
        <v>1501.65</v>
      </c>
      <c r="AC590" s="1">
        <f>(Table2[[#This Row],[Close Price]]/Table2[[#This Row],[Day Low]])-1</f>
        <v>2.6991441737985511E-2</v>
      </c>
      <c r="AD590" s="1">
        <f>(Table2[[#This Row],[Day High]]/Table2[[#This Row],[Close Price]])-1</f>
        <v>6.0096153846154188E-3</v>
      </c>
      <c r="AE590" s="1">
        <f>(Table2[[#This Row],[Close Price]]/Table2[[#This Row],[Current Week Low]])-1</f>
        <v>2.6991441737985511E-2</v>
      </c>
      <c r="AF590" s="1">
        <f>(Table2[[#This Row],[Current Week High]]/Table2[[#This Row],[Close Price]])-1</f>
        <v>6.0096153846154188E-3</v>
      </c>
      <c r="AG590" s="1">
        <f>(Table2[[#This Row],[Close Price]]/Table2[[#This Row],[Current Month Low]])-1</f>
        <v>4.435146443514637E-2</v>
      </c>
      <c r="AH590" s="1">
        <f>(Table2[[#This Row],[Current Month High]]/Table2[[#This Row],[Close Price]])-1</f>
        <v>0.20324519230769234</v>
      </c>
      <c r="AI590">
        <v>26.498397435897399</v>
      </c>
      <c r="AJ590">
        <v>12.3969919394785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-0.12</v>
      </c>
      <c r="AM590" t="s">
        <v>3143</v>
      </c>
      <c r="AN590">
        <v>-10.210000000000001</v>
      </c>
      <c r="AO590" t="s">
        <v>3143</v>
      </c>
      <c r="AP590">
        <v>-2.8956219899366999E-2</v>
      </c>
      <c r="AQ590">
        <f>(Table2[[#This Row],[Sharpe Ratio]]-AVERAGE(Table2[Sharpe Ratio]))/_xlfn.STDEV.P(Table2[Sharpe Ratio])</f>
        <v>-1.0115528195787222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612</v>
      </c>
      <c r="AT590">
        <f>_xlfn.RANK.AVG(Table2[[#This Row],[6M Return vs Nifty Z-Score]],Table2[6M Return vs Nifty Z-Score])</f>
        <v>401</v>
      </c>
      <c r="AU590">
        <f>_xlfn.RANK.AVG(Table2[[#This Row],[Sharpe Ratio Z-Score]],Table2[Sharpe Ratio Z-Score])</f>
        <v>622</v>
      </c>
      <c r="AV590">
        <f>(Table2[[#This Row],[Rank 1Y]]+Table2[[#This Row],[Rank 6M]]+Table2[[#This Row],[Rank Sharpe]])/3</f>
        <v>545</v>
      </c>
    </row>
    <row r="591" spans="1:48" x14ac:dyDescent="0.3">
      <c r="A591" t="s">
        <v>1278</v>
      </c>
      <c r="B591" t="s">
        <v>1279</v>
      </c>
      <c r="C591" t="s">
        <v>3099</v>
      </c>
      <c r="D591" t="s">
        <v>985</v>
      </c>
      <c r="E591">
        <v>8467.1323169940006</v>
      </c>
      <c r="F591">
        <v>40.9</v>
      </c>
      <c r="G591">
        <v>-43.885577398446699</v>
      </c>
      <c r="H591">
        <f>(Table2[[#This Row],[1Y Return vs Nifty]]-AVERAGE(Table2[1Y Return vs Nifty]))/_xlfn.STDEV.P(Table2[1Y Return vs Nifty])</f>
        <v>-1.1220083436198718</v>
      </c>
      <c r="I591">
        <v>-18.449923233528999</v>
      </c>
      <c r="J591">
        <f>(Table2[[#This Row],[1M Return vs Nifty]]-AVERAGE(Table2[1M Return vs Nifty]))/_xlfn.STDEV.P(Table2[1M Return vs Nifty])</f>
        <v>-1.9062078525418393</v>
      </c>
      <c r="K591">
        <v>-18.768795204935099</v>
      </c>
      <c r="L591">
        <f>(Table2[[#This Row],[6M Return vs Nifty]]-AVERAGE(Table2[6M Return vs Nifty]))/_xlfn.STDEV.P(Table2[6M Return vs Nifty])</f>
        <v>-0.71017247295893637</v>
      </c>
      <c r="M591">
        <v>-9.0237593010136692</v>
      </c>
      <c r="N591">
        <f>(Table2[[#This Row],[1W Return vs Nifty]]-AVERAGE(Table2[1W Return vs Nifty]))/_xlfn.STDEV.P(Table2[1W Return vs Nifty])</f>
        <v>-0.67134037218699782</v>
      </c>
      <c r="O591">
        <v>44.69</v>
      </c>
      <c r="P591">
        <v>46.486973020115897</v>
      </c>
      <c r="Q591">
        <v>46.802304847576401</v>
      </c>
      <c r="R591">
        <v>18.941513408925498</v>
      </c>
      <c r="S591" s="1">
        <f>(Table2[[#This Row],[Close Price]]-Table2[[#This Row],[20D EMA]])/Table2[[#This Row],[20D EMA]]</f>
        <v>-8.4806444394719155E-2</v>
      </c>
      <c r="T591" s="1">
        <f>(Table2[[#This Row],[Close Price]]-Table2[[#This Row],[50D EMA]])/Table2[[#This Row],[50D EMA]]</f>
        <v>-0.12018362687754044</v>
      </c>
      <c r="U591" s="1">
        <f>(Table2[[#This Row],[Close Price]]-Table2[[#This Row],[200D EMA]])/Table2[[#This Row],[200D EMA]]</f>
        <v>-0.12611141410233445</v>
      </c>
      <c r="V591">
        <v>0.57222876293084202</v>
      </c>
      <c r="W591">
        <v>39.32</v>
      </c>
      <c r="X591">
        <v>41.15</v>
      </c>
      <c r="Y591">
        <v>39.32</v>
      </c>
      <c r="Z591">
        <v>41.15</v>
      </c>
      <c r="AA591">
        <v>39.200000000000003</v>
      </c>
      <c r="AB591">
        <v>56.5</v>
      </c>
      <c r="AC591" s="1">
        <f>(Table2[[#This Row],[Close Price]]/Table2[[#This Row],[Day Low]])-1</f>
        <v>4.0183112919633723E-2</v>
      </c>
      <c r="AD591" s="1">
        <f>(Table2[[#This Row],[Day High]]/Table2[[#This Row],[Close Price]])-1</f>
        <v>6.1124694376528677E-3</v>
      </c>
      <c r="AE591" s="1">
        <f>(Table2[[#This Row],[Close Price]]/Table2[[#This Row],[Current Week Low]])-1</f>
        <v>4.0183112919633723E-2</v>
      </c>
      <c r="AF591" s="1">
        <f>(Table2[[#This Row],[Current Week High]]/Table2[[#This Row],[Close Price]])-1</f>
        <v>6.1124694376528677E-3</v>
      </c>
      <c r="AG591" s="1">
        <f>(Table2[[#This Row],[Close Price]]/Table2[[#This Row],[Current Month Low]])-1</f>
        <v>4.336734693877542E-2</v>
      </c>
      <c r="AH591" s="1">
        <f>(Table2[[#This Row],[Current Month High]]/Table2[[#This Row],[Close Price]])-1</f>
        <v>0.38141809290953543</v>
      </c>
      <c r="AI591">
        <v>38.141809290953503</v>
      </c>
      <c r="AJ591">
        <v>11.9015047879617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-7.0000000000000007E-2</v>
      </c>
      <c r="AM591" t="s">
        <v>3143</v>
      </c>
      <c r="AN591">
        <v>-15.23</v>
      </c>
      <c r="AO591" t="s">
        <v>3143</v>
      </c>
      <c r="AP591">
        <v>4.0395693085153998E-2</v>
      </c>
      <c r="AQ591">
        <f>(Table2[[#This Row],[Sharpe Ratio]]-AVERAGE(Table2[Sharpe Ratio]))/_xlfn.STDEV.P(Table2[Sharpe Ratio])</f>
        <v>-0.19274149448179409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681</v>
      </c>
      <c r="AT591">
        <f>_xlfn.RANK.AVG(Table2[[#This Row],[6M Return vs Nifty Z-Score]],Table2[6M Return vs Nifty Z-Score])</f>
        <v>562</v>
      </c>
      <c r="AU591">
        <f>_xlfn.RANK.AVG(Table2[[#This Row],[Sharpe Ratio Z-Score]],Table2[Sharpe Ratio Z-Score])</f>
        <v>393</v>
      </c>
      <c r="AV591">
        <f>(Table2[[#This Row],[Rank 1Y]]+Table2[[#This Row],[Rank 6M]]+Table2[[#This Row],[Rank Sharpe]])/3</f>
        <v>545.33333333333337</v>
      </c>
    </row>
    <row r="592" spans="1:48" x14ac:dyDescent="0.3">
      <c r="A592" t="s">
        <v>480</v>
      </c>
      <c r="B592" t="s">
        <v>481</v>
      </c>
      <c r="C592" t="s">
        <v>3096</v>
      </c>
      <c r="D592" t="s">
        <v>273</v>
      </c>
      <c r="E592">
        <v>43539.149552440002</v>
      </c>
      <c r="F592">
        <v>7060</v>
      </c>
      <c r="G592">
        <v>-35.365563938943097</v>
      </c>
      <c r="H592">
        <f>(Table2[[#This Row],[1Y Return vs Nifty]]-AVERAGE(Table2[1Y Return vs Nifty]))/_xlfn.STDEV.P(Table2[1Y Return vs Nifty])</f>
        <v>-0.96844514257231396</v>
      </c>
      <c r="I592">
        <v>-3.1186805815018102</v>
      </c>
      <c r="J592">
        <f>(Table2[[#This Row],[1M Return vs Nifty]]-AVERAGE(Table2[1M Return vs Nifty]))/_xlfn.STDEV.P(Table2[1M Return vs Nifty])</f>
        <v>-0.105722485456853</v>
      </c>
      <c r="K592">
        <v>-9.1600135472975097</v>
      </c>
      <c r="L592">
        <f>(Table2[[#This Row],[6M Return vs Nifty]]-AVERAGE(Table2[6M Return vs Nifty]))/_xlfn.STDEV.P(Table2[6M Return vs Nifty])</f>
        <v>-0.3598739149808956</v>
      </c>
      <c r="M592">
        <v>-3.3374117802994201</v>
      </c>
      <c r="N592">
        <f>(Table2[[#This Row],[1W Return vs Nifty]]-AVERAGE(Table2[1W Return vs Nifty]))/_xlfn.STDEV.P(Table2[1W Return vs Nifty])</f>
        <v>0.48084410853391646</v>
      </c>
      <c r="O592">
        <v>7362.09</v>
      </c>
      <c r="P592">
        <v>7440.3989571489301</v>
      </c>
      <c r="Q592">
        <v>7439.6035697843099</v>
      </c>
      <c r="R592">
        <v>27.0903604826768</v>
      </c>
      <c r="S592" s="1">
        <f>(Table2[[#This Row],[Close Price]]-Table2[[#This Row],[20D EMA]])/Table2[[#This Row],[20D EMA]]</f>
        <v>-4.1033184870057297E-2</v>
      </c>
      <c r="T592" s="1">
        <f>(Table2[[#This Row],[Close Price]]-Table2[[#This Row],[50D EMA]])/Table2[[#This Row],[50D EMA]]</f>
        <v>-5.1126150538397246E-2</v>
      </c>
      <c r="U592" s="1">
        <f>(Table2[[#This Row],[Close Price]]-Table2[[#This Row],[200D EMA]])/Table2[[#This Row],[200D EMA]]</f>
        <v>-5.1024703967568454E-2</v>
      </c>
      <c r="V592">
        <v>0.41660848056195698</v>
      </c>
      <c r="W592">
        <v>7007</v>
      </c>
      <c r="X592">
        <v>7133</v>
      </c>
      <c r="Y592">
        <v>7007</v>
      </c>
      <c r="Z592">
        <v>7133</v>
      </c>
      <c r="AA592">
        <v>6870.6</v>
      </c>
      <c r="AB592">
        <v>8027</v>
      </c>
      <c r="AC592" s="1">
        <f>(Table2[[#This Row],[Close Price]]/Table2[[#This Row],[Day Low]])-1</f>
        <v>7.5638647067217679E-3</v>
      </c>
      <c r="AD592" s="1">
        <f>(Table2[[#This Row],[Day High]]/Table2[[#This Row],[Close Price]])-1</f>
        <v>1.0339943342776214E-2</v>
      </c>
      <c r="AE592" s="1">
        <f>(Table2[[#This Row],[Close Price]]/Table2[[#This Row],[Current Week Low]])-1</f>
        <v>7.5638647067217679E-3</v>
      </c>
      <c r="AF592" s="1">
        <f>(Table2[[#This Row],[Current Week High]]/Table2[[#This Row],[Close Price]])-1</f>
        <v>1.0339943342776214E-2</v>
      </c>
      <c r="AG592" s="1">
        <f>(Table2[[#This Row],[Close Price]]/Table2[[#This Row],[Current Month Low]])-1</f>
        <v>2.7566733618606731E-2</v>
      </c>
      <c r="AH592" s="1">
        <f>(Table2[[#This Row],[Current Month High]]/Table2[[#This Row],[Close Price]])-1</f>
        <v>0.13696883852691211</v>
      </c>
      <c r="AI592">
        <v>30.311614730878102</v>
      </c>
      <c r="AJ592">
        <v>10.119790366857901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-0.06</v>
      </c>
      <c r="AM592" t="s">
        <v>3143</v>
      </c>
      <c r="AN592">
        <v>-9.01</v>
      </c>
      <c r="AO592" t="s">
        <v>3143</v>
      </c>
      <c r="AP592">
        <v>-2.039197015174E-3</v>
      </c>
      <c r="AQ592">
        <f>(Table2[[#This Row],[Sharpe Ratio]]-AVERAGE(Table2[Sharpe Ratio]))/_xlfn.STDEV.P(Table2[Sharpe Ratio])</f>
        <v>-0.69375389771784124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649</v>
      </c>
      <c r="AT592">
        <f>_xlfn.RANK.AVG(Table2[[#This Row],[6M Return vs Nifty Z-Score]],Table2[6M Return vs Nifty Z-Score])</f>
        <v>445</v>
      </c>
      <c r="AU592">
        <f>_xlfn.RANK.AVG(Table2[[#This Row],[Sharpe Ratio Z-Score]],Table2[Sharpe Ratio Z-Score])</f>
        <v>553</v>
      </c>
      <c r="AV592">
        <f>(Table2[[#This Row],[Rank 1Y]]+Table2[[#This Row],[Rank 6M]]+Table2[[#This Row],[Rank Sharpe]])/3</f>
        <v>549</v>
      </c>
    </row>
    <row r="593" spans="1:48" x14ac:dyDescent="0.3">
      <c r="A593" t="s">
        <v>996</v>
      </c>
      <c r="B593" t="s">
        <v>997</v>
      </c>
      <c r="C593" t="s">
        <v>3097</v>
      </c>
      <c r="D593" t="s">
        <v>575</v>
      </c>
      <c r="E593">
        <v>13247.904784099999</v>
      </c>
      <c r="F593">
        <v>1648.8</v>
      </c>
      <c r="G593">
        <v>-14.7818481941075</v>
      </c>
      <c r="H593">
        <f>(Table2[[#This Row],[1Y Return vs Nifty]]-AVERAGE(Table2[1Y Return vs Nifty]))/_xlfn.STDEV.P(Table2[1Y Return vs Nifty])</f>
        <v>-0.59744792593010765</v>
      </c>
      <c r="I593">
        <v>-0.98683321803772295</v>
      </c>
      <c r="J593">
        <f>(Table2[[#This Row],[1M Return vs Nifty]]-AVERAGE(Table2[1M Return vs Nifty]))/_xlfn.STDEV.P(Table2[1M Return vs Nifty])</f>
        <v>0.14463947605500568</v>
      </c>
      <c r="K593">
        <v>-6.7636041798052302</v>
      </c>
      <c r="L593">
        <f>(Table2[[#This Row],[6M Return vs Nifty]]-AVERAGE(Table2[6M Return vs Nifty]))/_xlfn.STDEV.P(Table2[6M Return vs Nifty])</f>
        <v>-0.27251021210287607</v>
      </c>
      <c r="M593">
        <v>-1.6239704488974001</v>
      </c>
      <c r="N593">
        <f>(Table2[[#This Row],[1W Return vs Nifty]]-AVERAGE(Table2[1W Return vs Nifty]))/_xlfn.STDEV.P(Table2[1W Return vs Nifty])</f>
        <v>0.82802663712112701</v>
      </c>
      <c r="O593">
        <v>1724.7</v>
      </c>
      <c r="P593">
        <v>1747.0281536764101</v>
      </c>
      <c r="Q593">
        <v>1683.423717545</v>
      </c>
      <c r="R593">
        <v>29.939916972784602</v>
      </c>
      <c r="S593" s="1">
        <f>(Table2[[#This Row],[Close Price]]-Table2[[#This Row],[20D EMA]])/Table2[[#This Row],[20D EMA]]</f>
        <v>-4.4007653504957438E-2</v>
      </c>
      <c r="T593" s="1">
        <f>(Table2[[#This Row],[Close Price]]-Table2[[#This Row],[50D EMA]])/Table2[[#This Row],[50D EMA]]</f>
        <v>-5.6225856160188832E-2</v>
      </c>
      <c r="U593" s="1">
        <f>(Table2[[#This Row],[Close Price]]-Table2[[#This Row],[200D EMA]])/Table2[[#This Row],[200D EMA]]</f>
        <v>-2.0567440736485022E-2</v>
      </c>
      <c r="V593">
        <v>0.56164898766461602</v>
      </c>
      <c r="W593">
        <v>1646.05</v>
      </c>
      <c r="X593">
        <v>1695.4</v>
      </c>
      <c r="Y593">
        <v>1646.05</v>
      </c>
      <c r="Z593">
        <v>1695.4</v>
      </c>
      <c r="AA593">
        <v>1640.05</v>
      </c>
      <c r="AB593">
        <v>1869.4</v>
      </c>
      <c r="AC593" s="1">
        <f>(Table2[[#This Row],[Close Price]]/Table2[[#This Row],[Day Low]])-1</f>
        <v>1.6706661401537648E-3</v>
      </c>
      <c r="AD593" s="1">
        <f>(Table2[[#This Row],[Day High]]/Table2[[#This Row],[Close Price]])-1</f>
        <v>2.8262979136341571E-2</v>
      </c>
      <c r="AE593" s="1">
        <f>(Table2[[#This Row],[Close Price]]/Table2[[#This Row],[Current Week Low]])-1</f>
        <v>1.6706661401537648E-3</v>
      </c>
      <c r="AF593" s="1">
        <f>(Table2[[#This Row],[Current Week High]]/Table2[[#This Row],[Close Price]])-1</f>
        <v>2.8262979136341571E-2</v>
      </c>
      <c r="AG593" s="1">
        <f>(Table2[[#This Row],[Close Price]]/Table2[[#This Row],[Current Month Low]])-1</f>
        <v>5.3352031950244516E-3</v>
      </c>
      <c r="AH593" s="1">
        <f>(Table2[[#This Row],[Current Month High]]/Table2[[#This Row],[Close Price]])-1</f>
        <v>0.13379427462396909</v>
      </c>
      <c r="AI593">
        <v>20.0236535662299</v>
      </c>
      <c r="AJ593">
        <v>26.151491966335101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-0.04</v>
      </c>
      <c r="AM593" t="s">
        <v>3143</v>
      </c>
      <c r="AN593">
        <v>-4.22</v>
      </c>
      <c r="AO593" t="s">
        <v>3143</v>
      </c>
      <c r="AP593">
        <v>-9.877694091599E-2</v>
      </c>
      <c r="AQ593">
        <f>(Table2[[#This Row],[Sharpe Ratio]]-AVERAGE(Table2[Sharpe Ratio]))/_xlfn.STDEV.P(Table2[Sharpe Ratio])</f>
        <v>-1.8358991805450602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517</v>
      </c>
      <c r="AT593">
        <f>_xlfn.RANK.AVG(Table2[[#This Row],[6M Return vs Nifty Z-Score]],Table2[6M Return vs Nifty Z-Score])</f>
        <v>418</v>
      </c>
      <c r="AU593">
        <f>_xlfn.RANK.AVG(Table2[[#This Row],[Sharpe Ratio Z-Score]],Table2[Sharpe Ratio Z-Score])</f>
        <v>712</v>
      </c>
      <c r="AV593">
        <f>(Table2[[#This Row],[Rank 1Y]]+Table2[[#This Row],[Rank 6M]]+Table2[[#This Row],[Rank Sharpe]])/3</f>
        <v>549</v>
      </c>
    </row>
    <row r="594" spans="1:48" x14ac:dyDescent="0.3">
      <c r="A594" t="s">
        <v>220</v>
      </c>
      <c r="B594" t="s">
        <v>221</v>
      </c>
      <c r="C594" t="s">
        <v>3102</v>
      </c>
      <c r="D594" t="s">
        <v>222</v>
      </c>
      <c r="E594">
        <v>110439.919692269</v>
      </c>
      <c r="F594">
        <v>940</v>
      </c>
      <c r="G594">
        <v>-3.9766254131035499</v>
      </c>
      <c r="H594">
        <f>(Table2[[#This Row],[1Y Return vs Nifty]]-AVERAGE(Table2[1Y Return vs Nifty]))/_xlfn.STDEV.P(Table2[1Y Return vs Nifty])</f>
        <v>-0.40269652017591578</v>
      </c>
      <c r="I594">
        <v>-1.9429573529579101</v>
      </c>
      <c r="J594">
        <f>(Table2[[#This Row],[1M Return vs Nifty]]-AVERAGE(Table2[1M Return vs Nifty]))/_xlfn.STDEV.P(Table2[1M Return vs Nifty])</f>
        <v>3.2353241135035724E-2</v>
      </c>
      <c r="K594">
        <v>-19.964568717692998</v>
      </c>
      <c r="L594">
        <f>(Table2[[#This Row],[6M Return vs Nifty]]-AVERAGE(Table2[6M Return vs Nifty]))/_xlfn.STDEV.P(Table2[6M Return vs Nifty])</f>
        <v>-0.75376569342247779</v>
      </c>
      <c r="M594">
        <v>-10.0253042557996</v>
      </c>
      <c r="N594">
        <f>(Table2[[#This Row],[1W Return vs Nifty]]-AVERAGE(Table2[1W Return vs Nifty]))/_xlfn.STDEV.P(Table2[1W Return vs Nifty])</f>
        <v>-0.87427636043692691</v>
      </c>
      <c r="O594">
        <v>990.45</v>
      </c>
      <c r="P594">
        <v>1010.14481590549</v>
      </c>
      <c r="Q594">
        <v>1039.92975239524</v>
      </c>
      <c r="R594">
        <v>26.976700523526301</v>
      </c>
      <c r="S594" s="1">
        <f>(Table2[[#This Row],[Close Price]]-Table2[[#This Row],[20D EMA]])/Table2[[#This Row],[20D EMA]]</f>
        <v>-5.093644303094557E-2</v>
      </c>
      <c r="T594" s="1">
        <f>(Table2[[#This Row],[Close Price]]-Table2[[#This Row],[50D EMA]])/Table2[[#This Row],[50D EMA]]</f>
        <v>-6.944035627467178E-2</v>
      </c>
      <c r="U594" s="1">
        <f>(Table2[[#This Row],[Close Price]]-Table2[[#This Row],[200D EMA]])/Table2[[#This Row],[200D EMA]]</f>
        <v>-9.609279104196676E-2</v>
      </c>
      <c r="V594">
        <v>0.63365363337616898</v>
      </c>
      <c r="W594">
        <v>891.05</v>
      </c>
      <c r="X594">
        <v>961.85</v>
      </c>
      <c r="Y594">
        <v>891.05</v>
      </c>
      <c r="Z594">
        <v>961.85</v>
      </c>
      <c r="AA594">
        <v>891.05</v>
      </c>
      <c r="AB594">
        <v>1053.45</v>
      </c>
      <c r="AC594" s="1">
        <f>(Table2[[#This Row],[Close Price]]/Table2[[#This Row],[Day Low]])-1</f>
        <v>5.4935188822176073E-2</v>
      </c>
      <c r="AD594" s="1">
        <f>(Table2[[#This Row],[Day High]]/Table2[[#This Row],[Close Price]])-1</f>
        <v>2.3244680851063793E-2</v>
      </c>
      <c r="AE594" s="1">
        <f>(Table2[[#This Row],[Close Price]]/Table2[[#This Row],[Current Week Low]])-1</f>
        <v>5.4935188822176073E-2</v>
      </c>
      <c r="AF594" s="1">
        <f>(Table2[[#This Row],[Current Week High]]/Table2[[#This Row],[Close Price]])-1</f>
        <v>2.3244680851063793E-2</v>
      </c>
      <c r="AG594" s="1">
        <f>(Table2[[#This Row],[Close Price]]/Table2[[#This Row],[Current Month Low]])-1</f>
        <v>5.4935188822176073E-2</v>
      </c>
      <c r="AH594" s="1">
        <f>(Table2[[#This Row],[Current Month High]]/Table2[[#This Row],[Close Price]])-1</f>
        <v>0.12069148936170215</v>
      </c>
      <c r="AI594">
        <v>43.404255319148902</v>
      </c>
      <c r="AJ594">
        <v>30.5555555555555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-7.0000000000000007E-2</v>
      </c>
      <c r="AM594" t="s">
        <v>3143</v>
      </c>
      <c r="AN594">
        <v>-5.04</v>
      </c>
      <c r="AO594" t="s">
        <v>3143</v>
      </c>
      <c r="AP594">
        <v>-3.6256322023683001E-2</v>
      </c>
      <c r="AQ594">
        <f>(Table2[[#This Row],[Sharpe Ratio]]-AVERAGE(Table2[Sharpe Ratio]))/_xlfn.STDEV.P(Table2[Sharpe Ratio])</f>
        <v>-1.0977423136607127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443</v>
      </c>
      <c r="AT594">
        <f>_xlfn.RANK.AVG(Table2[[#This Row],[6M Return vs Nifty Z-Score]],Table2[6M Return vs Nifty Z-Score])</f>
        <v>576</v>
      </c>
      <c r="AU594">
        <f>_xlfn.RANK.AVG(Table2[[#This Row],[Sharpe Ratio Z-Score]],Table2[Sharpe Ratio Z-Score])</f>
        <v>629</v>
      </c>
      <c r="AV594">
        <f>(Table2[[#This Row],[Rank 1Y]]+Table2[[#This Row],[Rank 6M]]+Table2[[#This Row],[Rank Sharpe]])/3</f>
        <v>549.33333333333337</v>
      </c>
    </row>
    <row r="595" spans="1:48" x14ac:dyDescent="0.3">
      <c r="A595" t="s">
        <v>494</v>
      </c>
      <c r="B595" t="s">
        <v>495</v>
      </c>
      <c r="C595" t="s">
        <v>3104</v>
      </c>
      <c r="D595" t="s">
        <v>74</v>
      </c>
      <c r="E595">
        <v>42023.033714140001</v>
      </c>
      <c r="F595">
        <v>2288.6999999999998</v>
      </c>
      <c r="G595">
        <v>-6.4952549493007403</v>
      </c>
      <c r="H595">
        <f>(Table2[[#This Row],[1Y Return vs Nifty]]-AVERAGE(Table2[1Y Return vs Nifty]))/_xlfn.STDEV.P(Table2[1Y Return vs Nifty])</f>
        <v>-0.44809184914689848</v>
      </c>
      <c r="I595">
        <v>-2.9325839822041502</v>
      </c>
      <c r="J595">
        <f>(Table2[[#This Row],[1M Return vs Nifty]]-AVERAGE(Table2[1M Return vs Nifty]))/_xlfn.STDEV.P(Table2[1M Return vs Nifty])</f>
        <v>-8.3867492257367587E-2</v>
      </c>
      <c r="K595">
        <v>-17.933005815255001</v>
      </c>
      <c r="L595">
        <f>(Table2[[#This Row],[6M Return vs Nifty]]-AVERAGE(Table2[6M Return vs Nifty]))/_xlfn.STDEV.P(Table2[6M Return vs Nifty])</f>
        <v>-0.6797028641771018</v>
      </c>
      <c r="M595">
        <v>-0.92939199507068104</v>
      </c>
      <c r="N595">
        <f>(Table2[[#This Row],[1W Return vs Nifty]]-AVERAGE(Table2[1W Return vs Nifty]))/_xlfn.STDEV.P(Table2[1W Return vs Nifty])</f>
        <v>0.96876416894221273</v>
      </c>
      <c r="O595">
        <v>2319.9899999999998</v>
      </c>
      <c r="P595">
        <v>2380.43551332064</v>
      </c>
      <c r="Q595">
        <v>2401.0285365298901</v>
      </c>
      <c r="R595">
        <v>30.6022615703843</v>
      </c>
      <c r="S595" s="1">
        <f>(Table2[[#This Row],[Close Price]]-Table2[[#This Row],[20D EMA]])/Table2[[#This Row],[20D EMA]]</f>
        <v>-1.3487127099685759E-2</v>
      </c>
      <c r="T595" s="1">
        <f>(Table2[[#This Row],[Close Price]]-Table2[[#This Row],[50D EMA]])/Table2[[#This Row],[50D EMA]]</f>
        <v>-3.8537281437492812E-2</v>
      </c>
      <c r="U595" s="1">
        <f>(Table2[[#This Row],[Close Price]]-Table2[[#This Row],[200D EMA]])/Table2[[#This Row],[200D EMA]]</f>
        <v>-4.6783507493098835E-2</v>
      </c>
      <c r="V595">
        <v>0.87999828639298305</v>
      </c>
      <c r="W595">
        <v>2201.25</v>
      </c>
      <c r="X595">
        <v>2309.9</v>
      </c>
      <c r="Y595">
        <v>2201.25</v>
      </c>
      <c r="Z595">
        <v>2309.9</v>
      </c>
      <c r="AA595">
        <v>2187.5500000000002</v>
      </c>
      <c r="AB595">
        <v>2519.4</v>
      </c>
      <c r="AC595" s="1">
        <f>(Table2[[#This Row],[Close Price]]/Table2[[#This Row],[Day Low]])-1</f>
        <v>3.9727427597955556E-2</v>
      </c>
      <c r="AD595" s="1">
        <f>(Table2[[#This Row],[Day High]]/Table2[[#This Row],[Close Price]])-1</f>
        <v>9.262900336435731E-3</v>
      </c>
      <c r="AE595" s="1">
        <f>(Table2[[#This Row],[Close Price]]/Table2[[#This Row],[Current Week Low]])-1</f>
        <v>3.9727427597955556E-2</v>
      </c>
      <c r="AF595" s="1">
        <f>(Table2[[#This Row],[Current Week High]]/Table2[[#This Row],[Close Price]])-1</f>
        <v>9.262900336435731E-3</v>
      </c>
      <c r="AG595" s="1">
        <f>(Table2[[#This Row],[Close Price]]/Table2[[#This Row],[Current Month Low]])-1</f>
        <v>4.6238943109871533E-2</v>
      </c>
      <c r="AH595" s="1">
        <f>(Table2[[#This Row],[Current Month High]]/Table2[[#This Row],[Close Price]])-1</f>
        <v>0.10079958054790938</v>
      </c>
      <c r="AI595">
        <v>24.262681871804901</v>
      </c>
      <c r="AJ595">
        <v>26.938435940099801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0.01</v>
      </c>
      <c r="AM595" t="s">
        <v>3144</v>
      </c>
      <c r="AN595">
        <v>-1.05</v>
      </c>
      <c r="AO595" t="s">
        <v>3143</v>
      </c>
      <c r="AP595">
        <v>-4.1933676099103999E-2</v>
      </c>
      <c r="AQ595">
        <f>(Table2[[#This Row],[Sharpe Ratio]]-AVERAGE(Table2[Sharpe Ratio]))/_xlfn.STDEV.P(Table2[Sharpe Ratio])</f>
        <v>-1.1647726465453654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461</v>
      </c>
      <c r="AT595">
        <f>_xlfn.RANK.AVG(Table2[[#This Row],[6M Return vs Nifty Z-Score]],Table2[6M Return vs Nifty Z-Score])</f>
        <v>549</v>
      </c>
      <c r="AU595">
        <f>_xlfn.RANK.AVG(Table2[[#This Row],[Sharpe Ratio Z-Score]],Table2[Sharpe Ratio Z-Score])</f>
        <v>638</v>
      </c>
      <c r="AV595">
        <f>(Table2[[#This Row],[Rank 1Y]]+Table2[[#This Row],[Rank 6M]]+Table2[[#This Row],[Rank Sharpe]])/3</f>
        <v>549.33333333333337</v>
      </c>
    </row>
    <row r="596" spans="1:48" x14ac:dyDescent="0.3">
      <c r="A596" t="s">
        <v>369</v>
      </c>
      <c r="B596" t="s">
        <v>370</v>
      </c>
      <c r="C596" t="s">
        <v>3106</v>
      </c>
      <c r="D596" t="s">
        <v>97</v>
      </c>
      <c r="E596">
        <v>62597.418851055001</v>
      </c>
      <c r="F596">
        <v>539.20000000000005</v>
      </c>
      <c r="G596">
        <v>-28.983196529964101</v>
      </c>
      <c r="H596">
        <f>(Table2[[#This Row],[1Y Return vs Nifty]]-AVERAGE(Table2[1Y Return vs Nifty]))/_xlfn.STDEV.P(Table2[1Y Return vs Nifty])</f>
        <v>-0.85341049218790876</v>
      </c>
      <c r="I596">
        <v>-5.6632731377286998</v>
      </c>
      <c r="J596">
        <f>(Table2[[#This Row],[1M Return vs Nifty]]-AVERAGE(Table2[1M Return vs Nifty]))/_xlfn.STDEV.P(Table2[1M Return vs Nifty])</f>
        <v>-0.40455681785026154</v>
      </c>
      <c r="K596">
        <v>-1.6503491760559399</v>
      </c>
      <c r="L596">
        <f>(Table2[[#This Row],[6M Return vs Nifty]]-AVERAGE(Table2[6M Return vs Nifty]))/_xlfn.STDEV.P(Table2[6M Return vs Nifty])</f>
        <v>-8.6100954591684695E-2</v>
      </c>
      <c r="M596">
        <v>-3.13069810180555</v>
      </c>
      <c r="N596">
        <f>(Table2[[#This Row],[1W Return vs Nifty]]-AVERAGE(Table2[1W Return vs Nifty]))/_xlfn.STDEV.P(Table2[1W Return vs Nifty])</f>
        <v>0.52272904283414257</v>
      </c>
      <c r="O596">
        <v>563.42999999999995</v>
      </c>
      <c r="P596">
        <v>570.758769581563</v>
      </c>
      <c r="Q596">
        <v>554.52421222604096</v>
      </c>
      <c r="R596">
        <v>27.3119182886464</v>
      </c>
      <c r="S596" s="1">
        <f>(Table2[[#This Row],[Close Price]]-Table2[[#This Row],[20D EMA]])/Table2[[#This Row],[20D EMA]]</f>
        <v>-4.3004454856858713E-2</v>
      </c>
      <c r="T596" s="1">
        <f>(Table2[[#This Row],[Close Price]]-Table2[[#This Row],[50D EMA]])/Table2[[#This Row],[50D EMA]]</f>
        <v>-5.5292658235806785E-2</v>
      </c>
      <c r="U596" s="1">
        <f>(Table2[[#This Row],[Close Price]]-Table2[[#This Row],[200D EMA]])/Table2[[#This Row],[200D EMA]]</f>
        <v>-2.7634883902588364E-2</v>
      </c>
      <c r="V596">
        <v>0.58896098208561698</v>
      </c>
      <c r="W596">
        <v>534.85</v>
      </c>
      <c r="X596">
        <v>548.35</v>
      </c>
      <c r="Y596">
        <v>534.85</v>
      </c>
      <c r="Z596">
        <v>548.35</v>
      </c>
      <c r="AA596">
        <v>530.4</v>
      </c>
      <c r="AB596">
        <v>624</v>
      </c>
      <c r="AC596" s="1">
        <f>(Table2[[#This Row],[Close Price]]/Table2[[#This Row],[Day Low]])-1</f>
        <v>8.1331214359166015E-3</v>
      </c>
      <c r="AD596" s="1">
        <f>(Table2[[#This Row],[Day High]]/Table2[[#This Row],[Close Price]])-1</f>
        <v>1.6969584569732854E-2</v>
      </c>
      <c r="AE596" s="1">
        <f>(Table2[[#This Row],[Close Price]]/Table2[[#This Row],[Current Week Low]])-1</f>
        <v>8.1331214359166015E-3</v>
      </c>
      <c r="AF596" s="1">
        <f>(Table2[[#This Row],[Current Week High]]/Table2[[#This Row],[Close Price]])-1</f>
        <v>1.6969584569732854E-2</v>
      </c>
      <c r="AG596" s="1">
        <f>(Table2[[#This Row],[Close Price]]/Table2[[#This Row],[Current Month Low]])-1</f>
        <v>1.6591251885369696E-2</v>
      </c>
      <c r="AH596" s="1">
        <f>(Table2[[#This Row],[Current Month High]]/Table2[[#This Row],[Close Price]])-1</f>
        <v>0.15727002967359049</v>
      </c>
      <c r="AI596">
        <v>16.747032640949499</v>
      </c>
      <c r="AJ596">
        <v>22.824601366742598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0.08</v>
      </c>
      <c r="AM596" t="s">
        <v>3144</v>
      </c>
      <c r="AN596">
        <v>-5.95</v>
      </c>
      <c r="AO596" t="s">
        <v>3143</v>
      </c>
      <c r="AP596">
        <v>-7.6690110920452997E-2</v>
      </c>
      <c r="AQ596">
        <f>(Table2[[#This Row],[Sharpe Ratio]]-AVERAGE(Table2[Sharpe Ratio]))/_xlfn.STDEV.P(Table2[Sharpe Ratio])</f>
        <v>-1.5751284857284271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603</v>
      </c>
      <c r="AT596">
        <f>_xlfn.RANK.AVG(Table2[[#This Row],[6M Return vs Nifty Z-Score]],Table2[6M Return vs Nifty Z-Score])</f>
        <v>356</v>
      </c>
      <c r="AU596">
        <f>_xlfn.RANK.AVG(Table2[[#This Row],[Sharpe Ratio Z-Score]],Table2[Sharpe Ratio Z-Score])</f>
        <v>690</v>
      </c>
      <c r="AV596">
        <f>(Table2[[#This Row],[Rank 1Y]]+Table2[[#This Row],[Rank 6M]]+Table2[[#This Row],[Rank Sharpe]])/3</f>
        <v>549.66666666666663</v>
      </c>
    </row>
    <row r="597" spans="1:48" x14ac:dyDescent="0.3">
      <c r="A597" t="s">
        <v>1394</v>
      </c>
      <c r="B597" t="s">
        <v>1395</v>
      </c>
      <c r="C597" t="s">
        <v>3109</v>
      </c>
      <c r="D597" t="s">
        <v>250</v>
      </c>
      <c r="E597">
        <v>7348.7500788850002</v>
      </c>
      <c r="F597">
        <v>367.85</v>
      </c>
      <c r="G597">
        <v>-36.6859355346146</v>
      </c>
      <c r="H597">
        <f>(Table2[[#This Row],[1Y Return vs Nifty]]-AVERAGE(Table2[1Y Return vs Nifty]))/_xlfn.STDEV.P(Table2[1Y Return vs Nifty])</f>
        <v>-0.99224328441414633</v>
      </c>
      <c r="I597">
        <v>1.1052031276790999</v>
      </c>
      <c r="J597">
        <f>(Table2[[#This Row],[1M Return vs Nifty]]-AVERAGE(Table2[1M Return vs Nifty]))/_xlfn.STDEV.P(Table2[1M Return vs Nifty])</f>
        <v>0.39032607259289515</v>
      </c>
      <c r="K597">
        <v>-23.743539618194799</v>
      </c>
      <c r="L597">
        <f>(Table2[[#This Row],[6M Return vs Nifty]]-AVERAGE(Table2[6M Return vs Nifty]))/_xlfn.STDEV.P(Table2[6M Return vs Nifty])</f>
        <v>-0.89153217665134332</v>
      </c>
      <c r="M597">
        <v>-2.7721545139198298</v>
      </c>
      <c r="N597">
        <f>(Table2[[#This Row],[1W Return vs Nifty]]-AVERAGE(Table2[1W Return vs Nifty]))/_xlfn.STDEV.P(Table2[1W Return vs Nifty])</f>
        <v>0.59537820050856338</v>
      </c>
      <c r="O597">
        <v>381.06</v>
      </c>
      <c r="P597">
        <v>397.115566023746</v>
      </c>
      <c r="Q597">
        <v>404.77312656029898</v>
      </c>
      <c r="R597">
        <v>26.959975293109</v>
      </c>
      <c r="S597" s="1">
        <f>(Table2[[#This Row],[Close Price]]-Table2[[#This Row],[20D EMA]])/Table2[[#This Row],[20D EMA]]</f>
        <v>-3.4666456725974855E-2</v>
      </c>
      <c r="T597" s="1">
        <f>(Table2[[#This Row],[Close Price]]-Table2[[#This Row],[50D EMA]])/Table2[[#This Row],[50D EMA]]</f>
        <v>-7.369533840432739E-2</v>
      </c>
      <c r="U597" s="1">
        <f>(Table2[[#This Row],[Close Price]]-Table2[[#This Row],[200D EMA]])/Table2[[#This Row],[200D EMA]]</f>
        <v>-9.1219313085495871E-2</v>
      </c>
      <c r="V597">
        <v>0.78243668726005999</v>
      </c>
      <c r="W597">
        <v>359.05</v>
      </c>
      <c r="X597">
        <v>369</v>
      </c>
      <c r="Y597">
        <v>359.05</v>
      </c>
      <c r="Z597">
        <v>369</v>
      </c>
      <c r="AA597">
        <v>352.5</v>
      </c>
      <c r="AB597">
        <v>399.9</v>
      </c>
      <c r="AC597" s="1">
        <f>(Table2[[#This Row],[Close Price]]/Table2[[#This Row],[Day Low]])-1</f>
        <v>2.4509121292299207E-2</v>
      </c>
      <c r="AD597" s="1">
        <f>(Table2[[#This Row],[Day High]]/Table2[[#This Row],[Close Price]])-1</f>
        <v>3.1262742965882939E-3</v>
      </c>
      <c r="AE597" s="1">
        <f>(Table2[[#This Row],[Close Price]]/Table2[[#This Row],[Current Week Low]])-1</f>
        <v>2.4509121292299207E-2</v>
      </c>
      <c r="AF597" s="1">
        <f>(Table2[[#This Row],[Current Week High]]/Table2[[#This Row],[Close Price]])-1</f>
        <v>3.1262742965882939E-3</v>
      </c>
      <c r="AG597" s="1">
        <f>(Table2[[#This Row],[Close Price]]/Table2[[#This Row],[Current Month Low]])-1</f>
        <v>4.3546099290780127E-2</v>
      </c>
      <c r="AH597" s="1">
        <f>(Table2[[#This Row],[Current Month High]]/Table2[[#This Row],[Close Price]])-1</f>
        <v>8.7127905396221061E-2</v>
      </c>
      <c r="AI597">
        <v>37.284219111050596</v>
      </c>
      <c r="AJ597">
        <v>5.7800143781452098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-0.16</v>
      </c>
      <c r="AM597" t="s">
        <v>3143</v>
      </c>
      <c r="AN597">
        <v>-6.58</v>
      </c>
      <c r="AO597" t="s">
        <v>3143</v>
      </c>
      <c r="AP597">
        <v>4.4687149906071998E-2</v>
      </c>
      <c r="AQ597">
        <f>(Table2[[#This Row],[Sharpe Ratio]]-AVERAGE(Table2[Sharpe Ratio]))/_xlfn.STDEV.P(Table2[Sharpe Ratio])</f>
        <v>-0.14207391669030042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656</v>
      </c>
      <c r="AT597">
        <f>_xlfn.RANK.AVG(Table2[[#This Row],[6M Return vs Nifty Z-Score]],Table2[6M Return vs Nifty Z-Score])</f>
        <v>613</v>
      </c>
      <c r="AU597">
        <f>_xlfn.RANK.AVG(Table2[[#This Row],[Sharpe Ratio Z-Score]],Table2[Sharpe Ratio Z-Score])</f>
        <v>380</v>
      </c>
      <c r="AV597">
        <f>(Table2[[#This Row],[Rank 1Y]]+Table2[[#This Row],[Rank 6M]]+Table2[[#This Row],[Rank Sharpe]])/3</f>
        <v>549.66666666666663</v>
      </c>
    </row>
    <row r="598" spans="1:48" x14ac:dyDescent="0.3">
      <c r="A598" t="s">
        <v>472</v>
      </c>
      <c r="B598" t="s">
        <v>473</v>
      </c>
      <c r="C598" t="s">
        <v>3097</v>
      </c>
      <c r="D598" t="s">
        <v>34</v>
      </c>
      <c r="E598">
        <v>43960.560914096</v>
      </c>
      <c r="F598">
        <v>100.19</v>
      </c>
      <c r="G598">
        <v>-23.036541785166399</v>
      </c>
      <c r="H598">
        <f>(Table2[[#This Row],[1Y Return vs Nifty]]-AVERAGE(Table2[1Y Return vs Nifty]))/_xlfn.STDEV.P(Table2[1Y Return vs Nifty])</f>
        <v>-0.74622904905096465</v>
      </c>
      <c r="I598">
        <v>-5.8949324324080496</v>
      </c>
      <c r="J598">
        <f>(Table2[[#This Row],[1M Return vs Nifty]]-AVERAGE(Table2[1M Return vs Nifty]))/_xlfn.STDEV.P(Table2[1M Return vs Nifty])</f>
        <v>-0.43176264712883256</v>
      </c>
      <c r="K598">
        <v>-44.191457084951701</v>
      </c>
      <c r="L598">
        <f>(Table2[[#This Row],[6M Return vs Nifty]]-AVERAGE(Table2[6M Return vs Nifty]))/_xlfn.STDEV.P(Table2[6M Return vs Nifty])</f>
        <v>-1.6369831877652743</v>
      </c>
      <c r="M598">
        <v>-6.6731638594618401</v>
      </c>
      <c r="N598">
        <f>(Table2[[#This Row],[1W Return vs Nifty]]-AVERAGE(Table2[1W Return vs Nifty]))/_xlfn.STDEV.P(Table2[1W Return vs Nifty])</f>
        <v>-0.19505580140699097</v>
      </c>
      <c r="O598">
        <v>103.96</v>
      </c>
      <c r="P598">
        <v>109.41492307470899</v>
      </c>
      <c r="Q598">
        <v>116.635821008373</v>
      </c>
      <c r="R598">
        <v>8.0134341460502192</v>
      </c>
      <c r="S598" s="1">
        <f>(Table2[[#This Row],[Close Price]]-Table2[[#This Row],[20D EMA]])/Table2[[#This Row],[20D EMA]]</f>
        <v>-3.6263947672181572E-2</v>
      </c>
      <c r="T598" s="1">
        <f>(Table2[[#This Row],[Close Price]]-Table2[[#This Row],[50D EMA]])/Table2[[#This Row],[50D EMA]]</f>
        <v>-8.4311379247693469E-2</v>
      </c>
      <c r="U598" s="1">
        <f>(Table2[[#This Row],[Close Price]]-Table2[[#This Row],[200D EMA]])/Table2[[#This Row],[200D EMA]]</f>
        <v>-0.14100145963899371</v>
      </c>
      <c r="V598">
        <v>0.83429717428873096</v>
      </c>
      <c r="W598">
        <v>96.6</v>
      </c>
      <c r="X598">
        <v>101.05</v>
      </c>
      <c r="Y598">
        <v>96.6</v>
      </c>
      <c r="Z598">
        <v>101.05</v>
      </c>
      <c r="AA598">
        <v>96</v>
      </c>
      <c r="AB598">
        <v>111.69</v>
      </c>
      <c r="AC598" s="1">
        <f>(Table2[[#This Row],[Close Price]]/Table2[[#This Row],[Day Low]])-1</f>
        <v>3.7163561076604568E-2</v>
      </c>
      <c r="AD598" s="1">
        <f>(Table2[[#This Row],[Day High]]/Table2[[#This Row],[Close Price]])-1</f>
        <v>8.5836909871244149E-3</v>
      </c>
      <c r="AE598" s="1">
        <f>(Table2[[#This Row],[Close Price]]/Table2[[#This Row],[Current Week Low]])-1</f>
        <v>3.7163561076604568E-2</v>
      </c>
      <c r="AF598" s="1">
        <f>(Table2[[#This Row],[Current Week High]]/Table2[[#This Row],[Close Price]])-1</f>
        <v>8.5836909871244149E-3</v>
      </c>
      <c r="AG598" s="1">
        <f>(Table2[[#This Row],[Close Price]]/Table2[[#This Row],[Current Month Low]])-1</f>
        <v>4.3645833333333384E-2</v>
      </c>
      <c r="AH598" s="1">
        <f>(Table2[[#This Row],[Current Month High]]/Table2[[#This Row],[Close Price]])-1</f>
        <v>0.1147819143627109</v>
      </c>
      <c r="AI598">
        <v>57.6504641181754</v>
      </c>
      <c r="AJ598">
        <v>5.7972544878563701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-0.18</v>
      </c>
      <c r="AM598" t="s">
        <v>3143</v>
      </c>
      <c r="AN598">
        <v>-5.01</v>
      </c>
      <c r="AO598" t="s">
        <v>3143</v>
      </c>
      <c r="AP598">
        <v>5.0315282143594001E-2</v>
      </c>
      <c r="AQ598">
        <f>(Table2[[#This Row],[Sharpe Ratio]]-AVERAGE(Table2[Sharpe Ratio]))/_xlfn.STDEV.P(Table2[Sharpe Ratio])</f>
        <v>-7.5624727087488769E-2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571</v>
      </c>
      <c r="AT598">
        <f>_xlfn.RANK.AVG(Table2[[#This Row],[6M Return vs Nifty Z-Score]],Table2[6M Return vs Nifty Z-Score])</f>
        <v>723</v>
      </c>
      <c r="AU598">
        <f>_xlfn.RANK.AVG(Table2[[#This Row],[Sharpe Ratio Z-Score]],Table2[Sharpe Ratio Z-Score])</f>
        <v>356</v>
      </c>
      <c r="AV598">
        <f>(Table2[[#This Row],[Rank 1Y]]+Table2[[#This Row],[Rank 6M]]+Table2[[#This Row],[Rank Sharpe]])/3</f>
        <v>550</v>
      </c>
    </row>
    <row r="599" spans="1:48" x14ac:dyDescent="0.3">
      <c r="A599" t="s">
        <v>1885</v>
      </c>
      <c r="B599" t="s">
        <v>1886</v>
      </c>
      <c r="C599" t="s">
        <v>3108</v>
      </c>
      <c r="D599" t="s">
        <v>117</v>
      </c>
      <c r="E599">
        <v>3701.846250525</v>
      </c>
      <c r="F599">
        <v>194.32</v>
      </c>
      <c r="G599">
        <v>-39.092917449237198</v>
      </c>
      <c r="H599">
        <f>(Table2[[#This Row],[1Y Return vs Nifty]]-AVERAGE(Table2[1Y Return vs Nifty]))/_xlfn.STDEV.P(Table2[1Y Return vs Nifty])</f>
        <v>-1.0356262965924581</v>
      </c>
      <c r="I599">
        <v>-11.0773512330294</v>
      </c>
      <c r="J599">
        <f>(Table2[[#This Row],[1M Return vs Nifty]]-AVERAGE(Table2[1M Return vs Nifty]))/_xlfn.STDEV.P(Table2[1M Return vs Nifty])</f>
        <v>-1.0403805803523398</v>
      </c>
      <c r="K599">
        <v>-23.870758354058701</v>
      </c>
      <c r="L599">
        <f>(Table2[[#This Row],[6M Return vs Nifty]]-AVERAGE(Table2[6M Return vs Nifty]))/_xlfn.STDEV.P(Table2[6M Return vs Nifty])</f>
        <v>-0.89617007366146961</v>
      </c>
      <c r="M599">
        <v>-9.7893543661729403</v>
      </c>
      <c r="N599">
        <f>(Table2[[#This Row],[1W Return vs Nifty]]-AVERAGE(Table2[1W Return vs Nifty]))/_xlfn.STDEV.P(Table2[1W Return vs Nifty])</f>
        <v>-0.82646749893746241</v>
      </c>
      <c r="O599">
        <v>208.95</v>
      </c>
      <c r="P599">
        <v>216.86648252287</v>
      </c>
      <c r="Q599">
        <v>218.53598204152499</v>
      </c>
      <c r="R599">
        <v>12.9509600502147</v>
      </c>
      <c r="S599" s="1">
        <f>(Table2[[#This Row],[Close Price]]-Table2[[#This Row],[20D EMA]])/Table2[[#This Row],[20D EMA]]</f>
        <v>-7.0016750418760446E-2</v>
      </c>
      <c r="T599" s="1">
        <f>(Table2[[#This Row],[Close Price]]-Table2[[#This Row],[50D EMA]])/Table2[[#This Row],[50D EMA]]</f>
        <v>-0.10396480940982815</v>
      </c>
      <c r="U599" s="1">
        <f>(Table2[[#This Row],[Close Price]]-Table2[[#This Row],[200D EMA]])/Table2[[#This Row],[200D EMA]]</f>
        <v>-0.11081004517106757</v>
      </c>
      <c r="V599">
        <v>0.28130444069896998</v>
      </c>
      <c r="W599">
        <v>185.31</v>
      </c>
      <c r="X599">
        <v>195.79</v>
      </c>
      <c r="Y599">
        <v>185.31</v>
      </c>
      <c r="Z599">
        <v>195.79</v>
      </c>
      <c r="AA599">
        <v>185.31</v>
      </c>
      <c r="AB599">
        <v>247.49</v>
      </c>
      <c r="AC599" s="1">
        <f>(Table2[[#This Row],[Close Price]]/Table2[[#This Row],[Day Low]])-1</f>
        <v>4.8621229291457402E-2</v>
      </c>
      <c r="AD599" s="1">
        <f>(Table2[[#This Row],[Day High]]/Table2[[#This Row],[Close Price]])-1</f>
        <v>7.5648414985591828E-3</v>
      </c>
      <c r="AE599" s="1">
        <f>(Table2[[#This Row],[Close Price]]/Table2[[#This Row],[Current Week Low]])-1</f>
        <v>4.8621229291457402E-2</v>
      </c>
      <c r="AF599" s="1">
        <f>(Table2[[#This Row],[Current Week High]]/Table2[[#This Row],[Close Price]])-1</f>
        <v>7.5648414985591828E-3</v>
      </c>
      <c r="AG599" s="1">
        <f>(Table2[[#This Row],[Close Price]]/Table2[[#This Row],[Current Month Low]])-1</f>
        <v>4.8621229291457402E-2</v>
      </c>
      <c r="AH599" s="1">
        <f>(Table2[[#This Row],[Current Month High]]/Table2[[#This Row],[Close Price]])-1</f>
        <v>0.27362083161794981</v>
      </c>
      <c r="AI599">
        <v>43.0629888843145</v>
      </c>
      <c r="AJ599">
        <v>16.428999400838801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-0.1</v>
      </c>
      <c r="AM599" t="s">
        <v>3143</v>
      </c>
      <c r="AN599">
        <v>-9.0299999999999994</v>
      </c>
      <c r="AO599" t="s">
        <v>3143</v>
      </c>
      <c r="AP599">
        <v>4.7143569676117998E-2</v>
      </c>
      <c r="AQ599">
        <f>(Table2[[#This Row],[Sharpe Ratio]]-AVERAGE(Table2[Sharpe Ratio]))/_xlfn.STDEV.P(Table2[Sharpe Ratio])</f>
        <v>-0.11307191457747363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666</v>
      </c>
      <c r="AT599">
        <f>_xlfn.RANK.AVG(Table2[[#This Row],[6M Return vs Nifty Z-Score]],Table2[6M Return vs Nifty Z-Score])</f>
        <v>615</v>
      </c>
      <c r="AU599">
        <f>_xlfn.RANK.AVG(Table2[[#This Row],[Sharpe Ratio Z-Score]],Table2[Sharpe Ratio Z-Score])</f>
        <v>369</v>
      </c>
      <c r="AV599">
        <f>(Table2[[#This Row],[Rank 1Y]]+Table2[[#This Row],[Rank 6M]]+Table2[[#This Row],[Rank Sharpe]])/3</f>
        <v>550</v>
      </c>
    </row>
    <row r="600" spans="1:48" x14ac:dyDescent="0.3">
      <c r="A600" t="s">
        <v>95</v>
      </c>
      <c r="B600" t="s">
        <v>96</v>
      </c>
      <c r="C600" t="s">
        <v>3106</v>
      </c>
      <c r="D600" t="s">
        <v>97</v>
      </c>
      <c r="E600">
        <v>283584.1157886</v>
      </c>
      <c r="F600">
        <v>3001.85</v>
      </c>
      <c r="G600">
        <v>-26.611836052109201</v>
      </c>
      <c r="H600">
        <f>(Table2[[#This Row],[1Y Return vs Nifty]]-AVERAGE(Table2[1Y Return vs Nifty]))/_xlfn.STDEV.P(Table2[1Y Return vs Nifty])</f>
        <v>-0.8106695144244439</v>
      </c>
      <c r="I600">
        <v>-3.6066573147729</v>
      </c>
      <c r="J600">
        <f>(Table2[[#This Row],[1M Return vs Nifty]]-AVERAGE(Table2[1M Return vs Nifty]))/_xlfn.STDEV.P(Table2[1M Return vs Nifty])</f>
        <v>-0.16302997107129258</v>
      </c>
      <c r="K600">
        <v>-3.9005162895626202</v>
      </c>
      <c r="L600">
        <f>(Table2[[#This Row],[6M Return vs Nifty]]-AVERAGE(Table2[6M Return vs Nifty]))/_xlfn.STDEV.P(Table2[6M Return vs Nifty])</f>
        <v>-0.16813323747163461</v>
      </c>
      <c r="M600">
        <v>0.19151978369490899</v>
      </c>
      <c r="N600">
        <f>(Table2[[#This Row],[1W Return vs Nifty]]-AVERAGE(Table2[1W Return vs Nifty]))/_xlfn.STDEV.P(Table2[1W Return vs Nifty])</f>
        <v>1.1958866145975859</v>
      </c>
      <c r="O600">
        <v>3063.3</v>
      </c>
      <c r="P600">
        <v>3105.1648348098502</v>
      </c>
      <c r="Q600">
        <v>3055.7716949650298</v>
      </c>
      <c r="R600">
        <v>27.814940818848001</v>
      </c>
      <c r="S600" s="1">
        <f>(Table2[[#This Row],[Close Price]]-Table2[[#This Row],[20D EMA]])/Table2[[#This Row],[20D EMA]]</f>
        <v>-2.0060065941958107E-2</v>
      </c>
      <c r="T600" s="1">
        <f>(Table2[[#This Row],[Close Price]]-Table2[[#This Row],[50D EMA]])/Table2[[#This Row],[50D EMA]]</f>
        <v>-3.3271932507949104E-2</v>
      </c>
      <c r="U600" s="1">
        <f>(Table2[[#This Row],[Close Price]]-Table2[[#This Row],[200D EMA]])/Table2[[#This Row],[200D EMA]]</f>
        <v>-1.7645851963965852E-2</v>
      </c>
      <c r="V600">
        <v>0.67331801222717103</v>
      </c>
      <c r="W600">
        <v>2963.05</v>
      </c>
      <c r="X600">
        <v>3021.7</v>
      </c>
      <c r="Y600">
        <v>2963.05</v>
      </c>
      <c r="Z600">
        <v>3021.7</v>
      </c>
      <c r="AA600">
        <v>2951</v>
      </c>
      <c r="AB600">
        <v>3328.95</v>
      </c>
      <c r="AC600" s="1">
        <f>(Table2[[#This Row],[Close Price]]/Table2[[#This Row],[Day Low]])-1</f>
        <v>1.3094615345674132E-2</v>
      </c>
      <c r="AD600" s="1">
        <f>(Table2[[#This Row],[Day High]]/Table2[[#This Row],[Close Price]])-1</f>
        <v>6.6125889035095753E-3</v>
      </c>
      <c r="AE600" s="1">
        <f>(Table2[[#This Row],[Close Price]]/Table2[[#This Row],[Current Week Low]])-1</f>
        <v>1.3094615345674132E-2</v>
      </c>
      <c r="AF600" s="1">
        <f>(Table2[[#This Row],[Current Week High]]/Table2[[#This Row],[Close Price]])-1</f>
        <v>6.6125889035095753E-3</v>
      </c>
      <c r="AG600" s="1">
        <f>(Table2[[#This Row],[Close Price]]/Table2[[#This Row],[Current Month Low]])-1</f>
        <v>1.7231446967129749E-2</v>
      </c>
      <c r="AH600" s="1">
        <f>(Table2[[#This Row],[Current Month High]]/Table2[[#This Row],[Close Price]])-1</f>
        <v>0.10896613754851181</v>
      </c>
      <c r="AI600">
        <v>14.028016056765001</v>
      </c>
      <c r="AJ600">
        <v>12.4246282910752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0.04</v>
      </c>
      <c r="AM600" t="s">
        <v>3144</v>
      </c>
      <c r="AN600">
        <v>-1.87</v>
      </c>
      <c r="AO600" t="s">
        <v>3143</v>
      </c>
      <c r="AP600">
        <v>-6.6510474451729001E-2</v>
      </c>
      <c r="AQ600">
        <f>(Table2[[#This Row],[Sharpe Ratio]]-AVERAGE(Table2[Sharpe Ratio]))/_xlfn.STDEV.P(Table2[Sharpe Ratio])</f>
        <v>-1.4549414387204913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594</v>
      </c>
      <c r="AT600">
        <f>_xlfn.RANK.AVG(Table2[[#This Row],[6M Return vs Nifty Z-Score]],Table2[6M Return vs Nifty Z-Score])</f>
        <v>382</v>
      </c>
      <c r="AU600">
        <f>_xlfn.RANK.AVG(Table2[[#This Row],[Sharpe Ratio Z-Score]],Table2[Sharpe Ratio Z-Score])</f>
        <v>685</v>
      </c>
      <c r="AV600">
        <f>(Table2[[#This Row],[Rank 1Y]]+Table2[[#This Row],[Rank 6M]]+Table2[[#This Row],[Rank Sharpe]])/3</f>
        <v>553.66666666666663</v>
      </c>
    </row>
    <row r="601" spans="1:48" x14ac:dyDescent="0.3">
      <c r="A601" t="s">
        <v>1143</v>
      </c>
      <c r="B601" t="s">
        <v>1144</v>
      </c>
      <c r="C601" t="s">
        <v>603</v>
      </c>
      <c r="D601" t="s">
        <v>603</v>
      </c>
      <c r="E601">
        <v>10337.630514881999</v>
      </c>
      <c r="F601">
        <v>21.53</v>
      </c>
      <c r="G601">
        <v>-3.6907942757096999</v>
      </c>
      <c r="H601">
        <f>(Table2[[#This Row],[1Y Return vs Nifty]]-AVERAGE(Table2[1Y Return vs Nifty]))/_xlfn.STDEV.P(Table2[1Y Return vs Nifty])</f>
        <v>-0.39754475080068036</v>
      </c>
      <c r="I601">
        <v>-10.647186571169</v>
      </c>
      <c r="J601">
        <f>(Table2[[#This Row],[1M Return vs Nifty]]-AVERAGE(Table2[1M Return vs Nifty]))/_xlfn.STDEV.P(Table2[1M Return vs Nifty])</f>
        <v>-0.98986248493792106</v>
      </c>
      <c r="K601">
        <v>-30.411412858497801</v>
      </c>
      <c r="L601">
        <f>(Table2[[#This Row],[6M Return vs Nifty]]-AVERAGE(Table2[6M Return vs Nifty]))/_xlfn.STDEV.P(Table2[6M Return vs Nifty])</f>
        <v>-1.1346167282710513</v>
      </c>
      <c r="M601">
        <v>-9.6961762498559896</v>
      </c>
      <c r="N601">
        <f>(Table2[[#This Row],[1W Return vs Nifty]]-AVERAGE(Table2[1W Return vs Nifty]))/_xlfn.STDEV.P(Table2[1W Return vs Nifty])</f>
        <v>-0.80758747460336866</v>
      </c>
      <c r="O601">
        <v>23.41</v>
      </c>
      <c r="P601">
        <v>24.841869539586401</v>
      </c>
      <c r="Q601">
        <v>25.427452281969401</v>
      </c>
      <c r="R601">
        <v>18.1648503698082</v>
      </c>
      <c r="S601" s="1">
        <f>(Table2[[#This Row],[Close Price]]-Table2[[#This Row],[20D EMA]])/Table2[[#This Row],[20D EMA]]</f>
        <v>-8.030756087142242E-2</v>
      </c>
      <c r="T601" s="1">
        <f>(Table2[[#This Row],[Close Price]]-Table2[[#This Row],[50D EMA]])/Table2[[#This Row],[50D EMA]]</f>
        <v>-0.13331804735182343</v>
      </c>
      <c r="U601" s="1">
        <f>(Table2[[#This Row],[Close Price]]-Table2[[#This Row],[200D EMA]])/Table2[[#This Row],[200D EMA]]</f>
        <v>-0.15327734130615525</v>
      </c>
      <c r="V601">
        <v>0.48346738670233702</v>
      </c>
      <c r="W601">
        <v>20.62</v>
      </c>
      <c r="X601">
        <v>21.8</v>
      </c>
      <c r="Y601">
        <v>20.62</v>
      </c>
      <c r="Z601">
        <v>21.8</v>
      </c>
      <c r="AA601">
        <v>20.62</v>
      </c>
      <c r="AB601">
        <v>28</v>
      </c>
      <c r="AC601" s="1">
        <f>(Table2[[#This Row],[Close Price]]/Table2[[#This Row],[Day Low]])-1</f>
        <v>4.4131910766246341E-2</v>
      </c>
      <c r="AD601" s="1">
        <f>(Table2[[#This Row],[Day High]]/Table2[[#This Row],[Close Price]])-1</f>
        <v>1.2540640966093752E-2</v>
      </c>
      <c r="AE601" s="1">
        <f>(Table2[[#This Row],[Close Price]]/Table2[[#This Row],[Current Week Low]])-1</f>
        <v>4.4131910766246341E-2</v>
      </c>
      <c r="AF601" s="1">
        <f>(Table2[[#This Row],[Current Week High]]/Table2[[#This Row],[Close Price]])-1</f>
        <v>1.2540640966093752E-2</v>
      </c>
      <c r="AG601" s="1">
        <f>(Table2[[#This Row],[Close Price]]/Table2[[#This Row],[Current Month Low]])-1</f>
        <v>4.4131910766246341E-2</v>
      </c>
      <c r="AH601" s="1">
        <f>(Table2[[#This Row],[Current Month High]]/Table2[[#This Row],[Close Price]])-1</f>
        <v>0.30051091500232219</v>
      </c>
      <c r="AI601">
        <v>81.374825824430999</v>
      </c>
      <c r="AJ601">
        <v>25.906432748537998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-0.18</v>
      </c>
      <c r="AM601" t="s">
        <v>3143</v>
      </c>
      <c r="AN601">
        <v>-13.53</v>
      </c>
      <c r="AO601" t="s">
        <v>3143</v>
      </c>
      <c r="AP601">
        <v>-2.5673176494769999E-3</v>
      </c>
      <c r="AQ601">
        <f>(Table2[[#This Row],[Sharpe Ratio]]-AVERAGE(Table2[Sharpe Ratio]))/_xlfn.STDEV.P(Table2[Sharpe Ratio])</f>
        <v>-0.69998921463665764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442</v>
      </c>
      <c r="AT601">
        <f>_xlfn.RANK.AVG(Table2[[#This Row],[6M Return vs Nifty Z-Score]],Table2[6M Return vs Nifty Z-Score])</f>
        <v>663</v>
      </c>
      <c r="AU601">
        <f>_xlfn.RANK.AVG(Table2[[#This Row],[Sharpe Ratio Z-Score]],Table2[Sharpe Ratio Z-Score])</f>
        <v>556</v>
      </c>
      <c r="AV601">
        <f>(Table2[[#This Row],[Rank 1Y]]+Table2[[#This Row],[Rank 6M]]+Table2[[#This Row],[Rank Sharpe]])/3</f>
        <v>553.66666666666663</v>
      </c>
    </row>
    <row r="602" spans="1:48" x14ac:dyDescent="0.3">
      <c r="A602" t="s">
        <v>1301</v>
      </c>
      <c r="B602" t="s">
        <v>1302</v>
      </c>
      <c r="C602" t="s">
        <v>3101</v>
      </c>
      <c r="D602" t="s">
        <v>51</v>
      </c>
      <c r="E602">
        <v>8278.5267879500007</v>
      </c>
      <c r="F602">
        <v>4988.45</v>
      </c>
      <c r="G602">
        <v>-27.938131185478699</v>
      </c>
      <c r="H602">
        <f>(Table2[[#This Row],[1Y Return vs Nifty]]-AVERAGE(Table2[1Y Return vs Nifty]))/_xlfn.STDEV.P(Table2[1Y Return vs Nifty])</f>
        <v>-0.83457442105189006</v>
      </c>
      <c r="I602">
        <v>-2.3204908043242298</v>
      </c>
      <c r="J602">
        <f>(Table2[[#This Row],[1M Return vs Nifty]]-AVERAGE(Table2[1M Return vs Nifty]))/_xlfn.STDEV.P(Table2[1M Return vs Nifty])</f>
        <v>-1.1983899056289231E-2</v>
      </c>
      <c r="K602">
        <v>-4.0813239571784496</v>
      </c>
      <c r="L602">
        <f>(Table2[[#This Row],[6M Return vs Nifty]]-AVERAGE(Table2[6M Return vs Nifty]))/_xlfn.STDEV.P(Table2[6M Return vs Nifty])</f>
        <v>-0.17472477711671067</v>
      </c>
      <c r="M602">
        <v>-3.2421502415588699</v>
      </c>
      <c r="N602">
        <f>(Table2[[#This Row],[1W Return vs Nifty]]-AVERAGE(Table2[1W Return vs Nifty]))/_xlfn.STDEV.P(Table2[1W Return vs Nifty])</f>
        <v>0.50014628205507849</v>
      </c>
      <c r="O602">
        <v>5179.46</v>
      </c>
      <c r="P602">
        <v>5211.1919329596203</v>
      </c>
      <c r="Q602">
        <v>5103.0994424197597</v>
      </c>
      <c r="R602">
        <v>24.192723195557999</v>
      </c>
      <c r="S602" s="1">
        <f>(Table2[[#This Row],[Close Price]]-Table2[[#This Row],[20D EMA]])/Table2[[#This Row],[20D EMA]]</f>
        <v>-3.6878361836948294E-2</v>
      </c>
      <c r="T602" s="1">
        <f>(Table2[[#This Row],[Close Price]]-Table2[[#This Row],[50D EMA]])/Table2[[#This Row],[50D EMA]]</f>
        <v>-4.2742991589088807E-2</v>
      </c>
      <c r="U602" s="1">
        <f>(Table2[[#This Row],[Close Price]]-Table2[[#This Row],[200D EMA]])/Table2[[#This Row],[200D EMA]]</f>
        <v>-2.2466629097354227E-2</v>
      </c>
      <c r="V602">
        <v>0.46371276883165502</v>
      </c>
      <c r="W602">
        <v>4951</v>
      </c>
      <c r="X602">
        <v>5043.7</v>
      </c>
      <c r="Y602">
        <v>4951</v>
      </c>
      <c r="Z602">
        <v>5043.7</v>
      </c>
      <c r="AA602">
        <v>4887.05</v>
      </c>
      <c r="AB602">
        <v>5550</v>
      </c>
      <c r="AC602" s="1">
        <f>(Table2[[#This Row],[Close Price]]/Table2[[#This Row],[Day Low]])-1</f>
        <v>7.5641284588972013E-3</v>
      </c>
      <c r="AD602" s="1">
        <f>(Table2[[#This Row],[Day High]]/Table2[[#This Row],[Close Price]])-1</f>
        <v>1.1075584600426902E-2</v>
      </c>
      <c r="AE602" s="1">
        <f>(Table2[[#This Row],[Close Price]]/Table2[[#This Row],[Current Week Low]])-1</f>
        <v>7.5641284588972013E-3</v>
      </c>
      <c r="AF602" s="1">
        <f>(Table2[[#This Row],[Current Week High]]/Table2[[#This Row],[Close Price]])-1</f>
        <v>1.1075584600426902E-2</v>
      </c>
      <c r="AG602" s="1">
        <f>(Table2[[#This Row],[Close Price]]/Table2[[#This Row],[Current Month Low]])-1</f>
        <v>2.0748713436531174E-2</v>
      </c>
      <c r="AH602" s="1">
        <f>(Table2[[#This Row],[Current Month High]]/Table2[[#This Row],[Close Price]])-1</f>
        <v>0.11257003678497335</v>
      </c>
      <c r="AI602">
        <v>13.1183032805781</v>
      </c>
      <c r="AJ602">
        <v>7.5896949240275404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-7.0000000000000007E-2</v>
      </c>
      <c r="AM602" t="s">
        <v>3143</v>
      </c>
      <c r="AN602">
        <v>-5.91</v>
      </c>
      <c r="AO602" t="s">
        <v>3143</v>
      </c>
      <c r="AP602">
        <v>-6.4066139952622003E-2</v>
      </c>
      <c r="AQ602">
        <f>(Table2[[#This Row],[Sharpe Ratio]]-AVERAGE(Table2[Sharpe Ratio]))/_xlfn.STDEV.P(Table2[Sharpe Ratio])</f>
        <v>-1.4260821227468907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596</v>
      </c>
      <c r="AT602">
        <f>_xlfn.RANK.AVG(Table2[[#This Row],[6M Return vs Nifty Z-Score]],Table2[6M Return vs Nifty Z-Score])</f>
        <v>385</v>
      </c>
      <c r="AU602">
        <f>_xlfn.RANK.AVG(Table2[[#This Row],[Sharpe Ratio Z-Score]],Table2[Sharpe Ratio Z-Score])</f>
        <v>680</v>
      </c>
      <c r="AV602">
        <f>(Table2[[#This Row],[Rank 1Y]]+Table2[[#This Row],[Rank 6M]]+Table2[[#This Row],[Rank Sharpe]])/3</f>
        <v>553.66666666666663</v>
      </c>
    </row>
    <row r="603" spans="1:48" x14ac:dyDescent="0.3">
      <c r="A603" t="s">
        <v>1162</v>
      </c>
      <c r="B603" t="s">
        <v>1163</v>
      </c>
      <c r="C603" t="s">
        <v>3108</v>
      </c>
      <c r="D603" t="s">
        <v>1164</v>
      </c>
      <c r="E603">
        <v>9856.0084650000008</v>
      </c>
      <c r="F603">
        <v>1088.8499999999999</v>
      </c>
      <c r="G603">
        <v>-11.941745143321301</v>
      </c>
      <c r="H603">
        <f>(Table2[[#This Row],[1Y Return vs Nifty]]-AVERAGE(Table2[1Y Return vs Nifty]))/_xlfn.STDEV.P(Table2[1Y Return vs Nifty])</f>
        <v>-0.54625841574251766</v>
      </c>
      <c r="I603">
        <v>0.15814397867230201</v>
      </c>
      <c r="J603">
        <f>(Table2[[#This Row],[1M Return vs Nifty]]-AVERAGE(Table2[1M Return vs Nifty]))/_xlfn.STDEV.P(Table2[1M Return vs Nifty])</f>
        <v>0.27910442029419963</v>
      </c>
      <c r="K603">
        <v>-27.856853404565801</v>
      </c>
      <c r="L603">
        <f>(Table2[[#This Row],[6M Return vs Nifty]]-AVERAGE(Table2[6M Return vs Nifty]))/_xlfn.STDEV.P(Table2[6M Return vs Nifty])</f>
        <v>-1.041487492446417</v>
      </c>
      <c r="M603">
        <v>-3.0665296486086899</v>
      </c>
      <c r="N603">
        <f>(Table2[[#This Row],[1W Return vs Nifty]]-AVERAGE(Table2[1W Return vs Nifty]))/_xlfn.STDEV.P(Table2[1W Return vs Nifty])</f>
        <v>0.5357310437945062</v>
      </c>
      <c r="O603">
        <v>1131.8800000000001</v>
      </c>
      <c r="P603">
        <v>1164.22356164487</v>
      </c>
      <c r="Q603">
        <v>1180.85003688745</v>
      </c>
      <c r="R603">
        <v>27.785548847824501</v>
      </c>
      <c r="S603" s="1">
        <f>(Table2[[#This Row],[Close Price]]-Table2[[#This Row],[20D EMA]])/Table2[[#This Row],[20D EMA]]</f>
        <v>-3.8016397497968153E-2</v>
      </c>
      <c r="T603" s="1">
        <f>(Table2[[#This Row],[Close Price]]-Table2[[#This Row],[50D EMA]])/Table2[[#This Row],[50D EMA]]</f>
        <v>-6.4741484477756767E-2</v>
      </c>
      <c r="U603" s="1">
        <f>(Table2[[#This Row],[Close Price]]-Table2[[#This Row],[200D EMA]])/Table2[[#This Row],[200D EMA]]</f>
        <v>-7.7910008903373421E-2</v>
      </c>
      <c r="V603">
        <v>0.51318229259332004</v>
      </c>
      <c r="W603">
        <v>1084.8499999999999</v>
      </c>
      <c r="X603">
        <v>1105</v>
      </c>
      <c r="Y603">
        <v>1084.8499999999999</v>
      </c>
      <c r="Z603">
        <v>1105</v>
      </c>
      <c r="AA603">
        <v>1063.25</v>
      </c>
      <c r="AB603">
        <v>1200</v>
      </c>
      <c r="AC603" s="1">
        <f>(Table2[[#This Row],[Close Price]]/Table2[[#This Row],[Day Low]])-1</f>
        <v>3.6871456883440512E-3</v>
      </c>
      <c r="AD603" s="1">
        <f>(Table2[[#This Row],[Day High]]/Table2[[#This Row],[Close Price]])-1</f>
        <v>1.4832162373145996E-2</v>
      </c>
      <c r="AE603" s="1">
        <f>(Table2[[#This Row],[Close Price]]/Table2[[#This Row],[Current Week Low]])-1</f>
        <v>3.6871456883440512E-3</v>
      </c>
      <c r="AF603" s="1">
        <f>(Table2[[#This Row],[Current Week High]]/Table2[[#This Row],[Close Price]])-1</f>
        <v>1.4832162373145996E-2</v>
      </c>
      <c r="AG603" s="1">
        <f>(Table2[[#This Row],[Close Price]]/Table2[[#This Row],[Current Month Low]])-1</f>
        <v>2.4077122031507026E-2</v>
      </c>
      <c r="AH603" s="1">
        <f>(Table2[[#This Row],[Current Month High]]/Table2[[#This Row],[Close Price]])-1</f>
        <v>0.10208017633282829</v>
      </c>
      <c r="AI603">
        <v>38.393718142994899</v>
      </c>
      <c r="AJ603">
        <v>35.843054082714701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-0.1</v>
      </c>
      <c r="AM603" t="s">
        <v>3143</v>
      </c>
      <c r="AN603">
        <v>-7.72</v>
      </c>
      <c r="AO603" t="s">
        <v>3143</v>
      </c>
      <c r="AQ603">
        <f>(Table2[[#This Row],[Sharpe Ratio]]-AVERAGE(Table2[Sharpe Ratio]))/_xlfn.STDEV.P(Table2[Sharpe Ratio])</f>
        <v>-0.66967788397470196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499</v>
      </c>
      <c r="AT603">
        <f>_xlfn.RANK.AVG(Table2[[#This Row],[6M Return vs Nifty Z-Score]],Table2[6M Return vs Nifty Z-Score])</f>
        <v>649</v>
      </c>
      <c r="AU603">
        <f>_xlfn.RANK.AVG(Table2[[#This Row],[Sharpe Ratio Z-Score]],Table2[Sharpe Ratio Z-Score])</f>
        <v>520.5</v>
      </c>
      <c r="AV603">
        <f>(Table2[[#This Row],[Rank 1Y]]+Table2[[#This Row],[Rank 6M]]+Table2[[#This Row],[Rank Sharpe]])/3</f>
        <v>556.16666666666663</v>
      </c>
    </row>
    <row r="604" spans="1:48" x14ac:dyDescent="0.3">
      <c r="A604" t="s">
        <v>63</v>
      </c>
      <c r="B604" t="s">
        <v>64</v>
      </c>
      <c r="C604" t="s">
        <v>3097</v>
      </c>
      <c r="D604" t="s">
        <v>24</v>
      </c>
      <c r="E604">
        <v>351676.41567274998</v>
      </c>
      <c r="F604">
        <v>1749.85</v>
      </c>
      <c r="G604">
        <v>-25.899461621937899</v>
      </c>
      <c r="H604">
        <f>(Table2[[#This Row],[1Y Return vs Nifty]]-AVERAGE(Table2[1Y Return vs Nifty]))/_xlfn.STDEV.P(Table2[1Y Return vs Nifty])</f>
        <v>-0.79782980491441824</v>
      </c>
      <c r="I604">
        <v>1.3035998954253201</v>
      </c>
      <c r="J604">
        <f>(Table2[[#This Row],[1M Return vs Nifty]]-AVERAGE(Table2[1M Return vs Nifty]))/_xlfn.STDEV.P(Table2[1M Return vs Nifty])</f>
        <v>0.41362558492282331</v>
      </c>
      <c r="K604">
        <v>-1.8880800517945</v>
      </c>
      <c r="L604">
        <f>(Table2[[#This Row],[6M Return vs Nifty]]-AVERAGE(Table2[6M Return vs Nifty]))/_xlfn.STDEV.P(Table2[6M Return vs Nifty])</f>
        <v>-9.4767691533498885E-2</v>
      </c>
      <c r="M604">
        <v>-2.6547259582320502</v>
      </c>
      <c r="N604">
        <f>(Table2[[#This Row],[1W Return vs Nifty]]-AVERAGE(Table2[1W Return vs Nifty]))/_xlfn.STDEV.P(Table2[1W Return vs Nifty])</f>
        <v>0.61917192028458179</v>
      </c>
      <c r="O604">
        <v>1816.28</v>
      </c>
      <c r="P604">
        <v>1819.72609686285</v>
      </c>
      <c r="Q604">
        <v>1791.49886276697</v>
      </c>
      <c r="R604">
        <v>31.978373284274198</v>
      </c>
      <c r="S604" s="1">
        <f>(Table2[[#This Row],[Close Price]]-Table2[[#This Row],[20D EMA]])/Table2[[#This Row],[20D EMA]]</f>
        <v>-3.6574757196027083E-2</v>
      </c>
      <c r="T604" s="1">
        <f>(Table2[[#This Row],[Close Price]]-Table2[[#This Row],[50D EMA]])/Table2[[#This Row],[50D EMA]]</f>
        <v>-3.839923875538976E-2</v>
      </c>
      <c r="U604" s="1">
        <f>(Table2[[#This Row],[Close Price]]-Table2[[#This Row],[200D EMA]])/Table2[[#This Row],[200D EMA]]</f>
        <v>-2.3248054259238211E-2</v>
      </c>
      <c r="V604">
        <v>0.98132262982854801</v>
      </c>
      <c r="W604">
        <v>1745.05</v>
      </c>
      <c r="X604">
        <v>1780.65</v>
      </c>
      <c r="Y604">
        <v>1745.05</v>
      </c>
      <c r="Z604">
        <v>1780.65</v>
      </c>
      <c r="AA604">
        <v>1735</v>
      </c>
      <c r="AB604">
        <v>1916</v>
      </c>
      <c r="AC604" s="1">
        <f>(Table2[[#This Row],[Close Price]]/Table2[[#This Row],[Day Low]])-1</f>
        <v>2.75063751754967E-3</v>
      </c>
      <c r="AD604" s="1">
        <f>(Table2[[#This Row],[Day High]]/Table2[[#This Row],[Close Price]])-1</f>
        <v>1.7601508700745949E-2</v>
      </c>
      <c r="AE604" s="1">
        <f>(Table2[[#This Row],[Close Price]]/Table2[[#This Row],[Current Week Low]])-1</f>
        <v>2.75063751754967E-3</v>
      </c>
      <c r="AF604" s="1">
        <f>(Table2[[#This Row],[Current Week High]]/Table2[[#This Row],[Close Price]])-1</f>
        <v>1.7601508700745949E-2</v>
      </c>
      <c r="AG604" s="1">
        <f>(Table2[[#This Row],[Close Price]]/Table2[[#This Row],[Current Month Low]])-1</f>
        <v>8.5590778097981435E-3</v>
      </c>
      <c r="AH604" s="1">
        <f>(Table2[[#This Row],[Current Month High]]/Table2[[#This Row],[Close Price]])-1</f>
        <v>9.4950995799639948E-2</v>
      </c>
      <c r="AI604">
        <v>10.980941223533399</v>
      </c>
      <c r="AJ604">
        <v>13.3432652135893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-0.03</v>
      </c>
      <c r="AM604" t="s">
        <v>3143</v>
      </c>
      <c r="AN604">
        <v>-6.73</v>
      </c>
      <c r="AO604" t="s">
        <v>3143</v>
      </c>
      <c r="AP604">
        <v>-0.114017845384975</v>
      </c>
      <c r="AQ604">
        <f>(Table2[[#This Row],[Sharpe Ratio]]-AVERAGE(Table2[Sharpe Ratio]))/_xlfn.STDEV.P(Table2[Sharpe Ratio])</f>
        <v>-2.0158426694393126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590</v>
      </c>
      <c r="AT604">
        <f>_xlfn.RANK.AVG(Table2[[#This Row],[6M Return vs Nifty Z-Score]],Table2[6M Return vs Nifty Z-Score])</f>
        <v>359</v>
      </c>
      <c r="AU604">
        <f>_xlfn.RANK.AVG(Table2[[#This Row],[Sharpe Ratio Z-Score]],Table2[Sharpe Ratio Z-Score])</f>
        <v>720</v>
      </c>
      <c r="AV604">
        <f>(Table2[[#This Row],[Rank 1Y]]+Table2[[#This Row],[Rank 6M]]+Table2[[#This Row],[Rank Sharpe]])/3</f>
        <v>556.33333333333337</v>
      </c>
    </row>
    <row r="605" spans="1:48" x14ac:dyDescent="0.3">
      <c r="A605" t="s">
        <v>1363</v>
      </c>
      <c r="B605" t="s">
        <v>1364</v>
      </c>
      <c r="C605" t="s">
        <v>3111</v>
      </c>
      <c r="D605" t="s">
        <v>432</v>
      </c>
      <c r="E605">
        <v>7712.5325931500001</v>
      </c>
      <c r="F605">
        <v>196.2</v>
      </c>
      <c r="G605">
        <v>-29.9032427795443</v>
      </c>
      <c r="H605">
        <f>(Table2[[#This Row],[1Y Return vs Nifty]]-AVERAGE(Table2[1Y Return vs Nifty]))/_xlfn.STDEV.P(Table2[1Y Return vs Nifty])</f>
        <v>-0.86999324148389023</v>
      </c>
      <c r="I605">
        <v>-4.5528466520111301</v>
      </c>
      <c r="J605">
        <f>(Table2[[#This Row],[1M Return vs Nifty]]-AVERAGE(Table2[1M Return vs Nifty]))/_xlfn.STDEV.P(Table2[1M Return vs Nifty])</f>
        <v>-0.27414947357059027</v>
      </c>
      <c r="K605">
        <v>-30.048828623351799</v>
      </c>
      <c r="L605">
        <f>(Table2[[#This Row],[6M Return vs Nifty]]-AVERAGE(Table2[6M Return vs Nifty]))/_xlfn.STDEV.P(Table2[6M Return vs Nifty])</f>
        <v>-1.1213983266835557</v>
      </c>
      <c r="M605">
        <v>-6.9194146018005398</v>
      </c>
      <c r="N605">
        <f>(Table2[[#This Row],[1W Return vs Nifty]]-AVERAGE(Table2[1W Return vs Nifty]))/_xlfn.STDEV.P(Table2[1W Return vs Nifty])</f>
        <v>-0.24495185201858219</v>
      </c>
      <c r="O605">
        <v>209.49</v>
      </c>
      <c r="P605">
        <v>218.07384510532501</v>
      </c>
      <c r="Q605">
        <v>222.25447527739499</v>
      </c>
      <c r="R605">
        <v>16.145635352866801</v>
      </c>
      <c r="S605" s="1">
        <f>(Table2[[#This Row],[Close Price]]-Table2[[#This Row],[20D EMA]])/Table2[[#This Row],[20D EMA]]</f>
        <v>-6.343978232851219E-2</v>
      </c>
      <c r="T605" s="1">
        <f>(Table2[[#This Row],[Close Price]]-Table2[[#This Row],[50D EMA]])/Table2[[#This Row],[50D EMA]]</f>
        <v>-0.10030476187898836</v>
      </c>
      <c r="U605" s="1">
        <f>(Table2[[#This Row],[Close Price]]-Table2[[#This Row],[200D EMA]])/Table2[[#This Row],[200D EMA]]</f>
        <v>-0.11722812440503844</v>
      </c>
      <c r="V605">
        <v>0.69692489694188298</v>
      </c>
      <c r="W605">
        <v>192.4</v>
      </c>
      <c r="X605">
        <v>197.99</v>
      </c>
      <c r="Y605">
        <v>192.4</v>
      </c>
      <c r="Z605">
        <v>197.99</v>
      </c>
      <c r="AA605">
        <v>192</v>
      </c>
      <c r="AB605">
        <v>224.95</v>
      </c>
      <c r="AC605" s="1">
        <f>(Table2[[#This Row],[Close Price]]/Table2[[#This Row],[Day Low]])-1</f>
        <v>1.9750519750519668E-2</v>
      </c>
      <c r="AD605" s="1">
        <f>(Table2[[#This Row],[Day High]]/Table2[[#This Row],[Close Price]])-1</f>
        <v>9.1233435270132723E-3</v>
      </c>
      <c r="AE605" s="1">
        <f>(Table2[[#This Row],[Close Price]]/Table2[[#This Row],[Current Week Low]])-1</f>
        <v>1.9750519750519668E-2</v>
      </c>
      <c r="AF605" s="1">
        <f>(Table2[[#This Row],[Current Week High]]/Table2[[#This Row],[Close Price]])-1</f>
        <v>9.1233435270132723E-3</v>
      </c>
      <c r="AG605" s="1">
        <f>(Table2[[#This Row],[Close Price]]/Table2[[#This Row],[Current Month Low]])-1</f>
        <v>2.1874999999999867E-2</v>
      </c>
      <c r="AH605" s="1">
        <f>(Table2[[#This Row],[Current Month High]]/Table2[[#This Row],[Close Price]])-1</f>
        <v>0.14653414882772675</v>
      </c>
      <c r="AI605">
        <v>64.245667686034594</v>
      </c>
      <c r="AJ605">
        <v>9.5477386934673394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-0.11</v>
      </c>
      <c r="AM605" t="s">
        <v>3143</v>
      </c>
      <c r="AN605">
        <v>-8.42</v>
      </c>
      <c r="AO605" t="s">
        <v>3143</v>
      </c>
      <c r="AP605">
        <v>4.0542008666758E-2</v>
      </c>
      <c r="AQ605">
        <f>(Table2[[#This Row],[Sharpe Ratio]]-AVERAGE(Table2[Sharpe Ratio]))/_xlfn.STDEV.P(Table2[Sharpe Ratio])</f>
        <v>-0.19101400276455421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615</v>
      </c>
      <c r="AT605">
        <f>_xlfn.RANK.AVG(Table2[[#This Row],[6M Return vs Nifty Z-Score]],Table2[6M Return vs Nifty Z-Score])</f>
        <v>662</v>
      </c>
      <c r="AU605">
        <f>_xlfn.RANK.AVG(Table2[[#This Row],[Sharpe Ratio Z-Score]],Table2[Sharpe Ratio Z-Score])</f>
        <v>392</v>
      </c>
      <c r="AV605">
        <f>(Table2[[#This Row],[Rank 1Y]]+Table2[[#This Row],[Rank 6M]]+Table2[[#This Row],[Rank Sharpe]])/3</f>
        <v>556.33333333333337</v>
      </c>
    </row>
    <row r="606" spans="1:48" x14ac:dyDescent="0.3">
      <c r="A606" t="s">
        <v>16</v>
      </c>
      <c r="B606" t="s">
        <v>17</v>
      </c>
      <c r="C606" t="s">
        <v>3095</v>
      </c>
      <c r="D606" t="s">
        <v>18</v>
      </c>
      <c r="E606">
        <v>1796896.1352609301</v>
      </c>
      <c r="F606">
        <v>1334.35</v>
      </c>
      <c r="G606">
        <v>-12.941932214801501</v>
      </c>
      <c r="H606">
        <f>(Table2[[#This Row],[1Y Return vs Nifty]]-AVERAGE(Table2[1Y Return vs Nifty]))/_xlfn.STDEV.P(Table2[1Y Return vs Nifty])</f>
        <v>-0.56428560890047663</v>
      </c>
      <c r="I606">
        <v>-5.6710985414265398</v>
      </c>
      <c r="J606">
        <f>(Table2[[#This Row],[1M Return vs Nifty]]-AVERAGE(Table2[1M Return vs Nifty]))/_xlfn.STDEV.P(Table2[1M Return vs Nifty])</f>
        <v>-0.40547582521119657</v>
      </c>
      <c r="K606">
        <v>-17.479876194681498</v>
      </c>
      <c r="L606">
        <f>(Table2[[#This Row],[6M Return vs Nifty]]-AVERAGE(Table2[6M Return vs Nifty]))/_xlfn.STDEV.P(Table2[6M Return vs Nifty])</f>
        <v>-0.66318353234923511</v>
      </c>
      <c r="M606">
        <v>-1.05208858405646</v>
      </c>
      <c r="N606">
        <f>(Table2[[#This Row],[1W Return vs Nifty]]-AVERAGE(Table2[1W Return vs Nifty]))/_xlfn.STDEV.P(Table2[1W Return vs Nifty])</f>
        <v>0.94390302474519916</v>
      </c>
      <c r="O606">
        <v>1374.75</v>
      </c>
      <c r="P606">
        <v>1421.9560949581901</v>
      </c>
      <c r="Q606">
        <v>1421.50711780506</v>
      </c>
      <c r="R606">
        <v>25.298417313285299</v>
      </c>
      <c r="S606" s="1">
        <f>(Table2[[#This Row],[Close Price]]-Table2[[#This Row],[20D EMA]])/Table2[[#This Row],[20D EMA]]</f>
        <v>-2.9387161302054984E-2</v>
      </c>
      <c r="T606" s="1">
        <f>(Table2[[#This Row],[Close Price]]-Table2[[#This Row],[50D EMA]])/Table2[[#This Row],[50D EMA]]</f>
        <v>-6.1609563944213103E-2</v>
      </c>
      <c r="U606" s="1">
        <f>(Table2[[#This Row],[Close Price]]-Table2[[#This Row],[200D EMA]])/Table2[[#This Row],[200D EMA]]</f>
        <v>-6.1313177200012101E-2</v>
      </c>
      <c r="V606">
        <v>1.1833745980311701</v>
      </c>
      <c r="W606">
        <v>1322.1</v>
      </c>
      <c r="X606">
        <v>1353</v>
      </c>
      <c r="Y606">
        <v>1322.1</v>
      </c>
      <c r="Z606">
        <v>1353</v>
      </c>
      <c r="AA606">
        <v>1322</v>
      </c>
      <c r="AB606">
        <v>1487.95</v>
      </c>
      <c r="AC606" s="1">
        <f>(Table2[[#This Row],[Close Price]]/Table2[[#This Row],[Day Low]])-1</f>
        <v>9.2655623629074313E-3</v>
      </c>
      <c r="AD606" s="1">
        <f>(Table2[[#This Row],[Day High]]/Table2[[#This Row],[Close Price]])-1</f>
        <v>1.3976842657473787E-2</v>
      </c>
      <c r="AE606" s="1">
        <f>(Table2[[#This Row],[Close Price]]/Table2[[#This Row],[Current Week Low]])-1</f>
        <v>9.2655623629074313E-3</v>
      </c>
      <c r="AF606" s="1">
        <f>(Table2[[#This Row],[Current Week High]]/Table2[[#This Row],[Close Price]])-1</f>
        <v>1.3976842657473787E-2</v>
      </c>
      <c r="AG606" s="1">
        <f>(Table2[[#This Row],[Close Price]]/Table2[[#This Row],[Current Month Low]])-1</f>
        <v>9.341906202723127E-3</v>
      </c>
      <c r="AH606" s="1">
        <f>(Table2[[#This Row],[Current Month High]]/Table2[[#This Row],[Close Price]])-1</f>
        <v>0.11511222692696821</v>
      </c>
      <c r="AI606">
        <v>20.568066849027598</v>
      </c>
      <c r="AJ606">
        <v>17.566466221722902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0</v>
      </c>
      <c r="AM606" t="s">
        <v>3142</v>
      </c>
      <c r="AN606">
        <v>-2.68</v>
      </c>
      <c r="AO606" t="s">
        <v>3143</v>
      </c>
      <c r="AP606">
        <v>-3.2524559464219997E-2</v>
      </c>
      <c r="AQ606">
        <f>(Table2[[#This Row],[Sharpe Ratio]]-AVERAGE(Table2[Sharpe Ratio]))/_xlfn.STDEV.P(Table2[Sharpe Ratio])</f>
        <v>-1.0536828304429533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504</v>
      </c>
      <c r="AT606">
        <f>_xlfn.RANK.AVG(Table2[[#This Row],[6M Return vs Nifty Z-Score]],Table2[6M Return vs Nifty Z-Score])</f>
        <v>542</v>
      </c>
      <c r="AU606">
        <f>_xlfn.RANK.AVG(Table2[[#This Row],[Sharpe Ratio Z-Score]],Table2[Sharpe Ratio Z-Score])</f>
        <v>624</v>
      </c>
      <c r="AV606">
        <f>(Table2[[#This Row],[Rank 1Y]]+Table2[[#This Row],[Rank 6M]]+Table2[[#This Row],[Rank Sharpe]])/3</f>
        <v>556.66666666666663</v>
      </c>
    </row>
    <row r="607" spans="1:48" x14ac:dyDescent="0.3">
      <c r="A607" t="s">
        <v>1901</v>
      </c>
      <c r="B607" t="s">
        <v>1902</v>
      </c>
      <c r="C607" t="s">
        <v>3097</v>
      </c>
      <c r="D607" t="s">
        <v>24</v>
      </c>
      <c r="E607">
        <v>3648.4144086000001</v>
      </c>
      <c r="F607">
        <v>118.53</v>
      </c>
      <c r="G607">
        <v>-26.4320085930181</v>
      </c>
      <c r="H607">
        <f>(Table2[[#This Row],[1Y Return vs Nifty]]-AVERAGE(Table2[1Y Return vs Nifty]))/_xlfn.STDEV.P(Table2[1Y Return vs Nifty])</f>
        <v>-0.80742833641627121</v>
      </c>
      <c r="I607">
        <v>1.77534077609771</v>
      </c>
      <c r="J607">
        <f>(Table2[[#This Row],[1M Return vs Nifty]]-AVERAGE(Table2[1M Return vs Nifty]))/_xlfn.STDEV.P(Table2[1M Return vs Nifty])</f>
        <v>0.46902634870853743</v>
      </c>
      <c r="K607">
        <v>-24.466582954598302</v>
      </c>
      <c r="L607">
        <f>(Table2[[#This Row],[6M Return vs Nifty]]-AVERAGE(Table2[6M Return vs Nifty]))/_xlfn.STDEV.P(Table2[6M Return vs Nifty])</f>
        <v>-0.91789150576529577</v>
      </c>
      <c r="M607">
        <v>3.3902621504975801</v>
      </c>
      <c r="N607">
        <f>(Table2[[#This Row],[1W Return vs Nifty]]-AVERAGE(Table2[1W Return vs Nifty]))/_xlfn.STDEV.P(Table2[1W Return vs Nifty])</f>
        <v>1.8440252131318504</v>
      </c>
      <c r="O607">
        <v>116.13</v>
      </c>
      <c r="P607">
        <v>119.31578917995201</v>
      </c>
      <c r="Q607">
        <v>124.605299342468</v>
      </c>
      <c r="R607">
        <v>56.654403610833</v>
      </c>
      <c r="S607" s="1">
        <f>(Table2[[#This Row],[Close Price]]-Table2[[#This Row],[20D EMA]])/Table2[[#This Row],[20D EMA]]</f>
        <v>2.0666494445879667E-2</v>
      </c>
      <c r="T607" s="1">
        <f>(Table2[[#This Row],[Close Price]]-Table2[[#This Row],[50D EMA]])/Table2[[#This Row],[50D EMA]]</f>
        <v>-6.58579376084818E-3</v>
      </c>
      <c r="U607" s="1">
        <f>(Table2[[#This Row],[Close Price]]-Table2[[#This Row],[200D EMA]])/Table2[[#This Row],[200D EMA]]</f>
        <v>-4.8756348040788468E-2</v>
      </c>
      <c r="V607">
        <v>1.34074397121394</v>
      </c>
      <c r="W607">
        <v>116.51</v>
      </c>
      <c r="X607">
        <v>119.8</v>
      </c>
      <c r="Y607">
        <v>116.51</v>
      </c>
      <c r="Z607">
        <v>119.8</v>
      </c>
      <c r="AA607">
        <v>108.69</v>
      </c>
      <c r="AB607">
        <v>123.65</v>
      </c>
      <c r="AC607" s="1">
        <f>(Table2[[#This Row],[Close Price]]/Table2[[#This Row],[Day Low]])-1</f>
        <v>1.7337567590764769E-2</v>
      </c>
      <c r="AD607" s="1">
        <f>(Table2[[#This Row],[Day High]]/Table2[[#This Row],[Close Price]])-1</f>
        <v>1.0714587024381883E-2</v>
      </c>
      <c r="AE607" s="1">
        <f>(Table2[[#This Row],[Close Price]]/Table2[[#This Row],[Current Week Low]])-1</f>
        <v>1.7337567590764769E-2</v>
      </c>
      <c r="AF607" s="1">
        <f>(Table2[[#This Row],[Current Week High]]/Table2[[#This Row],[Close Price]])-1</f>
        <v>1.0714587024381883E-2</v>
      </c>
      <c r="AG607" s="1">
        <f>(Table2[[#This Row],[Close Price]]/Table2[[#This Row],[Current Month Low]])-1</f>
        <v>9.0532707700800463E-2</v>
      </c>
      <c r="AH607" s="1">
        <f>(Table2[[#This Row],[Current Month High]]/Table2[[#This Row],[Close Price]])-1</f>
        <v>4.3195815405382643E-2</v>
      </c>
      <c r="AI607">
        <v>37.897578672066103</v>
      </c>
      <c r="AJ607">
        <v>9.0532707700800401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-0.02</v>
      </c>
      <c r="AM607" t="s">
        <v>3143</v>
      </c>
      <c r="AN607">
        <v>0.73</v>
      </c>
      <c r="AO607" t="s">
        <v>3144</v>
      </c>
      <c r="AP607">
        <v>1.8185382778647001E-2</v>
      </c>
      <c r="AQ607">
        <f>(Table2[[#This Row],[Sharpe Ratio]]-AVERAGE(Table2[Sharpe Ratio]))/_xlfn.STDEV.P(Table2[Sharpe Ratio])</f>
        <v>-0.4549700737705008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593</v>
      </c>
      <c r="AT607">
        <f>_xlfn.RANK.AVG(Table2[[#This Row],[6M Return vs Nifty Z-Score]],Table2[6M Return vs Nifty Z-Score])</f>
        <v>620</v>
      </c>
      <c r="AU607">
        <f>_xlfn.RANK.AVG(Table2[[#This Row],[Sharpe Ratio Z-Score]],Table2[Sharpe Ratio Z-Score])</f>
        <v>458</v>
      </c>
      <c r="AV607">
        <f>(Table2[[#This Row],[Rank 1Y]]+Table2[[#This Row],[Rank 6M]]+Table2[[#This Row],[Rank Sharpe]])/3</f>
        <v>557</v>
      </c>
    </row>
    <row r="608" spans="1:48" x14ac:dyDescent="0.3">
      <c r="A608" t="s">
        <v>981</v>
      </c>
      <c r="B608" t="s">
        <v>982</v>
      </c>
      <c r="C608" t="s">
        <v>3098</v>
      </c>
      <c r="D608" t="s">
        <v>27</v>
      </c>
      <c r="E608">
        <v>13522.235087658901</v>
      </c>
      <c r="F608">
        <v>70.98</v>
      </c>
      <c r="G608">
        <v>-44.959209328554699</v>
      </c>
      <c r="H608">
        <f>(Table2[[#This Row],[1Y Return vs Nifty]]-AVERAGE(Table2[1Y Return vs Nifty]))/_xlfn.STDEV.P(Table2[1Y Return vs Nifty])</f>
        <v>-1.1413592937935886</v>
      </c>
      <c r="I608">
        <v>-11.307517289733401</v>
      </c>
      <c r="J608">
        <f>(Table2[[#This Row],[1M Return vs Nifty]]-AVERAGE(Table2[1M Return vs Nifty]))/_xlfn.STDEV.P(Table2[1M Return vs Nifty])</f>
        <v>-1.0674110452990551</v>
      </c>
      <c r="K608">
        <v>-23.554245161224401</v>
      </c>
      <c r="L608">
        <f>(Table2[[#This Row],[6M Return vs Nifty]]-AVERAGE(Table2[6M Return vs Nifty]))/_xlfn.STDEV.P(Table2[6M Return vs Nifty])</f>
        <v>-0.88463124189472297</v>
      </c>
      <c r="M608">
        <v>-12.1092770559695</v>
      </c>
      <c r="N608">
        <f>(Table2[[#This Row],[1W Return vs Nifty]]-AVERAGE(Table2[1W Return vs Nifty]))/_xlfn.STDEV.P(Table2[1W Return vs Nifty])</f>
        <v>-1.2965370664267475</v>
      </c>
      <c r="O608">
        <v>78.150000000000006</v>
      </c>
      <c r="P608">
        <v>83.100914677419993</v>
      </c>
      <c r="Q608">
        <v>85.0494664488685</v>
      </c>
      <c r="R608">
        <v>20.999643711932102</v>
      </c>
      <c r="S608" s="1">
        <f>(Table2[[#This Row],[Close Price]]-Table2[[#This Row],[20D EMA]])/Table2[[#This Row],[20D EMA]]</f>
        <v>-9.1746641074856056E-2</v>
      </c>
      <c r="T608" s="1">
        <f>(Table2[[#This Row],[Close Price]]-Table2[[#This Row],[50D EMA]])/Table2[[#This Row],[50D EMA]]</f>
        <v>-0.14585777695072061</v>
      </c>
      <c r="U608" s="1">
        <f>(Table2[[#This Row],[Close Price]]-Table2[[#This Row],[200D EMA]])/Table2[[#This Row],[200D EMA]]</f>
        <v>-0.16542686316941235</v>
      </c>
      <c r="V608">
        <v>0.45834476848205102</v>
      </c>
      <c r="W608">
        <v>68.5</v>
      </c>
      <c r="X608">
        <v>71.89</v>
      </c>
      <c r="Y608">
        <v>68.5</v>
      </c>
      <c r="Z608">
        <v>71.89</v>
      </c>
      <c r="AA608">
        <v>68.25</v>
      </c>
      <c r="AB608">
        <v>86.33</v>
      </c>
      <c r="AC608" s="1">
        <f>(Table2[[#This Row],[Close Price]]/Table2[[#This Row],[Day Low]])-1</f>
        <v>3.620437956204392E-2</v>
      </c>
      <c r="AD608" s="1">
        <f>(Table2[[#This Row],[Day High]]/Table2[[#This Row],[Close Price]])-1</f>
        <v>1.2820512820512775E-2</v>
      </c>
      <c r="AE608" s="1">
        <f>(Table2[[#This Row],[Close Price]]/Table2[[#This Row],[Current Week Low]])-1</f>
        <v>3.620437956204392E-2</v>
      </c>
      <c r="AF608" s="1">
        <f>(Table2[[#This Row],[Current Week High]]/Table2[[#This Row],[Close Price]])-1</f>
        <v>1.2820512820512775E-2</v>
      </c>
      <c r="AG608" s="1">
        <f>(Table2[[#This Row],[Close Price]]/Table2[[#This Row],[Current Month Low]])-1</f>
        <v>4.0000000000000036E-2</v>
      </c>
      <c r="AH608" s="1">
        <f>(Table2[[#This Row],[Current Month High]]/Table2[[#This Row],[Close Price]])-1</f>
        <v>0.2162581008734854</v>
      </c>
      <c r="AI608">
        <v>56.945618484080001</v>
      </c>
      <c r="AJ608">
        <v>9.1160645657186894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-0.28000000000000003</v>
      </c>
      <c r="AM608" t="s">
        <v>3143</v>
      </c>
      <c r="AN608">
        <v>-15.29</v>
      </c>
      <c r="AO608" t="s">
        <v>3143</v>
      </c>
      <c r="AP608">
        <v>4.5969571309237997E-2</v>
      </c>
      <c r="AQ608">
        <f>(Table2[[#This Row],[Sharpe Ratio]]-AVERAGE(Table2[Sharpe Ratio]))/_xlfn.STDEV.P(Table2[Sharpe Ratio])</f>
        <v>-0.12693286111922508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683</v>
      </c>
      <c r="AT608">
        <f>_xlfn.RANK.AVG(Table2[[#This Row],[6M Return vs Nifty Z-Score]],Table2[6M Return vs Nifty Z-Score])</f>
        <v>612</v>
      </c>
      <c r="AU608">
        <f>_xlfn.RANK.AVG(Table2[[#This Row],[Sharpe Ratio Z-Score]],Table2[Sharpe Ratio Z-Score])</f>
        <v>377</v>
      </c>
      <c r="AV608">
        <f>(Table2[[#This Row],[Rank 1Y]]+Table2[[#This Row],[Rank 6M]]+Table2[[#This Row],[Rank Sharpe]])/3</f>
        <v>557.33333333333337</v>
      </c>
    </row>
    <row r="609" spans="1:48" x14ac:dyDescent="0.3">
      <c r="A609" t="s">
        <v>459</v>
      </c>
      <c r="B609" t="s">
        <v>460</v>
      </c>
      <c r="C609" t="s">
        <v>3105</v>
      </c>
      <c r="D609" t="s">
        <v>117</v>
      </c>
      <c r="E609">
        <v>46047.095921771899</v>
      </c>
      <c r="F609">
        <v>114.67</v>
      </c>
      <c r="G609">
        <v>8.9730988090667108</v>
      </c>
      <c r="H609">
        <f>(Table2[[#This Row],[1Y Return vs Nifty]]-AVERAGE(Table2[1Y Return vs Nifty]))/_xlfn.STDEV.P(Table2[1Y Return vs Nifty])</f>
        <v>-0.16929300342191492</v>
      </c>
      <c r="I609">
        <v>-14.1097374495704</v>
      </c>
      <c r="J609">
        <f>(Table2[[#This Row],[1M Return vs Nifty]]-AVERAGE(Table2[1M Return vs Nifty]))/_xlfn.STDEV.P(Table2[1M Return vs Nifty])</f>
        <v>-1.3965008984604319</v>
      </c>
      <c r="K609">
        <v>-38.978922505564903</v>
      </c>
      <c r="L609">
        <f>(Table2[[#This Row],[6M Return vs Nifty]]-AVERAGE(Table2[6M Return vs Nifty]))/_xlfn.STDEV.P(Table2[6M Return vs Nifty])</f>
        <v>-1.4469545856356267</v>
      </c>
      <c r="M609">
        <v>-13.0393227994293</v>
      </c>
      <c r="N609">
        <f>(Table2[[#This Row],[1W Return vs Nifty]]-AVERAGE(Table2[1W Return vs Nifty]))/_xlfn.STDEV.P(Table2[1W Return vs Nifty])</f>
        <v>-1.4849856739153604</v>
      </c>
      <c r="O609">
        <v>125.65</v>
      </c>
      <c r="P609">
        <v>131.09791773747901</v>
      </c>
      <c r="Q609">
        <v>132.33756907873999</v>
      </c>
      <c r="R609">
        <v>13.2555059139302</v>
      </c>
      <c r="S609" s="1">
        <f>(Table2[[#This Row],[Close Price]]-Table2[[#This Row],[20D EMA]])/Table2[[#This Row],[20D EMA]]</f>
        <v>-8.73855949064863E-2</v>
      </c>
      <c r="T609" s="1">
        <f>(Table2[[#This Row],[Close Price]]-Table2[[#This Row],[50D EMA]])/Table2[[#This Row],[50D EMA]]</f>
        <v>-0.1253102873104025</v>
      </c>
      <c r="U609" s="1">
        <f>(Table2[[#This Row],[Close Price]]-Table2[[#This Row],[200D EMA]])/Table2[[#This Row],[200D EMA]]</f>
        <v>-0.13350380547059845</v>
      </c>
      <c r="V609">
        <v>0.89961285018152104</v>
      </c>
      <c r="W609">
        <v>111.2</v>
      </c>
      <c r="X609">
        <v>115.87</v>
      </c>
      <c r="Y609">
        <v>111.2</v>
      </c>
      <c r="Z609">
        <v>115.87</v>
      </c>
      <c r="AA609">
        <v>110.4</v>
      </c>
      <c r="AB609">
        <v>142.12</v>
      </c>
      <c r="AC609" s="1">
        <f>(Table2[[#This Row],[Close Price]]/Table2[[#This Row],[Day Low]])-1</f>
        <v>3.1205035971223039E-2</v>
      </c>
      <c r="AD609" s="1">
        <f>(Table2[[#This Row],[Day High]]/Table2[[#This Row],[Close Price]])-1</f>
        <v>1.0464812069416629E-2</v>
      </c>
      <c r="AE609" s="1">
        <f>(Table2[[#This Row],[Close Price]]/Table2[[#This Row],[Current Week Low]])-1</f>
        <v>3.1205035971223039E-2</v>
      </c>
      <c r="AF609" s="1">
        <f>(Table2[[#This Row],[Current Week High]]/Table2[[#This Row],[Close Price]])-1</f>
        <v>1.0464812069416629E-2</v>
      </c>
      <c r="AG609" s="1">
        <f>(Table2[[#This Row],[Close Price]]/Table2[[#This Row],[Current Month Low]])-1</f>
        <v>3.867753623188408E-2</v>
      </c>
      <c r="AH609" s="1">
        <f>(Table2[[#This Row],[Current Month High]]/Table2[[#This Row],[Close Price]])-1</f>
        <v>0.23938257608790448</v>
      </c>
      <c r="AI609">
        <v>52.9170663643498</v>
      </c>
      <c r="AJ609">
        <v>38.825665859564097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-0.19</v>
      </c>
      <c r="AM609" t="s">
        <v>3143</v>
      </c>
      <c r="AN609">
        <v>-11.77</v>
      </c>
      <c r="AO609" t="s">
        <v>3143</v>
      </c>
      <c r="AP609">
        <v>-2.2786093178629001E-2</v>
      </c>
      <c r="AQ609">
        <f>(Table2[[#This Row],[Sharpe Ratio]]-AVERAGE(Table2[Sharpe Ratio]))/_xlfn.STDEV.P(Table2[Sharpe Ratio])</f>
        <v>-0.9387045098666158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358</v>
      </c>
      <c r="AT609">
        <f>_xlfn.RANK.AVG(Table2[[#This Row],[6M Return vs Nifty Z-Score]],Table2[6M Return vs Nifty Z-Score])</f>
        <v>708</v>
      </c>
      <c r="AU609">
        <f>_xlfn.RANK.AVG(Table2[[#This Row],[Sharpe Ratio Z-Score]],Table2[Sharpe Ratio Z-Score])</f>
        <v>607</v>
      </c>
      <c r="AV609">
        <f>(Table2[[#This Row],[Rank 1Y]]+Table2[[#This Row],[Rank 6M]]+Table2[[#This Row],[Rank Sharpe]])/3</f>
        <v>557.66666666666663</v>
      </c>
    </row>
    <row r="610" spans="1:48" x14ac:dyDescent="0.3">
      <c r="A610" t="s">
        <v>864</v>
      </c>
      <c r="B610" t="s">
        <v>865</v>
      </c>
      <c r="C610" t="s">
        <v>3108</v>
      </c>
      <c r="D610" t="s">
        <v>554</v>
      </c>
      <c r="E610">
        <v>17017.844263424999</v>
      </c>
      <c r="F610">
        <v>1451.85</v>
      </c>
      <c r="G610">
        <v>-19.8708682089196</v>
      </c>
      <c r="H610">
        <f>(Table2[[#This Row],[1Y Return vs Nifty]]-AVERAGE(Table2[1Y Return vs Nifty]))/_xlfn.STDEV.P(Table2[1Y Return vs Nifty])</f>
        <v>-0.6891715138544825</v>
      </c>
      <c r="I610">
        <v>-5.4576813434386704</v>
      </c>
      <c r="J610">
        <f>(Table2[[#This Row],[1M Return vs Nifty]]-AVERAGE(Table2[1M Return vs Nifty]))/_xlfn.STDEV.P(Table2[1M Return vs Nifty])</f>
        <v>-0.38041232900395139</v>
      </c>
      <c r="K610">
        <v>-22.202274584177299</v>
      </c>
      <c r="L610">
        <f>(Table2[[#This Row],[6M Return vs Nifty]]-AVERAGE(Table2[6M Return vs Nifty]))/_xlfn.STDEV.P(Table2[6M Return vs Nifty])</f>
        <v>-0.83534368802550785</v>
      </c>
      <c r="M610">
        <v>-11.310894623565501</v>
      </c>
      <c r="N610">
        <f>(Table2[[#This Row],[1W Return vs Nifty]]-AVERAGE(Table2[1W Return vs Nifty]))/_xlfn.STDEV.P(Table2[1W Return vs Nifty])</f>
        <v>-1.1347664667676263</v>
      </c>
      <c r="O610">
        <v>1654.95</v>
      </c>
      <c r="P610">
        <v>1674.53850716089</v>
      </c>
      <c r="Q610">
        <v>1624.2643083125799</v>
      </c>
      <c r="R610">
        <v>13.566319965646199</v>
      </c>
      <c r="S610" s="1">
        <f>(Table2[[#This Row],[Close Price]]-Table2[[#This Row],[20D EMA]])/Table2[[#This Row],[20D EMA]]</f>
        <v>-0.12272274086830426</v>
      </c>
      <c r="T610" s="1">
        <f>(Table2[[#This Row],[Close Price]]-Table2[[#This Row],[50D EMA]])/Table2[[#This Row],[50D EMA]]</f>
        <v>-0.13298500226098064</v>
      </c>
      <c r="U610" s="1">
        <f>(Table2[[#This Row],[Close Price]]-Table2[[#This Row],[200D EMA]])/Table2[[#This Row],[200D EMA]]</f>
        <v>-0.10614917007669661</v>
      </c>
      <c r="V610">
        <v>0.93813661667512505</v>
      </c>
      <c r="W610">
        <v>1441.15</v>
      </c>
      <c r="X610">
        <v>1503.45</v>
      </c>
      <c r="Y610">
        <v>1441.15</v>
      </c>
      <c r="Z610">
        <v>1503.45</v>
      </c>
      <c r="AA610">
        <v>1441.15</v>
      </c>
      <c r="AB610">
        <v>1814.8</v>
      </c>
      <c r="AC610" s="1">
        <f>(Table2[[#This Row],[Close Price]]/Table2[[#This Row],[Day Low]])-1</f>
        <v>7.4246261666028879E-3</v>
      </c>
      <c r="AD610" s="1">
        <f>(Table2[[#This Row],[Day High]]/Table2[[#This Row],[Close Price]])-1</f>
        <v>3.5540861659262513E-2</v>
      </c>
      <c r="AE610" s="1">
        <f>(Table2[[#This Row],[Close Price]]/Table2[[#This Row],[Current Week Low]])-1</f>
        <v>7.4246261666028879E-3</v>
      </c>
      <c r="AF610" s="1">
        <f>(Table2[[#This Row],[Current Week High]]/Table2[[#This Row],[Close Price]])-1</f>
        <v>3.5540861659262513E-2</v>
      </c>
      <c r="AG610" s="1">
        <f>(Table2[[#This Row],[Close Price]]/Table2[[#This Row],[Current Month Low]])-1</f>
        <v>7.4246261666028879E-3</v>
      </c>
      <c r="AH610" s="1">
        <f>(Table2[[#This Row],[Current Month High]]/Table2[[#This Row],[Close Price]])-1</f>
        <v>0.24999139029514073</v>
      </c>
      <c r="AI610">
        <v>31.001825257430099</v>
      </c>
      <c r="AJ610">
        <v>10.8028695718537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-0.13</v>
      </c>
      <c r="AM610" t="s">
        <v>3143</v>
      </c>
      <c r="AN610">
        <v>-15.85</v>
      </c>
      <c r="AO610" t="s">
        <v>3143</v>
      </c>
      <c r="AQ610">
        <f>(Table2[[#This Row],[Sharpe Ratio]]-AVERAGE(Table2[Sharpe Ratio]))/_xlfn.STDEV.P(Table2[Sharpe Ratio])</f>
        <v>-0.66967788397470196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555</v>
      </c>
      <c r="AT610">
        <f>_xlfn.RANK.AVG(Table2[[#This Row],[6M Return vs Nifty Z-Score]],Table2[6M Return vs Nifty Z-Score])</f>
        <v>598</v>
      </c>
      <c r="AU610">
        <f>_xlfn.RANK.AVG(Table2[[#This Row],[Sharpe Ratio Z-Score]],Table2[Sharpe Ratio Z-Score])</f>
        <v>520.5</v>
      </c>
      <c r="AV610">
        <f>(Table2[[#This Row],[Rank 1Y]]+Table2[[#This Row],[Rank 6M]]+Table2[[#This Row],[Rank Sharpe]])/3</f>
        <v>557.83333333333337</v>
      </c>
    </row>
    <row r="611" spans="1:48" x14ac:dyDescent="0.3">
      <c r="A611" t="s">
        <v>259</v>
      </c>
      <c r="B611" t="s">
        <v>260</v>
      </c>
      <c r="C611" t="s">
        <v>3099</v>
      </c>
      <c r="D611" t="s">
        <v>261</v>
      </c>
      <c r="E611">
        <v>96273.912140835004</v>
      </c>
      <c r="F611">
        <v>975.9</v>
      </c>
      <c r="G611">
        <v>-17.209445575255</v>
      </c>
      <c r="H611">
        <f>(Table2[[#This Row],[1Y Return vs Nifty]]-AVERAGE(Table2[1Y Return vs Nifty]))/_xlfn.STDEV.P(Table2[1Y Return vs Nifty])</f>
        <v>-0.64120250759545139</v>
      </c>
      <c r="I611">
        <v>-11.548844820105501</v>
      </c>
      <c r="J611">
        <f>(Table2[[#This Row],[1M Return vs Nifty]]-AVERAGE(Table2[1M Return vs Nifty]))/_xlfn.STDEV.P(Table2[1M Return vs Nifty])</f>
        <v>-1.0957523022324758</v>
      </c>
      <c r="K611">
        <v>-18.6166633747379</v>
      </c>
      <c r="L611">
        <f>(Table2[[#This Row],[6M Return vs Nifty]]-AVERAGE(Table2[6M Return vs Nifty]))/_xlfn.STDEV.P(Table2[6M Return vs Nifty])</f>
        <v>-0.70462634207164754</v>
      </c>
      <c r="M611">
        <v>-4.6540844131212999</v>
      </c>
      <c r="N611">
        <f>(Table2[[#This Row],[1W Return vs Nifty]]-AVERAGE(Table2[1W Return vs Nifty]))/_xlfn.STDEV.P(Table2[1W Return vs Nifty])</f>
        <v>0.21405602212150462</v>
      </c>
      <c r="O611">
        <v>1073.19</v>
      </c>
      <c r="P611">
        <v>1125.28908944299</v>
      </c>
      <c r="Q611">
        <v>1103.2932464779699</v>
      </c>
      <c r="R611">
        <v>13.325184634814899</v>
      </c>
      <c r="S611" s="1">
        <f>(Table2[[#This Row],[Close Price]]-Table2[[#This Row],[20D EMA]])/Table2[[#This Row],[20D EMA]]</f>
        <v>-9.065496324043279E-2</v>
      </c>
      <c r="T611" s="1">
        <f>(Table2[[#This Row],[Close Price]]-Table2[[#This Row],[50D EMA]])/Table2[[#This Row],[50D EMA]]</f>
        <v>-0.13275618758281618</v>
      </c>
      <c r="U611" s="1">
        <f>(Table2[[#This Row],[Close Price]]-Table2[[#This Row],[200D EMA]])/Table2[[#This Row],[200D EMA]]</f>
        <v>-0.11546635210960085</v>
      </c>
      <c r="V611">
        <v>1.4254219227509399</v>
      </c>
      <c r="W611">
        <v>964</v>
      </c>
      <c r="X611">
        <v>983.35</v>
      </c>
      <c r="Y611">
        <v>964</v>
      </c>
      <c r="Z611">
        <v>983.35</v>
      </c>
      <c r="AA611">
        <v>964</v>
      </c>
      <c r="AB611">
        <v>1205.45</v>
      </c>
      <c r="AC611" s="1">
        <f>(Table2[[#This Row],[Close Price]]/Table2[[#This Row],[Day Low]])-1</f>
        <v>1.2344398340248919E-2</v>
      </c>
      <c r="AD611" s="1">
        <f>(Table2[[#This Row],[Day High]]/Table2[[#This Row],[Close Price]])-1</f>
        <v>7.6339788912798134E-3</v>
      </c>
      <c r="AE611" s="1">
        <f>(Table2[[#This Row],[Close Price]]/Table2[[#This Row],[Current Week Low]])-1</f>
        <v>1.2344398340248919E-2</v>
      </c>
      <c r="AF611" s="1">
        <f>(Table2[[#This Row],[Current Week High]]/Table2[[#This Row],[Close Price]])-1</f>
        <v>7.6339788912798134E-3</v>
      </c>
      <c r="AG611" s="1">
        <f>(Table2[[#This Row],[Close Price]]/Table2[[#This Row],[Current Month Low]])-1</f>
        <v>1.2344398340248919E-2</v>
      </c>
      <c r="AH611" s="1">
        <f>(Table2[[#This Row],[Current Month High]]/Table2[[#This Row],[Close Price]])-1</f>
        <v>0.23521877241520661</v>
      </c>
      <c r="AI611">
        <v>28.4373807585966</v>
      </c>
      <c r="AJ611">
        <v>12.250637851359601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-0.13</v>
      </c>
      <c r="AM611" t="s">
        <v>3143</v>
      </c>
      <c r="AN611">
        <v>-12.41</v>
      </c>
      <c r="AO611" t="s">
        <v>3143</v>
      </c>
      <c r="AP611">
        <v>-1.2800106221903E-2</v>
      </c>
      <c r="AQ611">
        <f>(Table2[[#This Row],[Sharpe Ratio]]-AVERAGE(Table2[Sharpe Ratio]))/_xlfn.STDEV.P(Table2[Sharpe Ratio])</f>
        <v>-0.82080380806099362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541</v>
      </c>
      <c r="AT611">
        <f>_xlfn.RANK.AVG(Table2[[#This Row],[6M Return vs Nifty Z-Score]],Table2[6M Return vs Nifty Z-Score])</f>
        <v>560</v>
      </c>
      <c r="AU611">
        <f>_xlfn.RANK.AVG(Table2[[#This Row],[Sharpe Ratio Z-Score]],Table2[Sharpe Ratio Z-Score])</f>
        <v>576</v>
      </c>
      <c r="AV611">
        <f>(Table2[[#This Row],[Rank 1Y]]+Table2[[#This Row],[Rank 6M]]+Table2[[#This Row],[Rank Sharpe]])/3</f>
        <v>559</v>
      </c>
    </row>
    <row r="612" spans="1:48" x14ac:dyDescent="0.3">
      <c r="A612" t="s">
        <v>1361</v>
      </c>
      <c r="B612" t="s">
        <v>1362</v>
      </c>
      <c r="C612" t="s">
        <v>3107</v>
      </c>
      <c r="D612" t="s">
        <v>443</v>
      </c>
      <c r="E612">
        <v>7724.879422127</v>
      </c>
      <c r="F612">
        <v>176.46</v>
      </c>
      <c r="G612">
        <v>-45.015658699259703</v>
      </c>
      <c r="H612">
        <f>(Table2[[#This Row],[1Y Return vs Nifty]]-AVERAGE(Table2[1Y Return vs Nifty]))/_xlfn.STDEV.P(Table2[1Y Return vs Nifty])</f>
        <v>-1.1423767271701653</v>
      </c>
      <c r="I612">
        <v>-4.2525805996292396</v>
      </c>
      <c r="J612">
        <f>(Table2[[#This Row],[1M Return vs Nifty]]-AVERAGE(Table2[1M Return vs Nifty]))/_xlfn.STDEV.P(Table2[1M Return vs Nifty])</f>
        <v>-0.23888653723747555</v>
      </c>
      <c r="K612">
        <v>-11.202991805866199</v>
      </c>
      <c r="L612">
        <f>(Table2[[#This Row],[6M Return vs Nifty]]-AVERAGE(Table2[6M Return vs Nifty]))/_xlfn.STDEV.P(Table2[6M Return vs Nifty])</f>
        <v>-0.43435290341625682</v>
      </c>
      <c r="M612">
        <v>-4.9517017190743697</v>
      </c>
      <c r="N612">
        <f>(Table2[[#This Row],[1W Return vs Nifty]]-AVERAGE(Table2[1W Return vs Nifty]))/_xlfn.STDEV.P(Table2[1W Return vs Nifty])</f>
        <v>0.15375192711782412</v>
      </c>
      <c r="O612">
        <v>186.74</v>
      </c>
      <c r="P612">
        <v>191.217595782682</v>
      </c>
      <c r="Q612">
        <v>192.36298917549701</v>
      </c>
      <c r="R612">
        <v>22.030453405482401</v>
      </c>
      <c r="S612" s="1">
        <f>(Table2[[#This Row],[Close Price]]-Table2[[#This Row],[20D EMA]])/Table2[[#This Row],[20D EMA]]</f>
        <v>-5.5049801863553606E-2</v>
      </c>
      <c r="T612" s="1">
        <f>(Table2[[#This Row],[Close Price]]-Table2[[#This Row],[50D EMA]])/Table2[[#This Row],[50D EMA]]</f>
        <v>-7.7176975906829912E-2</v>
      </c>
      <c r="U612" s="1">
        <f>(Table2[[#This Row],[Close Price]]-Table2[[#This Row],[200D EMA]])/Table2[[#This Row],[200D EMA]]</f>
        <v>-8.2671771964347829E-2</v>
      </c>
      <c r="V612">
        <v>0.29172132297006198</v>
      </c>
      <c r="W612">
        <v>173.75</v>
      </c>
      <c r="X612">
        <v>179.25</v>
      </c>
      <c r="Y612">
        <v>173.75</v>
      </c>
      <c r="Z612">
        <v>179.25</v>
      </c>
      <c r="AA612">
        <v>171.65</v>
      </c>
      <c r="AB612">
        <v>207</v>
      </c>
      <c r="AC612" s="1">
        <f>(Table2[[#This Row],[Close Price]]/Table2[[#This Row],[Day Low]])-1</f>
        <v>1.5597122302158262E-2</v>
      </c>
      <c r="AD612" s="1">
        <f>(Table2[[#This Row],[Day High]]/Table2[[#This Row],[Close Price]])-1</f>
        <v>1.5810948656919344E-2</v>
      </c>
      <c r="AE612" s="1">
        <f>(Table2[[#This Row],[Close Price]]/Table2[[#This Row],[Current Week Low]])-1</f>
        <v>1.5597122302158262E-2</v>
      </c>
      <c r="AF612" s="1">
        <f>(Table2[[#This Row],[Current Week High]]/Table2[[#This Row],[Close Price]])-1</f>
        <v>1.5810948656919344E-2</v>
      </c>
      <c r="AG612" s="1">
        <f>(Table2[[#This Row],[Close Price]]/Table2[[#This Row],[Current Month Low]])-1</f>
        <v>2.8022138071657432E-2</v>
      </c>
      <c r="AH612" s="1">
        <f>(Table2[[#This Row],[Current Month High]]/Table2[[#This Row],[Close Price]])-1</f>
        <v>0.17307038422305343</v>
      </c>
      <c r="AI612">
        <v>26.88427972345</v>
      </c>
      <c r="AJ612">
        <v>21.696551724137901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-0.04</v>
      </c>
      <c r="AM612" t="s">
        <v>3143</v>
      </c>
      <c r="AN612">
        <v>-8.4600000000000009</v>
      </c>
      <c r="AO612" t="s">
        <v>3143</v>
      </c>
      <c r="AQ612">
        <f>(Table2[[#This Row],[Sharpe Ratio]]-AVERAGE(Table2[Sharpe Ratio]))/_xlfn.STDEV.P(Table2[Sharpe Ratio])</f>
        <v>-0.66967788397470196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684</v>
      </c>
      <c r="AT612">
        <f>_xlfn.RANK.AVG(Table2[[#This Row],[6M Return vs Nifty Z-Score]],Table2[6M Return vs Nifty Z-Score])</f>
        <v>477</v>
      </c>
      <c r="AU612">
        <f>_xlfn.RANK.AVG(Table2[[#This Row],[Sharpe Ratio Z-Score]],Table2[Sharpe Ratio Z-Score])</f>
        <v>520.5</v>
      </c>
      <c r="AV612">
        <f>(Table2[[#This Row],[Rank 1Y]]+Table2[[#This Row],[Rank 6M]]+Table2[[#This Row],[Rank Sharpe]])/3</f>
        <v>560.5</v>
      </c>
    </row>
    <row r="613" spans="1:48" x14ac:dyDescent="0.3">
      <c r="A613" t="s">
        <v>1958</v>
      </c>
      <c r="B613" t="s">
        <v>1959</v>
      </c>
      <c r="C613" t="s">
        <v>3113</v>
      </c>
      <c r="D613" t="s">
        <v>443</v>
      </c>
      <c r="E613">
        <v>3359.8628116199998</v>
      </c>
      <c r="F613">
        <v>22.4</v>
      </c>
      <c r="G613">
        <v>-35.0293901074768</v>
      </c>
      <c r="H613">
        <f>(Table2[[#This Row],[1Y Return vs Nifty]]-AVERAGE(Table2[1Y Return vs Nifty]))/_xlfn.STDEV.P(Table2[1Y Return vs Nifty])</f>
        <v>-0.96238600546956632</v>
      </c>
      <c r="I613">
        <v>-2.2561462854443701</v>
      </c>
      <c r="J613">
        <f>(Table2[[#This Row],[1M Return vs Nifty]]-AVERAGE(Table2[1M Return vs Nifty]))/_xlfn.STDEV.P(Table2[1M Return vs Nifty])</f>
        <v>-4.4273449448720146E-3</v>
      </c>
      <c r="K613">
        <v>-15.0320494691014</v>
      </c>
      <c r="L613">
        <f>(Table2[[#This Row],[6M Return vs Nifty]]-AVERAGE(Table2[6M Return vs Nifty]))/_xlfn.STDEV.P(Table2[6M Return vs Nifty])</f>
        <v>-0.5739453539096977</v>
      </c>
      <c r="M613">
        <v>-8.5088857717050796</v>
      </c>
      <c r="N613">
        <f>(Table2[[#This Row],[1W Return vs Nifty]]-AVERAGE(Table2[1W Return vs Nifty]))/_xlfn.STDEV.P(Table2[1W Return vs Nifty])</f>
        <v>-0.56701518139583651</v>
      </c>
      <c r="O613">
        <v>23.49</v>
      </c>
      <c r="P613">
        <v>23.141020825302601</v>
      </c>
      <c r="Q613">
        <v>23.796082110297402</v>
      </c>
      <c r="R613">
        <v>37.276419453768199</v>
      </c>
      <c r="S613" s="1">
        <f>(Table2[[#This Row],[Close Price]]-Table2[[#This Row],[20D EMA]])/Table2[[#This Row],[20D EMA]]</f>
        <v>-4.6402724563644103E-2</v>
      </c>
      <c r="T613" s="1">
        <f>(Table2[[#This Row],[Close Price]]-Table2[[#This Row],[50D EMA]])/Table2[[#This Row],[50D EMA]]</f>
        <v>-3.2021959225427221E-2</v>
      </c>
      <c r="U613" s="1">
        <f>(Table2[[#This Row],[Close Price]]-Table2[[#This Row],[200D EMA]])/Table2[[#This Row],[200D EMA]]</f>
        <v>-5.8668570053944685E-2</v>
      </c>
      <c r="V613">
        <v>0.57655656367310204</v>
      </c>
      <c r="W613">
        <v>21.79</v>
      </c>
      <c r="X613">
        <v>23.1</v>
      </c>
      <c r="Y613">
        <v>21.79</v>
      </c>
      <c r="Z613">
        <v>23.1</v>
      </c>
      <c r="AA613">
        <v>19.399999999999999</v>
      </c>
      <c r="AB613">
        <v>29.14</v>
      </c>
      <c r="AC613" s="1">
        <f>(Table2[[#This Row],[Close Price]]/Table2[[#This Row],[Day Low]])-1</f>
        <v>2.7994492886645128E-2</v>
      </c>
      <c r="AD613" s="1">
        <f>(Table2[[#This Row],[Day High]]/Table2[[#This Row],[Close Price]])-1</f>
        <v>3.1250000000000222E-2</v>
      </c>
      <c r="AE613" s="1">
        <f>(Table2[[#This Row],[Close Price]]/Table2[[#This Row],[Current Week Low]])-1</f>
        <v>2.7994492886645128E-2</v>
      </c>
      <c r="AF613" s="1">
        <f>(Table2[[#This Row],[Current Week High]]/Table2[[#This Row],[Close Price]])-1</f>
        <v>3.1250000000000222E-2</v>
      </c>
      <c r="AG613" s="1">
        <f>(Table2[[#This Row],[Close Price]]/Table2[[#This Row],[Current Month Low]])-1</f>
        <v>0.15463917525773208</v>
      </c>
      <c r="AH613" s="1">
        <f>(Table2[[#This Row],[Current Month High]]/Table2[[#This Row],[Close Price]])-1</f>
        <v>0.3008928571428573</v>
      </c>
      <c r="AI613">
        <v>101.5625</v>
      </c>
      <c r="AJ613">
        <v>34.131736526946099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0.23</v>
      </c>
      <c r="AM613" t="s">
        <v>3144</v>
      </c>
      <c r="AN613">
        <v>-19.739999999999998</v>
      </c>
      <c r="AO613" t="s">
        <v>3143</v>
      </c>
      <c r="AQ613">
        <f>(Table2[[#This Row],[Sharpe Ratio]]-AVERAGE(Table2[Sharpe Ratio]))/_xlfn.STDEV.P(Table2[Sharpe Ratio])</f>
        <v>-0.66967788397470196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647</v>
      </c>
      <c r="AT613">
        <f>_xlfn.RANK.AVG(Table2[[#This Row],[6M Return vs Nifty Z-Score]],Table2[6M Return vs Nifty Z-Score])</f>
        <v>518</v>
      </c>
      <c r="AU613">
        <f>_xlfn.RANK.AVG(Table2[[#This Row],[Sharpe Ratio Z-Score]],Table2[Sharpe Ratio Z-Score])</f>
        <v>520.5</v>
      </c>
      <c r="AV613">
        <f>(Table2[[#This Row],[Rank 1Y]]+Table2[[#This Row],[Rank 6M]]+Table2[[#This Row],[Rank Sharpe]])/3</f>
        <v>561.83333333333337</v>
      </c>
    </row>
    <row r="614" spans="1:48" x14ac:dyDescent="0.3">
      <c r="A614" t="s">
        <v>820</v>
      </c>
      <c r="B614" t="s">
        <v>821</v>
      </c>
      <c r="C614" t="s">
        <v>3106</v>
      </c>
      <c r="D614" t="s">
        <v>40</v>
      </c>
      <c r="E614">
        <v>18228.53743085</v>
      </c>
      <c r="F614">
        <v>816.9</v>
      </c>
      <c r="G614">
        <v>-24.5999894232035</v>
      </c>
      <c r="H614">
        <f>(Table2[[#This Row],[1Y Return vs Nifty]]-AVERAGE(Table2[1Y Return vs Nifty]))/_xlfn.STDEV.P(Table2[1Y Return vs Nifty])</f>
        <v>-0.77440835007066156</v>
      </c>
      <c r="I614">
        <v>1.8786544124588</v>
      </c>
      <c r="J614">
        <f>(Table2[[#This Row],[1M Return vs Nifty]]-AVERAGE(Table2[1M Return vs Nifty]))/_xlfn.STDEV.P(Table2[1M Return vs Nifty])</f>
        <v>0.4811593958926732</v>
      </c>
      <c r="K614">
        <v>-20.5796192918001</v>
      </c>
      <c r="L614">
        <f>(Table2[[#This Row],[6M Return vs Nifty]]-AVERAGE(Table2[6M Return vs Nifty]))/_xlfn.STDEV.P(Table2[6M Return vs Nifty])</f>
        <v>-0.77618802924712749</v>
      </c>
      <c r="M614">
        <v>-3.3929603754331401</v>
      </c>
      <c r="N614">
        <f>(Table2[[#This Row],[1W Return vs Nifty]]-AVERAGE(Table2[1W Return vs Nifty]))/_xlfn.STDEV.P(Table2[1W Return vs Nifty])</f>
        <v>0.46958868859945518</v>
      </c>
      <c r="O614">
        <v>861.92</v>
      </c>
      <c r="P614">
        <v>881.78937110491995</v>
      </c>
      <c r="Q614">
        <v>866.61673674202802</v>
      </c>
      <c r="R614">
        <v>21.488894415641099</v>
      </c>
      <c r="S614" s="1">
        <f>(Table2[[#This Row],[Close Price]]-Table2[[#This Row],[20D EMA]])/Table2[[#This Row],[20D EMA]]</f>
        <v>-5.2232225728605884E-2</v>
      </c>
      <c r="T614" s="1">
        <f>(Table2[[#This Row],[Close Price]]-Table2[[#This Row],[50D EMA]])/Table2[[#This Row],[50D EMA]]</f>
        <v>-7.3588289030532092E-2</v>
      </c>
      <c r="U614" s="1">
        <f>(Table2[[#This Row],[Close Price]]-Table2[[#This Row],[200D EMA]])/Table2[[#This Row],[200D EMA]]</f>
        <v>-5.736877056971447E-2</v>
      </c>
      <c r="V614">
        <v>0.57718256627514097</v>
      </c>
      <c r="W614">
        <v>799.55</v>
      </c>
      <c r="X614">
        <v>828.9</v>
      </c>
      <c r="Y614">
        <v>799.55</v>
      </c>
      <c r="Z614">
        <v>828.9</v>
      </c>
      <c r="AA614">
        <v>799.55</v>
      </c>
      <c r="AB614">
        <v>913.35</v>
      </c>
      <c r="AC614" s="1">
        <f>(Table2[[#This Row],[Close Price]]/Table2[[#This Row],[Day Low]])-1</f>
        <v>2.1699706084672643E-2</v>
      </c>
      <c r="AD614" s="1">
        <f>(Table2[[#This Row],[Day High]]/Table2[[#This Row],[Close Price]])-1</f>
        <v>1.4689680499449187E-2</v>
      </c>
      <c r="AE614" s="1">
        <f>(Table2[[#This Row],[Close Price]]/Table2[[#This Row],[Current Week Low]])-1</f>
        <v>2.1699706084672643E-2</v>
      </c>
      <c r="AF614" s="1">
        <f>(Table2[[#This Row],[Current Week High]]/Table2[[#This Row],[Close Price]])-1</f>
        <v>1.4689680499449187E-2</v>
      </c>
      <c r="AG614" s="1">
        <f>(Table2[[#This Row],[Close Price]]/Table2[[#This Row],[Current Month Low]])-1</f>
        <v>2.1699706084672643E-2</v>
      </c>
      <c r="AH614" s="1">
        <f>(Table2[[#This Row],[Current Month High]]/Table2[[#This Row],[Close Price]])-1</f>
        <v>0.11806830701432247</v>
      </c>
      <c r="AI614">
        <v>25.474354266128</v>
      </c>
      <c r="AJ614">
        <v>14.8622047244094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-7.0000000000000007E-2</v>
      </c>
      <c r="AM614" t="s">
        <v>3143</v>
      </c>
      <c r="AN614">
        <v>-8.43</v>
      </c>
      <c r="AO614" t="s">
        <v>3143</v>
      </c>
      <c r="AQ614">
        <f>(Table2[[#This Row],[Sharpe Ratio]]-AVERAGE(Table2[Sharpe Ratio]))/_xlfn.STDEV.P(Table2[Sharpe Ratio])</f>
        <v>-0.66967788397470196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584</v>
      </c>
      <c r="AT614">
        <f>_xlfn.RANK.AVG(Table2[[#This Row],[6M Return vs Nifty Z-Score]],Table2[6M Return vs Nifty Z-Score])</f>
        <v>582</v>
      </c>
      <c r="AU614">
        <f>_xlfn.RANK.AVG(Table2[[#This Row],[Sharpe Ratio Z-Score]],Table2[Sharpe Ratio Z-Score])</f>
        <v>520.5</v>
      </c>
      <c r="AV614">
        <f>(Table2[[#This Row],[Rank 1Y]]+Table2[[#This Row],[Rank 6M]]+Table2[[#This Row],[Rank Sharpe]])/3</f>
        <v>562.16666666666663</v>
      </c>
    </row>
    <row r="615" spans="1:48" x14ac:dyDescent="0.3">
      <c r="A615" t="s">
        <v>1568</v>
      </c>
      <c r="B615" t="s">
        <v>1569</v>
      </c>
      <c r="C615" t="s">
        <v>3109</v>
      </c>
      <c r="D615" t="s">
        <v>1570</v>
      </c>
      <c r="E615">
        <v>5839.4282511599904</v>
      </c>
      <c r="F615">
        <v>426</v>
      </c>
      <c r="G615">
        <v>-18.271445172489301</v>
      </c>
      <c r="H615">
        <f>(Table2[[#This Row],[1Y Return vs Nifty]]-AVERAGE(Table2[1Y Return vs Nifty]))/_xlfn.STDEV.P(Table2[1Y Return vs Nifty])</f>
        <v>-0.66034379867881288</v>
      </c>
      <c r="I615">
        <v>-9.7877502077421301</v>
      </c>
      <c r="J615">
        <f>(Table2[[#This Row],[1M Return vs Nifty]]-AVERAGE(Table2[1M Return vs Nifty]))/_xlfn.STDEV.P(Table2[1M Return vs Nifty])</f>
        <v>-0.88893116244748971</v>
      </c>
      <c r="K615">
        <v>-25.267633713087399</v>
      </c>
      <c r="L615">
        <f>(Table2[[#This Row],[6M Return vs Nifty]]-AVERAGE(Table2[6M Return vs Nifty]))/_xlfn.STDEV.P(Table2[6M Return vs Nifty])</f>
        <v>-0.94709468006605679</v>
      </c>
      <c r="M615">
        <v>-12.733196205997601</v>
      </c>
      <c r="N615">
        <f>(Table2[[#This Row],[1W Return vs Nifty]]-AVERAGE(Table2[1W Return vs Nifty]))/_xlfn.STDEV.P(Table2[1W Return vs Nifty])</f>
        <v>-1.4229574020232372</v>
      </c>
      <c r="O615">
        <v>478.22</v>
      </c>
      <c r="P615">
        <v>486.76046112276799</v>
      </c>
      <c r="Q615">
        <v>466.37215424758398</v>
      </c>
      <c r="R615">
        <v>16.370252091660898</v>
      </c>
      <c r="S615" s="1">
        <f>(Table2[[#This Row],[Close Price]]-Table2[[#This Row],[20D EMA]])/Table2[[#This Row],[20D EMA]]</f>
        <v>-0.10919660407343905</v>
      </c>
      <c r="T615" s="1">
        <f>(Table2[[#This Row],[Close Price]]-Table2[[#This Row],[50D EMA]])/Table2[[#This Row],[50D EMA]]</f>
        <v>-0.12482620503443752</v>
      </c>
      <c r="U615" s="1">
        <f>(Table2[[#This Row],[Close Price]]-Table2[[#This Row],[200D EMA]])/Table2[[#This Row],[200D EMA]]</f>
        <v>-8.6566390981721281E-2</v>
      </c>
      <c r="V615">
        <v>1.02311001104298</v>
      </c>
      <c r="W615">
        <v>410.85</v>
      </c>
      <c r="X615">
        <v>437</v>
      </c>
      <c r="Y615">
        <v>410.85</v>
      </c>
      <c r="Z615">
        <v>437</v>
      </c>
      <c r="AA615">
        <v>410.85</v>
      </c>
      <c r="AB615">
        <v>525</v>
      </c>
      <c r="AC615" s="1">
        <f>(Table2[[#This Row],[Close Price]]/Table2[[#This Row],[Day Low]])-1</f>
        <v>3.6874771814530805E-2</v>
      </c>
      <c r="AD615" s="1">
        <f>(Table2[[#This Row],[Day High]]/Table2[[#This Row],[Close Price]])-1</f>
        <v>2.5821596244131495E-2</v>
      </c>
      <c r="AE615" s="1">
        <f>(Table2[[#This Row],[Close Price]]/Table2[[#This Row],[Current Week Low]])-1</f>
        <v>3.6874771814530805E-2</v>
      </c>
      <c r="AF615" s="1">
        <f>(Table2[[#This Row],[Current Week High]]/Table2[[#This Row],[Close Price]])-1</f>
        <v>2.5821596244131495E-2</v>
      </c>
      <c r="AG615" s="1">
        <f>(Table2[[#This Row],[Close Price]]/Table2[[#This Row],[Current Month Low]])-1</f>
        <v>3.6874771814530805E-2</v>
      </c>
      <c r="AH615" s="1">
        <f>(Table2[[#This Row],[Current Month High]]/Table2[[#This Row],[Close Price]])-1</f>
        <v>0.23239436619718301</v>
      </c>
      <c r="AI615">
        <v>35.422535211267501</v>
      </c>
      <c r="AJ615">
        <v>15.4471544715447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-0.18</v>
      </c>
      <c r="AM615" t="s">
        <v>3143</v>
      </c>
      <c r="AN615">
        <v>-15.56</v>
      </c>
      <c r="AO615" t="s">
        <v>3143</v>
      </c>
      <c r="AQ615">
        <f>(Table2[[#This Row],[Sharpe Ratio]]-AVERAGE(Table2[Sharpe Ratio]))/_xlfn.STDEV.P(Table2[Sharpe Ratio])</f>
        <v>-0.66967788397470196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546</v>
      </c>
      <c r="AT615">
        <f>_xlfn.RANK.AVG(Table2[[#This Row],[6M Return vs Nifty Z-Score]],Table2[6M Return vs Nifty Z-Score])</f>
        <v>627</v>
      </c>
      <c r="AU615">
        <f>_xlfn.RANK.AVG(Table2[[#This Row],[Sharpe Ratio Z-Score]],Table2[Sharpe Ratio Z-Score])</f>
        <v>520.5</v>
      </c>
      <c r="AV615">
        <f>(Table2[[#This Row],[Rank 1Y]]+Table2[[#This Row],[Rank 6M]]+Table2[[#This Row],[Rank Sharpe]])/3</f>
        <v>564.5</v>
      </c>
    </row>
    <row r="616" spans="1:48" x14ac:dyDescent="0.3">
      <c r="A616" t="s">
        <v>441</v>
      </c>
      <c r="B616" t="s">
        <v>442</v>
      </c>
      <c r="C616" t="s">
        <v>3107</v>
      </c>
      <c r="D616" t="s">
        <v>443</v>
      </c>
      <c r="E616">
        <v>48457.179496440003</v>
      </c>
      <c r="F616">
        <v>780.75</v>
      </c>
      <c r="G616">
        <v>-14.433710159994099</v>
      </c>
      <c r="H616">
        <f>(Table2[[#This Row],[1Y Return vs Nifty]]-AVERAGE(Table2[1Y Return vs Nifty]))/_xlfn.STDEV.P(Table2[1Y Return vs Nifty])</f>
        <v>-0.59117314817547562</v>
      </c>
      <c r="I616">
        <v>-5.6964960625505601</v>
      </c>
      <c r="J616">
        <f>(Table2[[#This Row],[1M Return vs Nifty]]-AVERAGE(Table2[1M Return vs Nifty]))/_xlfn.STDEV.P(Table2[1M Return vs Nifty])</f>
        <v>-0.4084584839676923</v>
      </c>
      <c r="K616">
        <v>-34.171209317804802</v>
      </c>
      <c r="L616">
        <f>(Table2[[#This Row],[6M Return vs Nifty]]-AVERAGE(Table2[6M Return vs Nifty]))/_xlfn.STDEV.P(Table2[6M Return vs Nifty])</f>
        <v>-1.2716841864476371</v>
      </c>
      <c r="M616">
        <v>-7.1221453775563202</v>
      </c>
      <c r="N616">
        <f>(Table2[[#This Row],[1W Return vs Nifty]]-AVERAGE(Table2[1W Return vs Nifty]))/_xlfn.STDEV.P(Table2[1W Return vs Nifty])</f>
        <v>-0.28602975883652182</v>
      </c>
      <c r="O616">
        <v>858.54</v>
      </c>
      <c r="P616">
        <v>906.09486929304103</v>
      </c>
      <c r="Q616">
        <v>929.68697364232003</v>
      </c>
      <c r="R616">
        <v>14.1294692576207</v>
      </c>
      <c r="S616" s="1">
        <f>(Table2[[#This Row],[Close Price]]-Table2[[#This Row],[20D EMA]])/Table2[[#This Row],[20D EMA]]</f>
        <v>-9.0607310084562132E-2</v>
      </c>
      <c r="T616" s="1">
        <f>(Table2[[#This Row],[Close Price]]-Table2[[#This Row],[50D EMA]])/Table2[[#This Row],[50D EMA]]</f>
        <v>-0.13833525996106608</v>
      </c>
      <c r="U616" s="1">
        <f>(Table2[[#This Row],[Close Price]]-Table2[[#This Row],[200D EMA]])/Table2[[#This Row],[200D EMA]]</f>
        <v>-0.16020120520653955</v>
      </c>
      <c r="V616">
        <v>0.71023746785303199</v>
      </c>
      <c r="W616">
        <v>778.75</v>
      </c>
      <c r="X616">
        <v>801.15</v>
      </c>
      <c r="Y616">
        <v>778.75</v>
      </c>
      <c r="Z616">
        <v>801.15</v>
      </c>
      <c r="AA616">
        <v>778.75</v>
      </c>
      <c r="AB616">
        <v>926.95</v>
      </c>
      <c r="AC616" s="1">
        <f>(Table2[[#This Row],[Close Price]]/Table2[[#This Row],[Day Low]])-1</f>
        <v>2.5682182985553581E-3</v>
      </c>
      <c r="AD616" s="1">
        <f>(Table2[[#This Row],[Day High]]/Table2[[#This Row],[Close Price]])-1</f>
        <v>2.6128722382324554E-2</v>
      </c>
      <c r="AE616" s="1">
        <f>(Table2[[#This Row],[Close Price]]/Table2[[#This Row],[Current Week Low]])-1</f>
        <v>2.5682182985553581E-3</v>
      </c>
      <c r="AF616" s="1">
        <f>(Table2[[#This Row],[Current Week High]]/Table2[[#This Row],[Close Price]])-1</f>
        <v>2.6128722382324554E-2</v>
      </c>
      <c r="AG616" s="1">
        <f>(Table2[[#This Row],[Close Price]]/Table2[[#This Row],[Current Month Low]])-1</f>
        <v>2.5682182985553581E-3</v>
      </c>
      <c r="AH616" s="1">
        <f>(Table2[[#This Row],[Current Month High]]/Table2[[#This Row],[Close Price]])-1</f>
        <v>0.1872558437399936</v>
      </c>
      <c r="AI616">
        <v>51.136727505603503</v>
      </c>
      <c r="AJ616">
        <v>16.148467717940999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-0.19</v>
      </c>
      <c r="AM616" t="s">
        <v>3143</v>
      </c>
      <c r="AN616">
        <v>-12.09</v>
      </c>
      <c r="AO616" t="s">
        <v>3143</v>
      </c>
      <c r="AP616">
        <v>2.439382958185E-3</v>
      </c>
      <c r="AQ616">
        <f>(Table2[[#This Row],[Sharpe Ratio]]-AVERAGE(Table2[Sharpe Ratio]))/_xlfn.STDEV.P(Table2[Sharpe Ratio])</f>
        <v>-0.64087702893763709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514</v>
      </c>
      <c r="AT616">
        <f>_xlfn.RANK.AVG(Table2[[#This Row],[6M Return vs Nifty Z-Score]],Table2[6M Return vs Nifty Z-Score])</f>
        <v>689</v>
      </c>
      <c r="AU616">
        <f>_xlfn.RANK.AVG(Table2[[#This Row],[Sharpe Ratio Z-Score]],Table2[Sharpe Ratio Z-Score])</f>
        <v>491</v>
      </c>
      <c r="AV616">
        <f>(Table2[[#This Row],[Rank 1Y]]+Table2[[#This Row],[Rank 6M]]+Table2[[#This Row],[Rank Sharpe]])/3</f>
        <v>564.66666666666663</v>
      </c>
    </row>
    <row r="617" spans="1:48" x14ac:dyDescent="0.3">
      <c r="A617" t="s">
        <v>931</v>
      </c>
      <c r="B617" t="s">
        <v>932</v>
      </c>
      <c r="C617" t="s">
        <v>3097</v>
      </c>
      <c r="D617" t="s">
        <v>54</v>
      </c>
      <c r="E617">
        <v>15101.351127432001</v>
      </c>
      <c r="F617">
        <v>184.45</v>
      </c>
      <c r="G617">
        <v>-30.460760294959201</v>
      </c>
      <c r="H617">
        <f>(Table2[[#This Row],[1Y Return vs Nifty]]-AVERAGE(Table2[1Y Return vs Nifty]))/_xlfn.STDEV.P(Table2[1Y Return vs Nifty])</f>
        <v>-0.88004183761746746</v>
      </c>
      <c r="I617">
        <v>-4.0433845536108999</v>
      </c>
      <c r="J617">
        <f>(Table2[[#This Row],[1M Return vs Nifty]]-AVERAGE(Table2[1M Return vs Nifty]))/_xlfn.STDEV.P(Table2[1M Return vs Nifty])</f>
        <v>-0.21431876877558545</v>
      </c>
      <c r="K617">
        <v>-26.142896277222999</v>
      </c>
      <c r="L617">
        <f>(Table2[[#This Row],[6M Return vs Nifty]]-AVERAGE(Table2[6M Return vs Nifty]))/_xlfn.STDEV.P(Table2[6M Return vs Nifty])</f>
        <v>-0.97900332623923303</v>
      </c>
      <c r="M617">
        <v>-4.6467622908559001</v>
      </c>
      <c r="N617">
        <f>(Table2[[#This Row],[1W Return vs Nifty]]-AVERAGE(Table2[1W Return vs Nifty]))/_xlfn.STDEV.P(Table2[1W Return vs Nifty])</f>
        <v>0.21553965209828718</v>
      </c>
      <c r="O617">
        <v>193.55</v>
      </c>
      <c r="P617">
        <v>201.46948706616999</v>
      </c>
      <c r="Q617">
        <v>208.68902552821399</v>
      </c>
      <c r="R617">
        <v>24.7655772015266</v>
      </c>
      <c r="S617" s="1">
        <f>(Table2[[#This Row],[Close Price]]-Table2[[#This Row],[20D EMA]])/Table2[[#This Row],[20D EMA]]</f>
        <v>-4.7016274864376248E-2</v>
      </c>
      <c r="T617" s="1">
        <f>(Table2[[#This Row],[Close Price]]-Table2[[#This Row],[50D EMA]])/Table2[[#This Row],[50D EMA]]</f>
        <v>-8.4476747888776696E-2</v>
      </c>
      <c r="U617" s="1">
        <f>(Table2[[#This Row],[Close Price]]-Table2[[#This Row],[200D EMA]])/Table2[[#This Row],[200D EMA]]</f>
        <v>-0.11614901869833578</v>
      </c>
      <c r="V617">
        <v>0.30861826505859702</v>
      </c>
      <c r="W617">
        <v>179.1</v>
      </c>
      <c r="X617">
        <v>185</v>
      </c>
      <c r="Y617">
        <v>179.1</v>
      </c>
      <c r="Z617">
        <v>185</v>
      </c>
      <c r="AA617">
        <v>177.99</v>
      </c>
      <c r="AB617">
        <v>208</v>
      </c>
      <c r="AC617" s="1">
        <f>(Table2[[#This Row],[Close Price]]/Table2[[#This Row],[Day Low]])-1</f>
        <v>2.9871580122836416E-2</v>
      </c>
      <c r="AD617" s="1">
        <f>(Table2[[#This Row],[Day High]]/Table2[[#This Row],[Close Price]])-1</f>
        <v>2.9818378964490133E-3</v>
      </c>
      <c r="AE617" s="1">
        <f>(Table2[[#This Row],[Close Price]]/Table2[[#This Row],[Current Week Low]])-1</f>
        <v>2.9871580122836416E-2</v>
      </c>
      <c r="AF617" s="1">
        <f>(Table2[[#This Row],[Current Week High]]/Table2[[#This Row],[Close Price]])-1</f>
        <v>2.9818378964490133E-3</v>
      </c>
      <c r="AG617" s="1">
        <f>(Table2[[#This Row],[Close Price]]/Table2[[#This Row],[Current Month Low]])-1</f>
        <v>3.6294173829990228E-2</v>
      </c>
      <c r="AH617" s="1">
        <f>(Table2[[#This Row],[Current Month High]]/Table2[[#This Row],[Close Price]])-1</f>
        <v>0.12767687720249388</v>
      </c>
      <c r="AI617">
        <v>56.817565735971797</v>
      </c>
      <c r="AJ617">
        <v>3.6294173829990202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-0.14000000000000001</v>
      </c>
      <c r="AM617" t="s">
        <v>3143</v>
      </c>
      <c r="AN617">
        <v>-7.59</v>
      </c>
      <c r="AO617" t="s">
        <v>3143</v>
      </c>
      <c r="AP617">
        <v>2.3540222151298001E-2</v>
      </c>
      <c r="AQ617">
        <f>(Table2[[#This Row],[Sharpe Ratio]]-AVERAGE(Table2[Sharpe Ratio]))/_xlfn.STDEV.P(Table2[Sharpe Ratio])</f>
        <v>-0.39174754776202303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621</v>
      </c>
      <c r="AT617">
        <f>_xlfn.RANK.AVG(Table2[[#This Row],[6M Return vs Nifty Z-Score]],Table2[6M Return vs Nifty Z-Score])</f>
        <v>638</v>
      </c>
      <c r="AU617">
        <f>_xlfn.RANK.AVG(Table2[[#This Row],[Sharpe Ratio Z-Score]],Table2[Sharpe Ratio Z-Score])</f>
        <v>435</v>
      </c>
      <c r="AV617">
        <f>(Table2[[#This Row],[Rank 1Y]]+Table2[[#This Row],[Rank 6M]]+Table2[[#This Row],[Rank Sharpe]])/3</f>
        <v>564.66666666666663</v>
      </c>
    </row>
    <row r="618" spans="1:48" x14ac:dyDescent="0.3">
      <c r="A618" t="s">
        <v>325</v>
      </c>
      <c r="B618" t="s">
        <v>326</v>
      </c>
      <c r="C618" t="s">
        <v>3095</v>
      </c>
      <c r="D618" t="s">
        <v>185</v>
      </c>
      <c r="E618">
        <v>79642.747160444997</v>
      </c>
      <c r="F618">
        <v>712.1</v>
      </c>
      <c r="G618">
        <v>-1.45695333491047</v>
      </c>
      <c r="H618">
        <f>(Table2[[#This Row],[1Y Return vs Nifty]]-AVERAGE(Table2[1Y Return vs Nifty]))/_xlfn.STDEV.P(Table2[1Y Return vs Nifty])</f>
        <v>-0.35728240061418148</v>
      </c>
      <c r="I618">
        <v>-1.0750081053322</v>
      </c>
      <c r="J618">
        <f>(Table2[[#This Row],[1M Return vs Nifty]]-AVERAGE(Table2[1M Return vs Nifty]))/_xlfn.STDEV.P(Table2[1M Return vs Nifty])</f>
        <v>0.13428430798928584</v>
      </c>
      <c r="K618">
        <v>-31.0780504965307</v>
      </c>
      <c r="L618">
        <f>(Table2[[#This Row],[6M Return vs Nifty]]-AVERAGE(Table2[6M Return vs Nifty]))/_xlfn.STDEV.P(Table2[6M Return vs Nifty])</f>
        <v>-1.1589197264676223</v>
      </c>
      <c r="M618">
        <v>0.982045723864996</v>
      </c>
      <c r="N618">
        <f>(Table2[[#This Row],[1W Return vs Nifty]]-AVERAGE(Table2[1W Return vs Nifty]))/_xlfn.STDEV.P(Table2[1W Return vs Nifty])</f>
        <v>1.3560653086632057</v>
      </c>
      <c r="O618">
        <v>744.64</v>
      </c>
      <c r="P618">
        <v>785.64497433106999</v>
      </c>
      <c r="Q618">
        <v>882.20078441911403</v>
      </c>
      <c r="R618">
        <v>43.965429825304597</v>
      </c>
      <c r="S618" s="1">
        <f>(Table2[[#This Row],[Close Price]]-Table2[[#This Row],[20D EMA]])/Table2[[#This Row],[20D EMA]]</f>
        <v>-4.3698968629136178E-2</v>
      </c>
      <c r="T618" s="1">
        <f>(Table2[[#This Row],[Close Price]]-Table2[[#This Row],[50D EMA]])/Table2[[#This Row],[50D EMA]]</f>
        <v>-9.3610952445395759E-2</v>
      </c>
      <c r="U618" s="1">
        <f>(Table2[[#This Row],[Close Price]]-Table2[[#This Row],[200D EMA]])/Table2[[#This Row],[200D EMA]]</f>
        <v>-0.19281413871233069</v>
      </c>
      <c r="V618">
        <v>0.39344568708130701</v>
      </c>
      <c r="W618">
        <v>700.05</v>
      </c>
      <c r="X618">
        <v>726.7</v>
      </c>
      <c r="Y618">
        <v>700.05</v>
      </c>
      <c r="Z618">
        <v>726.7</v>
      </c>
      <c r="AA618">
        <v>682.25</v>
      </c>
      <c r="AB618">
        <v>794.35</v>
      </c>
      <c r="AC618" s="1">
        <f>(Table2[[#This Row],[Close Price]]/Table2[[#This Row],[Day Low]])-1</f>
        <v>1.7213056210270805E-2</v>
      </c>
      <c r="AD618" s="1">
        <f>(Table2[[#This Row],[Day High]]/Table2[[#This Row],[Close Price]])-1</f>
        <v>2.0502738379441166E-2</v>
      </c>
      <c r="AE618" s="1">
        <f>(Table2[[#This Row],[Close Price]]/Table2[[#This Row],[Current Week Low]])-1</f>
        <v>1.7213056210270805E-2</v>
      </c>
      <c r="AF618" s="1">
        <f>(Table2[[#This Row],[Current Week High]]/Table2[[#This Row],[Close Price]])-1</f>
        <v>2.0502738379441166E-2</v>
      </c>
      <c r="AG618" s="1">
        <f>(Table2[[#This Row],[Close Price]]/Table2[[#This Row],[Current Month Low]])-1</f>
        <v>4.3752290216196421E-2</v>
      </c>
      <c r="AH618" s="1">
        <f>(Table2[[#This Row],[Current Month High]]/Table2[[#This Row],[Close Price]])-1</f>
        <v>0.11550344052801576</v>
      </c>
      <c r="AI618">
        <v>76.857182979918505</v>
      </c>
      <c r="AJ618">
        <v>35.123339658444003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-0.11</v>
      </c>
      <c r="AM618" t="s">
        <v>3143</v>
      </c>
      <c r="AN618">
        <v>-6.01</v>
      </c>
      <c r="AO618" t="s">
        <v>3143</v>
      </c>
      <c r="AP618">
        <v>-2.1513253491352E-2</v>
      </c>
      <c r="AQ618">
        <f>(Table2[[#This Row],[Sharpe Ratio]]-AVERAGE(Table2[Sharpe Ratio]))/_xlfn.STDEV.P(Table2[Sharpe Ratio])</f>
        <v>-0.92367658192455804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428</v>
      </c>
      <c r="AT618">
        <f>_xlfn.RANK.AVG(Table2[[#This Row],[6M Return vs Nifty Z-Score]],Table2[6M Return vs Nifty Z-Score])</f>
        <v>666</v>
      </c>
      <c r="AU618">
        <f>_xlfn.RANK.AVG(Table2[[#This Row],[Sharpe Ratio Z-Score]],Table2[Sharpe Ratio Z-Score])</f>
        <v>601</v>
      </c>
      <c r="AV618">
        <f>(Table2[[#This Row],[Rank 1Y]]+Table2[[#This Row],[Rank 6M]]+Table2[[#This Row],[Rank Sharpe]])/3</f>
        <v>565</v>
      </c>
    </row>
    <row r="619" spans="1:48" x14ac:dyDescent="0.3">
      <c r="A619" t="s">
        <v>492</v>
      </c>
      <c r="B619" t="s">
        <v>493</v>
      </c>
      <c r="C619" t="s">
        <v>3099</v>
      </c>
      <c r="D619" t="s">
        <v>125</v>
      </c>
      <c r="E619">
        <v>42142.078767125</v>
      </c>
      <c r="F619">
        <v>324.7</v>
      </c>
      <c r="G619">
        <v>-28.999928416052899</v>
      </c>
      <c r="H619">
        <f>(Table2[[#This Row],[1Y Return vs Nifty]]-AVERAGE(Table2[1Y Return vs Nifty]))/_xlfn.STDEV.P(Table2[1Y Return vs Nifty])</f>
        <v>-0.85371206471470951</v>
      </c>
      <c r="I619">
        <v>1.14969959286941</v>
      </c>
      <c r="J619">
        <f>(Table2[[#This Row],[1M Return vs Nifty]]-AVERAGE(Table2[1M Return vs Nifty]))/_xlfn.STDEV.P(Table2[1M Return vs Nifty])</f>
        <v>0.39555169169504711</v>
      </c>
      <c r="K619">
        <v>-13.9368906236145</v>
      </c>
      <c r="L619">
        <f>(Table2[[#This Row],[6M Return vs Nifty]]-AVERAGE(Table2[6M Return vs Nifty]))/_xlfn.STDEV.P(Table2[6M Return vs Nifty])</f>
        <v>-0.53402015027828564</v>
      </c>
      <c r="M619">
        <v>-0.15216584363694499</v>
      </c>
      <c r="N619">
        <f>(Table2[[#This Row],[1W Return vs Nifty]]-AVERAGE(Table2[1W Return vs Nifty]))/_xlfn.STDEV.P(Table2[1W Return vs Nifty])</f>
        <v>1.1262480206467091</v>
      </c>
      <c r="O619">
        <v>333.07</v>
      </c>
      <c r="P619">
        <v>342.53643707334101</v>
      </c>
      <c r="Q619">
        <v>352.94546208746999</v>
      </c>
      <c r="R619">
        <v>43.434055351859797</v>
      </c>
      <c r="S619" s="1">
        <f>(Table2[[#This Row],[Close Price]]-Table2[[#This Row],[20D EMA]])/Table2[[#This Row],[20D EMA]]</f>
        <v>-2.5129852583541012E-2</v>
      </c>
      <c r="T619" s="1">
        <f>(Table2[[#This Row],[Close Price]]-Table2[[#This Row],[50D EMA]])/Table2[[#This Row],[50D EMA]]</f>
        <v>-5.2071648860883168E-2</v>
      </c>
      <c r="U619" s="1">
        <f>(Table2[[#This Row],[Close Price]]-Table2[[#This Row],[200D EMA]])/Table2[[#This Row],[200D EMA]]</f>
        <v>-8.0027837503319335E-2</v>
      </c>
      <c r="V619">
        <v>0.44291319515555699</v>
      </c>
      <c r="W619">
        <v>316.2</v>
      </c>
      <c r="X619">
        <v>329.9</v>
      </c>
      <c r="Y619">
        <v>316.2</v>
      </c>
      <c r="Z619">
        <v>329.9</v>
      </c>
      <c r="AA619">
        <v>310.2</v>
      </c>
      <c r="AB619">
        <v>355.75</v>
      </c>
      <c r="AC619" s="1">
        <f>(Table2[[#This Row],[Close Price]]/Table2[[#This Row],[Day Low]])-1</f>
        <v>2.6881720430107503E-2</v>
      </c>
      <c r="AD619" s="1">
        <f>(Table2[[#This Row],[Day High]]/Table2[[#This Row],[Close Price]])-1</f>
        <v>1.6014782876501377E-2</v>
      </c>
      <c r="AE619" s="1">
        <f>(Table2[[#This Row],[Close Price]]/Table2[[#This Row],[Current Week Low]])-1</f>
        <v>2.6881720430107503E-2</v>
      </c>
      <c r="AF619" s="1">
        <f>(Table2[[#This Row],[Current Week High]]/Table2[[#This Row],[Close Price]])-1</f>
        <v>1.6014782876501377E-2</v>
      </c>
      <c r="AG619" s="1">
        <f>(Table2[[#This Row],[Close Price]]/Table2[[#This Row],[Current Month Low]])-1</f>
        <v>4.6744036105738296E-2</v>
      </c>
      <c r="AH619" s="1">
        <f>(Table2[[#This Row],[Current Month High]]/Table2[[#This Row],[Close Price]])-1</f>
        <v>9.5626732368339962E-2</v>
      </c>
      <c r="AI619">
        <v>26.424391746227201</v>
      </c>
      <c r="AJ619">
        <v>13.610916724982401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-0.12</v>
      </c>
      <c r="AM619" t="s">
        <v>3143</v>
      </c>
      <c r="AN619">
        <v>-3.55</v>
      </c>
      <c r="AO619" t="s">
        <v>3143</v>
      </c>
      <c r="AP619">
        <v>-1.4280133750901E-2</v>
      </c>
      <c r="AQ619">
        <f>(Table2[[#This Row],[Sharpe Ratio]]-AVERAGE(Table2[Sharpe Ratio]))/_xlfn.STDEV.P(Table2[Sharpe Ratio])</f>
        <v>-0.83827792304999582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605</v>
      </c>
      <c r="AT619">
        <f>_xlfn.RANK.AVG(Table2[[#This Row],[6M Return vs Nifty Z-Score]],Table2[6M Return vs Nifty Z-Score])</f>
        <v>508</v>
      </c>
      <c r="AU619">
        <f>_xlfn.RANK.AVG(Table2[[#This Row],[Sharpe Ratio Z-Score]],Table2[Sharpe Ratio Z-Score])</f>
        <v>583</v>
      </c>
      <c r="AV619">
        <f>(Table2[[#This Row],[Rank 1Y]]+Table2[[#This Row],[Rank 6M]]+Table2[[#This Row],[Rank Sharpe]])/3</f>
        <v>565.33333333333337</v>
      </c>
    </row>
    <row r="620" spans="1:48" x14ac:dyDescent="0.3">
      <c r="A620" t="s">
        <v>885</v>
      </c>
      <c r="B620" t="s">
        <v>886</v>
      </c>
      <c r="C620" t="s">
        <v>3111</v>
      </c>
      <c r="D620" t="s">
        <v>465</v>
      </c>
      <c r="E620">
        <v>16373.219766</v>
      </c>
      <c r="F620">
        <v>3382.45</v>
      </c>
      <c r="G620">
        <v>-29.000833776877901</v>
      </c>
      <c r="H620">
        <f>(Table2[[#This Row],[1Y Return vs Nifty]]-AVERAGE(Table2[1Y Return vs Nifty]))/_xlfn.STDEV.P(Table2[1Y Return vs Nifty])</f>
        <v>-0.85372838277653551</v>
      </c>
      <c r="I620">
        <v>2.1845651435245701</v>
      </c>
      <c r="J620">
        <f>(Table2[[#This Row],[1M Return vs Nifty]]-AVERAGE(Table2[1M Return vs Nifty]))/_xlfn.STDEV.P(Table2[1M Return vs Nifty])</f>
        <v>0.5170852374842132</v>
      </c>
      <c r="K620">
        <v>-9.7982436089907807</v>
      </c>
      <c r="L620">
        <f>(Table2[[#This Row],[6M Return vs Nifty]]-AVERAGE(Table2[6M Return vs Nifty]))/_xlfn.STDEV.P(Table2[6M Return vs Nifty])</f>
        <v>-0.38314128416829746</v>
      </c>
      <c r="M620">
        <v>-0.68748888526639795</v>
      </c>
      <c r="N620">
        <f>(Table2[[#This Row],[1W Return vs Nifty]]-AVERAGE(Table2[1W Return vs Nifty]))/_xlfn.STDEV.P(Table2[1W Return vs Nifty])</f>
        <v>1.0177792894460707</v>
      </c>
      <c r="O620">
        <v>3354.79</v>
      </c>
      <c r="P620">
        <v>3372.2018989723701</v>
      </c>
      <c r="Q620">
        <v>3469.0908183295301</v>
      </c>
      <c r="R620">
        <v>45.395548879844</v>
      </c>
      <c r="S620" s="1">
        <f>(Table2[[#This Row],[Close Price]]-Table2[[#This Row],[20D EMA]])/Table2[[#This Row],[20D EMA]]</f>
        <v>8.2449274023112789E-3</v>
      </c>
      <c r="T620" s="1">
        <f>(Table2[[#This Row],[Close Price]]-Table2[[#This Row],[50D EMA]])/Table2[[#This Row],[50D EMA]]</f>
        <v>3.0389939080316141E-3</v>
      </c>
      <c r="U620" s="1">
        <f>(Table2[[#This Row],[Close Price]]-Table2[[#This Row],[200D EMA]])/Table2[[#This Row],[200D EMA]]</f>
        <v>-2.4975079312351461E-2</v>
      </c>
      <c r="V620">
        <v>1.41702668736735</v>
      </c>
      <c r="W620">
        <v>3289.7</v>
      </c>
      <c r="X620">
        <v>3400</v>
      </c>
      <c r="Y620">
        <v>3289.7</v>
      </c>
      <c r="Z620">
        <v>3400</v>
      </c>
      <c r="AA620">
        <v>3181.3</v>
      </c>
      <c r="AB620">
        <v>3612.85</v>
      </c>
      <c r="AC620" s="1">
        <f>(Table2[[#This Row],[Close Price]]/Table2[[#This Row],[Day Low]])-1</f>
        <v>2.8194060248654784E-2</v>
      </c>
      <c r="AD620" s="1">
        <f>(Table2[[#This Row],[Day High]]/Table2[[#This Row],[Close Price]])-1</f>
        <v>5.1885467634407156E-3</v>
      </c>
      <c r="AE620" s="1">
        <f>(Table2[[#This Row],[Close Price]]/Table2[[#This Row],[Current Week Low]])-1</f>
        <v>2.8194060248654784E-2</v>
      </c>
      <c r="AF620" s="1">
        <f>(Table2[[#This Row],[Current Week High]]/Table2[[#This Row],[Close Price]])-1</f>
        <v>5.1885467634407156E-3</v>
      </c>
      <c r="AG620" s="1">
        <f>(Table2[[#This Row],[Close Price]]/Table2[[#This Row],[Current Month Low]])-1</f>
        <v>6.322886870147415E-2</v>
      </c>
      <c r="AH620" s="1">
        <f>(Table2[[#This Row],[Current Month High]]/Table2[[#This Row],[Close Price]])-1</f>
        <v>6.8116306227734347E-2</v>
      </c>
      <c r="AI620">
        <v>17.649928306405101</v>
      </c>
      <c r="AJ620">
        <v>17.611571828439299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-0.01</v>
      </c>
      <c r="AM620" t="s">
        <v>3143</v>
      </c>
      <c r="AN620">
        <v>-0.24</v>
      </c>
      <c r="AO620" t="s">
        <v>3143</v>
      </c>
      <c r="AP620">
        <v>-4.0759005794857001E-2</v>
      </c>
      <c r="AQ620">
        <f>(Table2[[#This Row],[Sharpe Ratio]]-AVERAGE(Table2[Sharpe Ratio]))/_xlfn.STDEV.P(Table2[Sharpe Ratio])</f>
        <v>-1.1509037666979245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606</v>
      </c>
      <c r="AT620">
        <f>_xlfn.RANK.AVG(Table2[[#This Row],[6M Return vs Nifty Z-Score]],Table2[6M Return vs Nifty Z-Score])</f>
        <v>455</v>
      </c>
      <c r="AU620">
        <f>_xlfn.RANK.AVG(Table2[[#This Row],[Sharpe Ratio Z-Score]],Table2[Sharpe Ratio Z-Score])</f>
        <v>635</v>
      </c>
      <c r="AV620">
        <f>(Table2[[#This Row],[Rank 1Y]]+Table2[[#This Row],[Rank 6M]]+Table2[[#This Row],[Rank Sharpe]])/3</f>
        <v>565.33333333333337</v>
      </c>
    </row>
    <row r="621" spans="1:48" x14ac:dyDescent="0.3">
      <c r="A621" t="s">
        <v>717</v>
      </c>
      <c r="B621" t="s">
        <v>718</v>
      </c>
      <c r="C621" t="s">
        <v>3097</v>
      </c>
      <c r="D621" t="s">
        <v>54</v>
      </c>
      <c r="E621">
        <v>23104.43107115</v>
      </c>
      <c r="F621">
        <v>319.64999999999998</v>
      </c>
      <c r="G621">
        <v>-37.256250339213103</v>
      </c>
      <c r="H621">
        <f>(Table2[[#This Row],[1Y Return vs Nifty]]-AVERAGE(Table2[1Y Return vs Nifty]))/_xlfn.STDEV.P(Table2[1Y Return vs Nifty])</f>
        <v>-1.0025225366025647</v>
      </c>
      <c r="I621">
        <v>-17.845762003588501</v>
      </c>
      <c r="J621">
        <f>(Table2[[#This Row],[1M Return vs Nifty]]-AVERAGE(Table2[1M Return vs Nifty]))/_xlfn.STDEV.P(Table2[1M Return vs Nifty])</f>
        <v>-1.8352557791478343</v>
      </c>
      <c r="K621">
        <v>-43.185450487559201</v>
      </c>
      <c r="L621">
        <f>(Table2[[#This Row],[6M Return vs Nifty]]-AVERAGE(Table2[6M Return vs Nifty]))/_xlfn.STDEV.P(Table2[6M Return vs Nifty])</f>
        <v>-1.6003081260416188</v>
      </c>
      <c r="M621">
        <v>-19.652712421584599</v>
      </c>
      <c r="N621">
        <f>(Table2[[#This Row],[1W Return vs Nifty]]-AVERAGE(Table2[1W Return vs Nifty]))/_xlfn.STDEV.P(Table2[1W Return vs Nifty])</f>
        <v>-2.8250101553334388</v>
      </c>
      <c r="O621">
        <v>366.05</v>
      </c>
      <c r="P621">
        <v>380.94263607494901</v>
      </c>
      <c r="Q621">
        <v>406.46427264213702</v>
      </c>
      <c r="R621">
        <v>6.2019631735109204</v>
      </c>
      <c r="S621" s="1">
        <f>(Table2[[#This Row],[Close Price]]-Table2[[#This Row],[20D EMA]])/Table2[[#This Row],[20D EMA]]</f>
        <v>-0.12675863953011893</v>
      </c>
      <c r="T621" s="1">
        <f>(Table2[[#This Row],[Close Price]]-Table2[[#This Row],[50D EMA]])/Table2[[#This Row],[50D EMA]]</f>
        <v>-0.16089728549809776</v>
      </c>
      <c r="U621" s="1">
        <f>(Table2[[#This Row],[Close Price]]-Table2[[#This Row],[200D EMA]])/Table2[[#This Row],[200D EMA]]</f>
        <v>-0.21358401828977194</v>
      </c>
      <c r="V621">
        <v>1.4912065356129101</v>
      </c>
      <c r="W621">
        <v>270.05</v>
      </c>
      <c r="X621">
        <v>326.25</v>
      </c>
      <c r="Y621">
        <v>270.05</v>
      </c>
      <c r="Z621">
        <v>326.25</v>
      </c>
      <c r="AA621">
        <v>270.05</v>
      </c>
      <c r="AB621">
        <v>407.65</v>
      </c>
      <c r="AC621" s="1">
        <f>(Table2[[#This Row],[Close Price]]/Table2[[#This Row],[Day Low]])-1</f>
        <v>0.18366969079800022</v>
      </c>
      <c r="AD621" s="1">
        <f>(Table2[[#This Row],[Day High]]/Table2[[#This Row],[Close Price]])-1</f>
        <v>2.0647583294228111E-2</v>
      </c>
      <c r="AE621" s="1">
        <f>(Table2[[#This Row],[Close Price]]/Table2[[#This Row],[Current Week Low]])-1</f>
        <v>0.18366969079800022</v>
      </c>
      <c r="AF621" s="1">
        <f>(Table2[[#This Row],[Current Week High]]/Table2[[#This Row],[Close Price]])-1</f>
        <v>2.0647583294228111E-2</v>
      </c>
      <c r="AG621" s="1">
        <f>(Table2[[#This Row],[Close Price]]/Table2[[#This Row],[Current Month Low]])-1</f>
        <v>0.18366969079800022</v>
      </c>
      <c r="AH621" s="1">
        <f>(Table2[[#This Row],[Current Month High]]/Table2[[#This Row],[Close Price]])-1</f>
        <v>0.27530111058970741</v>
      </c>
      <c r="AI621">
        <v>62.584076333489698</v>
      </c>
      <c r="AJ621">
        <v>18.3669690798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-0.17</v>
      </c>
      <c r="AM621" t="s">
        <v>3143</v>
      </c>
      <c r="AN621">
        <v>-17.64</v>
      </c>
      <c r="AO621" t="s">
        <v>3143</v>
      </c>
      <c r="AP621">
        <v>6.2629926797296995E-2</v>
      </c>
      <c r="AQ621">
        <f>(Table2[[#This Row],[Sharpe Ratio]]-AVERAGE(Table2[Sharpe Ratio]))/_xlfn.STDEV.P(Table2[Sharpe Ratio])</f>
        <v>6.9769539242942644E-2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657</v>
      </c>
      <c r="AT621">
        <f>_xlfn.RANK.AVG(Table2[[#This Row],[6M Return vs Nifty Z-Score]],Table2[6M Return vs Nifty Z-Score])</f>
        <v>720</v>
      </c>
      <c r="AU621">
        <f>_xlfn.RANK.AVG(Table2[[#This Row],[Sharpe Ratio Z-Score]],Table2[Sharpe Ratio Z-Score])</f>
        <v>322</v>
      </c>
      <c r="AV621">
        <f>(Table2[[#This Row],[Rank 1Y]]+Table2[[#This Row],[Rank 6M]]+Table2[[#This Row],[Rank Sharpe]])/3</f>
        <v>566.33333333333337</v>
      </c>
    </row>
    <row r="622" spans="1:48" x14ac:dyDescent="0.3">
      <c r="A622" t="s">
        <v>2123</v>
      </c>
      <c r="B622" t="s">
        <v>2124</v>
      </c>
      <c r="C622" t="s">
        <v>3101</v>
      </c>
      <c r="D622" t="s">
        <v>169</v>
      </c>
      <c r="E622">
        <v>2724.4198418149999</v>
      </c>
      <c r="F622">
        <v>176.91</v>
      </c>
      <c r="G622">
        <v>-3.6791900759597902</v>
      </c>
      <c r="H622">
        <f>(Table2[[#This Row],[1Y Return vs Nifty]]-AVERAGE(Table2[1Y Return vs Nifty]))/_xlfn.STDEV.P(Table2[1Y Return vs Nifty])</f>
        <v>-0.39733559877672392</v>
      </c>
      <c r="I622">
        <v>1.9529449221903299</v>
      </c>
      <c r="J622">
        <f>(Table2[[#This Row],[1M Return vs Nifty]]-AVERAGE(Table2[1M Return vs Nifty]))/_xlfn.STDEV.P(Table2[1M Return vs Nifty])</f>
        <v>0.4898839969391004</v>
      </c>
      <c r="K622">
        <v>-32.633194558567098</v>
      </c>
      <c r="L622">
        <f>(Table2[[#This Row],[6M Return vs Nifty]]-AVERAGE(Table2[6M Return vs Nifty]))/_xlfn.STDEV.P(Table2[6M Return vs Nifty])</f>
        <v>-1.2156141901144735</v>
      </c>
      <c r="M622">
        <v>-10.657378527804299</v>
      </c>
      <c r="N622">
        <f>(Table2[[#This Row],[1W Return vs Nifty]]-AVERAGE(Table2[1W Return vs Nifty]))/_xlfn.STDEV.P(Table2[1W Return vs Nifty])</f>
        <v>-1.0023491108648339</v>
      </c>
      <c r="O622">
        <v>181.9</v>
      </c>
      <c r="P622">
        <v>184.63047329332099</v>
      </c>
      <c r="Q622">
        <v>185.439219775201</v>
      </c>
      <c r="R622">
        <v>36.775125642482401</v>
      </c>
      <c r="S622" s="1">
        <f>(Table2[[#This Row],[Close Price]]-Table2[[#This Row],[20D EMA]])/Table2[[#This Row],[20D EMA]]</f>
        <v>-2.7432655305112748E-2</v>
      </c>
      <c r="T622" s="1">
        <f>(Table2[[#This Row],[Close Price]]-Table2[[#This Row],[50D EMA]])/Table2[[#This Row],[50D EMA]]</f>
        <v>-4.1815812718280457E-2</v>
      </c>
      <c r="U622" s="1">
        <f>(Table2[[#This Row],[Close Price]]-Table2[[#This Row],[200D EMA]])/Table2[[#This Row],[200D EMA]]</f>
        <v>-4.5994691875540464E-2</v>
      </c>
      <c r="V622">
        <v>0.56908678493189901</v>
      </c>
      <c r="W622">
        <v>170.5</v>
      </c>
      <c r="X622">
        <v>178.89</v>
      </c>
      <c r="Y622">
        <v>170.5</v>
      </c>
      <c r="Z622">
        <v>178.89</v>
      </c>
      <c r="AA622">
        <v>161.21</v>
      </c>
      <c r="AB622">
        <v>204</v>
      </c>
      <c r="AC622" s="1">
        <f>(Table2[[#This Row],[Close Price]]/Table2[[#This Row],[Day Low]])-1</f>
        <v>3.7595307917888565E-2</v>
      </c>
      <c r="AD622" s="1">
        <f>(Table2[[#This Row],[Day High]]/Table2[[#This Row],[Close Price]])-1</f>
        <v>1.1192131592335119E-2</v>
      </c>
      <c r="AE622" s="1">
        <f>(Table2[[#This Row],[Close Price]]/Table2[[#This Row],[Current Week Low]])-1</f>
        <v>3.7595307917888565E-2</v>
      </c>
      <c r="AF622" s="1">
        <f>(Table2[[#This Row],[Current Week High]]/Table2[[#This Row],[Close Price]])-1</f>
        <v>1.1192131592335119E-2</v>
      </c>
      <c r="AG622" s="1">
        <f>(Table2[[#This Row],[Close Price]]/Table2[[#This Row],[Current Month Low]])-1</f>
        <v>9.7388499472737422E-2</v>
      </c>
      <c r="AH622" s="1">
        <f>(Table2[[#This Row],[Current Month High]]/Table2[[#This Row],[Close Price]])-1</f>
        <v>0.15312870951331181</v>
      </c>
      <c r="AI622">
        <v>59.968345486405497</v>
      </c>
      <c r="AJ622">
        <v>33.0150375939849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-0.13</v>
      </c>
      <c r="AM622" t="s">
        <v>3143</v>
      </c>
      <c r="AN622">
        <v>-3.85</v>
      </c>
      <c r="AO622" t="s">
        <v>3143</v>
      </c>
      <c r="AP622">
        <v>-1.4221049641854E-2</v>
      </c>
      <c r="AQ622">
        <f>(Table2[[#This Row],[Sharpe Ratio]]-AVERAGE(Table2[Sharpe Ratio]))/_xlfn.STDEV.P(Table2[Sharpe Ratio])</f>
        <v>-0.83758033973125245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441</v>
      </c>
      <c r="AT622">
        <f>_xlfn.RANK.AVG(Table2[[#This Row],[6M Return vs Nifty Z-Score]],Table2[6M Return vs Nifty Z-Score])</f>
        <v>676</v>
      </c>
      <c r="AU622">
        <f>_xlfn.RANK.AVG(Table2[[#This Row],[Sharpe Ratio Z-Score]],Table2[Sharpe Ratio Z-Score])</f>
        <v>582</v>
      </c>
      <c r="AV622">
        <f>(Table2[[#This Row],[Rank 1Y]]+Table2[[#This Row],[Rank 6M]]+Table2[[#This Row],[Rank Sharpe]])/3</f>
        <v>566.33333333333337</v>
      </c>
    </row>
    <row r="623" spans="1:48" x14ac:dyDescent="0.3">
      <c r="A623" t="s">
        <v>1498</v>
      </c>
      <c r="B623" t="s">
        <v>1499</v>
      </c>
      <c r="C623" t="s">
        <v>3109</v>
      </c>
      <c r="D623" t="s">
        <v>449</v>
      </c>
      <c r="E623">
        <v>6480.5379901599999</v>
      </c>
      <c r="F623">
        <v>1147.3499999999999</v>
      </c>
      <c r="G623">
        <v>-35.965631733782701</v>
      </c>
      <c r="H623">
        <f>(Table2[[#This Row],[1Y Return vs Nifty]]-AVERAGE(Table2[1Y Return vs Nifty]))/_xlfn.STDEV.P(Table2[1Y Return vs Nifty])</f>
        <v>-0.97926065734340062</v>
      </c>
      <c r="I623">
        <v>-5.1221594859361801</v>
      </c>
      <c r="J623">
        <f>(Table2[[#This Row],[1M Return vs Nifty]]-AVERAGE(Table2[1M Return vs Nifty]))/_xlfn.STDEV.P(Table2[1M Return vs Nifty])</f>
        <v>-0.34100898718217615</v>
      </c>
      <c r="K623">
        <v>-6.72744717292845</v>
      </c>
      <c r="L623">
        <f>(Table2[[#This Row],[6M Return vs Nifty]]-AVERAGE(Table2[6M Return vs Nifty]))/_xlfn.STDEV.P(Table2[6M Return vs Nifty])</f>
        <v>-0.27119206919766492</v>
      </c>
      <c r="M623">
        <v>-1.3723551960107201</v>
      </c>
      <c r="N623">
        <f>(Table2[[#This Row],[1W Return vs Nifty]]-AVERAGE(Table2[1W Return vs Nifty]))/_xlfn.STDEV.P(Table2[1W Return vs Nifty])</f>
        <v>0.87900966065822628</v>
      </c>
      <c r="O623">
        <v>1234.01</v>
      </c>
      <c r="P623">
        <v>1222.74140428652</v>
      </c>
      <c r="Q623">
        <v>1163.0145996249601</v>
      </c>
      <c r="R623">
        <v>25.774420820422499</v>
      </c>
      <c r="S623" s="1">
        <f>(Table2[[#This Row],[Close Price]]-Table2[[#This Row],[20D EMA]])/Table2[[#This Row],[20D EMA]]</f>
        <v>-7.0226335280913516E-2</v>
      </c>
      <c r="T623" s="1">
        <f>(Table2[[#This Row],[Close Price]]-Table2[[#This Row],[50D EMA]])/Table2[[#This Row],[50D EMA]]</f>
        <v>-6.1657684954662714E-2</v>
      </c>
      <c r="U623" s="1">
        <f>(Table2[[#This Row],[Close Price]]-Table2[[#This Row],[200D EMA]])/Table2[[#This Row],[200D EMA]]</f>
        <v>-1.3468962152333725E-2</v>
      </c>
      <c r="V623">
        <v>1.0230174453866001</v>
      </c>
      <c r="W623">
        <v>1061.3</v>
      </c>
      <c r="X623">
        <v>1180.4000000000001</v>
      </c>
      <c r="Y623">
        <v>1061.3</v>
      </c>
      <c r="Z623">
        <v>1180.4000000000001</v>
      </c>
      <c r="AA623">
        <v>1061.3</v>
      </c>
      <c r="AB623">
        <v>1400.05</v>
      </c>
      <c r="AC623" s="1">
        <f>(Table2[[#This Row],[Close Price]]/Table2[[#This Row],[Day Low]])-1</f>
        <v>8.1079807782907798E-2</v>
      </c>
      <c r="AD623" s="1">
        <f>(Table2[[#This Row],[Day High]]/Table2[[#This Row],[Close Price]])-1</f>
        <v>2.8805508345317588E-2</v>
      </c>
      <c r="AE623" s="1">
        <f>(Table2[[#This Row],[Close Price]]/Table2[[#This Row],[Current Week Low]])-1</f>
        <v>8.1079807782907798E-2</v>
      </c>
      <c r="AF623" s="1">
        <f>(Table2[[#This Row],[Current Week High]]/Table2[[#This Row],[Close Price]])-1</f>
        <v>2.8805508345317588E-2</v>
      </c>
      <c r="AG623" s="1">
        <f>(Table2[[#This Row],[Close Price]]/Table2[[#This Row],[Current Month Low]])-1</f>
        <v>8.1079807782907798E-2</v>
      </c>
      <c r="AH623" s="1">
        <f>(Table2[[#This Row],[Current Month High]]/Table2[[#This Row],[Close Price]])-1</f>
        <v>0.22024665533620968</v>
      </c>
      <c r="AI623">
        <v>22.700135093911999</v>
      </c>
      <c r="AJ623">
        <v>22.934747669559599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0.03</v>
      </c>
      <c r="AM623" t="s">
        <v>3144</v>
      </c>
      <c r="AN623">
        <v>-8.64</v>
      </c>
      <c r="AO623" t="s">
        <v>3143</v>
      </c>
      <c r="AP623">
        <v>-4.0610697826572999E-2</v>
      </c>
      <c r="AQ623">
        <f>(Table2[[#This Row],[Sharpe Ratio]]-AVERAGE(Table2[Sharpe Ratio]))/_xlfn.STDEV.P(Table2[Sharpe Ratio])</f>
        <v>-1.1491527516385394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-1.8616048047035547</v>
      </c>
      <c r="AS623">
        <f>_xlfn.RANK.AVG(Table2[[#This Row],[1Y Return vs Nifty Z-Score]],Table2[1Y Return vs Nifty Z-Score])</f>
        <v>654</v>
      </c>
      <c r="AT623">
        <f>_xlfn.RANK.AVG(Table2[[#This Row],[6M Return vs Nifty Z-Score]],Table2[6M Return vs Nifty Z-Score])</f>
        <v>417</v>
      </c>
      <c r="AU623">
        <f>_xlfn.RANK.AVG(Table2[[#This Row],[Sharpe Ratio Z-Score]],Table2[Sharpe Ratio Z-Score])</f>
        <v>633</v>
      </c>
      <c r="AV623">
        <f>(Table2[[#This Row],[Rank 1Y]]+Table2[[#This Row],[Rank 6M]]+Table2[[#This Row],[Rank Sharpe]])/3</f>
        <v>568</v>
      </c>
    </row>
    <row r="624" spans="1:48" x14ac:dyDescent="0.3">
      <c r="A624" t="s">
        <v>288</v>
      </c>
      <c r="B624" t="s">
        <v>289</v>
      </c>
      <c r="C624" t="s">
        <v>3104</v>
      </c>
      <c r="D624" t="s">
        <v>74</v>
      </c>
      <c r="E624">
        <v>90046.001168639996</v>
      </c>
      <c r="F624">
        <v>25056.15</v>
      </c>
      <c r="G624">
        <v>-31.203516657989901</v>
      </c>
      <c r="H624">
        <f>(Table2[[#This Row],[1Y Return vs Nifty]]-AVERAGE(Table2[1Y Return vs Nifty]))/_xlfn.STDEV.P(Table2[1Y Return vs Nifty])</f>
        <v>-0.89342914565959353</v>
      </c>
      <c r="I624">
        <v>3.2989205235429302</v>
      </c>
      <c r="J624">
        <f>(Table2[[#This Row],[1M Return vs Nifty]]-AVERAGE(Table2[1M Return vs Nifty]))/_xlfn.STDEV.P(Table2[1M Return vs Nifty])</f>
        <v>0.64795398706924379</v>
      </c>
      <c r="K624">
        <v>-4.7872187288572103</v>
      </c>
      <c r="L624">
        <f>(Table2[[#This Row],[6M Return vs Nifty]]-AVERAGE(Table2[6M Return vs Nifty]))/_xlfn.STDEV.P(Table2[6M Return vs Nifty])</f>
        <v>-0.20045893670256837</v>
      </c>
      <c r="M624">
        <v>4.3796890064735603</v>
      </c>
      <c r="N624">
        <f>(Table2[[#This Row],[1W Return vs Nifty]]-AVERAGE(Table2[1W Return vs Nifty]))/_xlfn.STDEV.P(Table2[1W Return vs Nifty])</f>
        <v>2.0445057965135742</v>
      </c>
      <c r="O624">
        <v>24953.47</v>
      </c>
      <c r="P624">
        <v>25327.492070337601</v>
      </c>
      <c r="Q624">
        <v>25839.175578501399</v>
      </c>
      <c r="R624">
        <v>54.5770153187826</v>
      </c>
      <c r="S624" s="1">
        <f>(Table2[[#This Row],[Close Price]]-Table2[[#This Row],[20D EMA]])/Table2[[#This Row],[20D EMA]]</f>
        <v>4.1148585747793906E-3</v>
      </c>
      <c r="T624" s="1">
        <f>(Table2[[#This Row],[Close Price]]-Table2[[#This Row],[50D EMA]])/Table2[[#This Row],[50D EMA]]</f>
        <v>-1.0713341438783155E-2</v>
      </c>
      <c r="U624" s="1">
        <f>(Table2[[#This Row],[Close Price]]-Table2[[#This Row],[200D EMA]])/Table2[[#This Row],[200D EMA]]</f>
        <v>-3.0303814304078937E-2</v>
      </c>
      <c r="V624">
        <v>0.65441928075376898</v>
      </c>
      <c r="W624">
        <v>24956.85</v>
      </c>
      <c r="X624">
        <v>25250</v>
      </c>
      <c r="Y624">
        <v>24956.85</v>
      </c>
      <c r="Z624">
        <v>25250</v>
      </c>
      <c r="AA624">
        <v>23999.85</v>
      </c>
      <c r="AB624">
        <v>26698.9</v>
      </c>
      <c r="AC624" s="1">
        <f>(Table2[[#This Row],[Close Price]]/Table2[[#This Row],[Day Low]])-1</f>
        <v>3.9788675253489281E-3</v>
      </c>
      <c r="AD624" s="1">
        <f>(Table2[[#This Row],[Day High]]/Table2[[#This Row],[Close Price]])-1</f>
        <v>7.7366235435212261E-3</v>
      </c>
      <c r="AE624" s="1">
        <f>(Table2[[#This Row],[Close Price]]/Table2[[#This Row],[Current Week Low]])-1</f>
        <v>3.9788675253489281E-3</v>
      </c>
      <c r="AF624" s="1">
        <f>(Table2[[#This Row],[Current Week High]]/Table2[[#This Row],[Close Price]])-1</f>
        <v>7.7366235435212261E-3</v>
      </c>
      <c r="AG624" s="1">
        <f>(Table2[[#This Row],[Close Price]]/Table2[[#This Row],[Current Month Low]])-1</f>
        <v>4.4012775079844468E-2</v>
      </c>
      <c r="AH624" s="1">
        <f>(Table2[[#This Row],[Current Month High]]/Table2[[#This Row],[Close Price]])-1</f>
        <v>6.5562746072321598E-2</v>
      </c>
      <c r="AI624">
        <v>22.675470892375699</v>
      </c>
      <c r="AJ624">
        <v>5.72215189873417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0.08</v>
      </c>
      <c r="AM624" t="s">
        <v>3144</v>
      </c>
      <c r="AN624">
        <v>1.68</v>
      </c>
      <c r="AO624" t="s">
        <v>3144</v>
      </c>
      <c r="AP624">
        <v>-6.8564814460020995E-2</v>
      </c>
      <c r="AQ624">
        <f>(Table2[[#This Row],[Sharpe Ratio]]-AVERAGE(Table2[Sharpe Ratio]))/_xlfn.STDEV.P(Table2[Sharpe Ratio])</f>
        <v>-1.4791962399509149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624</v>
      </c>
      <c r="AT624">
        <f>_xlfn.RANK.AVG(Table2[[#This Row],[6M Return vs Nifty Z-Score]],Table2[6M Return vs Nifty Z-Score])</f>
        <v>395</v>
      </c>
      <c r="AU624">
        <f>_xlfn.RANK.AVG(Table2[[#This Row],[Sharpe Ratio Z-Score]],Table2[Sharpe Ratio Z-Score])</f>
        <v>688</v>
      </c>
      <c r="AV624">
        <f>(Table2[[#This Row],[Rank 1Y]]+Table2[[#This Row],[Rank 6M]]+Table2[[#This Row],[Rank Sharpe]])/3</f>
        <v>569</v>
      </c>
    </row>
    <row r="625" spans="1:48" x14ac:dyDescent="0.3">
      <c r="A625" t="s">
        <v>504</v>
      </c>
      <c r="B625" t="s">
        <v>505</v>
      </c>
      <c r="C625" t="s">
        <v>3111</v>
      </c>
      <c r="D625" t="s">
        <v>432</v>
      </c>
      <c r="E625">
        <v>39177.965821995</v>
      </c>
      <c r="F625">
        <v>531.79999999999995</v>
      </c>
      <c r="G625">
        <v>-29.054711058808401</v>
      </c>
      <c r="H625">
        <f>(Table2[[#This Row],[1Y Return vs Nifty]]-AVERAGE(Table2[1Y Return vs Nifty]))/_xlfn.STDEV.P(Table2[1Y Return vs Nifty])</f>
        <v>-0.8546994572843768</v>
      </c>
      <c r="I625">
        <v>-7.6304896084545701</v>
      </c>
      <c r="J625">
        <f>(Table2[[#This Row],[1M Return vs Nifty]]-AVERAGE(Table2[1M Return vs Nifty]))/_xlfn.STDEV.P(Table2[1M Return vs Nifty])</f>
        <v>-0.63558469666099593</v>
      </c>
      <c r="K625">
        <v>-3.6790577586900599</v>
      </c>
      <c r="L625">
        <f>(Table2[[#This Row],[6M Return vs Nifty]]-AVERAGE(Table2[6M Return vs Nifty]))/_xlfn.STDEV.P(Table2[6M Return vs Nifty])</f>
        <v>-0.16005972651252864</v>
      </c>
      <c r="M625">
        <v>-4.6603915470162498</v>
      </c>
      <c r="N625">
        <f>(Table2[[#This Row],[1W Return vs Nifty]]-AVERAGE(Table2[1W Return vs Nifty]))/_xlfn.STDEV.P(Table2[1W Return vs Nifty])</f>
        <v>0.21277805207744421</v>
      </c>
      <c r="O625">
        <v>559.67999999999995</v>
      </c>
      <c r="P625">
        <v>571.57132285499904</v>
      </c>
      <c r="Q625">
        <v>562.19764865135403</v>
      </c>
      <c r="R625">
        <v>16.259073234908399</v>
      </c>
      <c r="S625" s="1">
        <f>(Table2[[#This Row],[Close Price]]-Table2[[#This Row],[20D EMA]])/Table2[[#This Row],[20D EMA]]</f>
        <v>-4.9814179531160657E-2</v>
      </c>
      <c r="T625" s="1">
        <f>(Table2[[#This Row],[Close Price]]-Table2[[#This Row],[50D EMA]])/Table2[[#This Row],[50D EMA]]</f>
        <v>-6.9582432261194122E-2</v>
      </c>
      <c r="U625" s="1">
        <f>(Table2[[#This Row],[Close Price]]-Table2[[#This Row],[200D EMA]])/Table2[[#This Row],[200D EMA]]</f>
        <v>-5.4069327262884243E-2</v>
      </c>
      <c r="V625">
        <v>0.66764696895588604</v>
      </c>
      <c r="W625">
        <v>520.04999999999995</v>
      </c>
      <c r="X625">
        <v>541.25</v>
      </c>
      <c r="Y625">
        <v>520.04999999999995</v>
      </c>
      <c r="Z625">
        <v>541.25</v>
      </c>
      <c r="AA625">
        <v>517.45000000000005</v>
      </c>
      <c r="AB625">
        <v>625</v>
      </c>
      <c r="AC625" s="1">
        <f>(Table2[[#This Row],[Close Price]]/Table2[[#This Row],[Day Low]])-1</f>
        <v>2.2593981347947212E-2</v>
      </c>
      <c r="AD625" s="1">
        <f>(Table2[[#This Row],[Day High]]/Table2[[#This Row],[Close Price]])-1</f>
        <v>1.7769838285069728E-2</v>
      </c>
      <c r="AE625" s="1">
        <f>(Table2[[#This Row],[Close Price]]/Table2[[#This Row],[Current Week Low]])-1</f>
        <v>2.2593981347947212E-2</v>
      </c>
      <c r="AF625" s="1">
        <f>(Table2[[#This Row],[Current Week High]]/Table2[[#This Row],[Close Price]])-1</f>
        <v>1.7769838285069728E-2</v>
      </c>
      <c r="AG625" s="1">
        <f>(Table2[[#This Row],[Close Price]]/Table2[[#This Row],[Current Month Low]])-1</f>
        <v>2.7732148033626336E-2</v>
      </c>
      <c r="AH625" s="1">
        <f>(Table2[[#This Row],[Current Month High]]/Table2[[#This Row],[Close Price]])-1</f>
        <v>0.17525385483264388</v>
      </c>
      <c r="AI625">
        <v>17.525385483264301</v>
      </c>
      <c r="AJ625">
        <v>18.758374274229499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0.01</v>
      </c>
      <c r="AM625" t="s">
        <v>3144</v>
      </c>
      <c r="AN625">
        <v>-9</v>
      </c>
      <c r="AO625" t="s">
        <v>3143</v>
      </c>
      <c r="AP625">
        <v>-0.11698113115457601</v>
      </c>
      <c r="AQ625">
        <f>(Table2[[#This Row],[Sharpe Ratio]]-AVERAGE(Table2[Sharpe Ratio]))/_xlfn.STDEV.P(Table2[Sharpe Ratio])</f>
        <v>-2.0508290431848994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607</v>
      </c>
      <c r="AT625">
        <f>_xlfn.RANK.AVG(Table2[[#This Row],[6M Return vs Nifty Z-Score]],Table2[6M Return vs Nifty Z-Score])</f>
        <v>380</v>
      </c>
      <c r="AU625">
        <f>_xlfn.RANK.AVG(Table2[[#This Row],[Sharpe Ratio Z-Score]],Table2[Sharpe Ratio Z-Score])</f>
        <v>722</v>
      </c>
      <c r="AV625">
        <f>(Table2[[#This Row],[Rank 1Y]]+Table2[[#This Row],[Rank 6M]]+Table2[[#This Row],[Rank Sharpe]])/3</f>
        <v>569.66666666666663</v>
      </c>
    </row>
    <row r="626" spans="1:48" x14ac:dyDescent="0.3">
      <c r="A626" t="s">
        <v>1055</v>
      </c>
      <c r="B626" t="s">
        <v>1056</v>
      </c>
      <c r="C626" t="s">
        <v>3109</v>
      </c>
      <c r="D626" t="s">
        <v>513</v>
      </c>
      <c r="E626">
        <v>12053.9672618</v>
      </c>
      <c r="F626">
        <v>746.95</v>
      </c>
      <c r="G626">
        <v>-35.458682290382299</v>
      </c>
      <c r="H626">
        <f>(Table2[[#This Row],[1Y Return vs Nifty]]-AVERAGE(Table2[1Y Return vs Nifty]))/_xlfn.STDEV.P(Table2[1Y Return vs Nifty])</f>
        <v>-0.970123491109114</v>
      </c>
      <c r="I626">
        <v>-9.3008385165112095</v>
      </c>
      <c r="J626">
        <f>(Table2[[#This Row],[1M Return vs Nifty]]-AVERAGE(Table2[1M Return vs Nifty]))/_xlfn.STDEV.P(Table2[1M Return vs Nifty])</f>
        <v>-0.83174875427472783</v>
      </c>
      <c r="K626">
        <v>-21.8920194588901</v>
      </c>
      <c r="L626">
        <f>(Table2[[#This Row],[6M Return vs Nifty]]-AVERAGE(Table2[6M Return vs Nifty]))/_xlfn.STDEV.P(Table2[6M Return vs Nifty])</f>
        <v>-0.82403300089931886</v>
      </c>
      <c r="M626">
        <v>-8.9549166914202107</v>
      </c>
      <c r="N626">
        <f>(Table2[[#This Row],[1W Return vs Nifty]]-AVERAGE(Table2[1W Return vs Nifty]))/_xlfn.STDEV.P(Table2[1W Return vs Nifty])</f>
        <v>-0.65739127989234536</v>
      </c>
      <c r="O626">
        <v>844.2</v>
      </c>
      <c r="P626">
        <v>849.95424995567805</v>
      </c>
      <c r="Q626">
        <v>836.12875148120895</v>
      </c>
      <c r="R626">
        <v>16.483568741166199</v>
      </c>
      <c r="S626" s="1">
        <f>(Table2[[#This Row],[Close Price]]-Table2[[#This Row],[20D EMA]])/Table2[[#This Row],[20D EMA]]</f>
        <v>-0.11519782042170101</v>
      </c>
      <c r="T626" s="1">
        <f>(Table2[[#This Row],[Close Price]]-Table2[[#This Row],[50D EMA]])/Table2[[#This Row],[50D EMA]]</f>
        <v>-0.12118799330793309</v>
      </c>
      <c r="U626" s="1">
        <f>(Table2[[#This Row],[Close Price]]-Table2[[#This Row],[200D EMA]])/Table2[[#This Row],[200D EMA]]</f>
        <v>-0.10665672161521537</v>
      </c>
      <c r="V626">
        <v>0.59635557518138704</v>
      </c>
      <c r="W626">
        <v>741.25</v>
      </c>
      <c r="X626">
        <v>785.8</v>
      </c>
      <c r="Y626">
        <v>741.25</v>
      </c>
      <c r="Z626">
        <v>785.8</v>
      </c>
      <c r="AA626">
        <v>741.25</v>
      </c>
      <c r="AB626">
        <v>944.35</v>
      </c>
      <c r="AC626" s="1">
        <f>(Table2[[#This Row],[Close Price]]/Table2[[#This Row],[Day Low]])-1</f>
        <v>7.6897133220912295E-3</v>
      </c>
      <c r="AD626" s="1">
        <f>(Table2[[#This Row],[Day High]]/Table2[[#This Row],[Close Price]])-1</f>
        <v>5.2011513488185113E-2</v>
      </c>
      <c r="AE626" s="1">
        <f>(Table2[[#This Row],[Close Price]]/Table2[[#This Row],[Current Week Low]])-1</f>
        <v>7.6897133220912295E-3</v>
      </c>
      <c r="AF626" s="1">
        <f>(Table2[[#This Row],[Current Week High]]/Table2[[#This Row],[Close Price]])-1</f>
        <v>5.2011513488185113E-2</v>
      </c>
      <c r="AG626" s="1">
        <f>(Table2[[#This Row],[Close Price]]/Table2[[#This Row],[Current Month Low]])-1</f>
        <v>7.6897133220912295E-3</v>
      </c>
      <c r="AH626" s="1">
        <f>(Table2[[#This Row],[Current Month High]]/Table2[[#This Row],[Close Price]])-1</f>
        <v>0.2642747171832116</v>
      </c>
      <c r="AI626">
        <v>28.121025503715</v>
      </c>
      <c r="AJ626">
        <v>5.3600394950278503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-0.1</v>
      </c>
      <c r="AM626" t="s">
        <v>3143</v>
      </c>
      <c r="AN626">
        <v>-17.05</v>
      </c>
      <c r="AO626" t="s">
        <v>3143</v>
      </c>
      <c r="AP626">
        <v>1.3553540522501E-2</v>
      </c>
      <c r="AQ626">
        <f>(Table2[[#This Row],[Sharpe Ratio]]-AVERAGE(Table2[Sharpe Ratio]))/_xlfn.STDEV.P(Table2[Sharpe Ratio])</f>
        <v>-0.50965645129322823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650</v>
      </c>
      <c r="AT626">
        <f>_xlfn.RANK.AVG(Table2[[#This Row],[6M Return vs Nifty Z-Score]],Table2[6M Return vs Nifty Z-Score])</f>
        <v>594</v>
      </c>
      <c r="AU626">
        <f>_xlfn.RANK.AVG(Table2[[#This Row],[Sharpe Ratio Z-Score]],Table2[Sharpe Ratio Z-Score])</f>
        <v>469</v>
      </c>
      <c r="AV626">
        <f>(Table2[[#This Row],[Rank 1Y]]+Table2[[#This Row],[Rank 6M]]+Table2[[#This Row],[Rank Sharpe]])/3</f>
        <v>571</v>
      </c>
    </row>
    <row r="627" spans="1:48" x14ac:dyDescent="0.3">
      <c r="A627" t="s">
        <v>1276</v>
      </c>
      <c r="B627" t="s">
        <v>1277</v>
      </c>
      <c r="C627" t="s">
        <v>3097</v>
      </c>
      <c r="D627" t="s">
        <v>149</v>
      </c>
      <c r="E627">
        <v>8478.4610640610008</v>
      </c>
      <c r="F627">
        <v>81.34</v>
      </c>
      <c r="G627">
        <v>-30.4281359769119</v>
      </c>
      <c r="H627">
        <f>(Table2[[#This Row],[1Y Return vs Nifty]]-AVERAGE(Table2[1Y Return vs Nifty]))/_xlfn.STDEV.P(Table2[1Y Return vs Nifty])</f>
        <v>-0.87945382273519634</v>
      </c>
      <c r="I627">
        <v>-8.67107196451391</v>
      </c>
      <c r="J627">
        <f>(Table2[[#This Row],[1M Return vs Nifty]]-AVERAGE(Table2[1M Return vs Nifty]))/_xlfn.STDEV.P(Table2[1M Return vs Nifty])</f>
        <v>-0.75778961819642854</v>
      </c>
      <c r="K627">
        <v>-19.809551243005199</v>
      </c>
      <c r="L627">
        <f>(Table2[[#This Row],[6M Return vs Nifty]]-AVERAGE(Table2[6M Return vs Nifty]))/_xlfn.STDEV.P(Table2[6M Return vs Nifty])</f>
        <v>-0.74811436323522451</v>
      </c>
      <c r="M627">
        <v>-8.2382714351507502</v>
      </c>
      <c r="N627">
        <f>(Table2[[#This Row],[1W Return vs Nifty]]-AVERAGE(Table2[1W Return vs Nifty]))/_xlfn.STDEV.P(Table2[1W Return vs Nifty])</f>
        <v>-0.51218250757443051</v>
      </c>
      <c r="O627">
        <v>85.69</v>
      </c>
      <c r="P627">
        <v>86.431844860411701</v>
      </c>
      <c r="Q627">
        <v>85.748086359391394</v>
      </c>
      <c r="R627">
        <v>19.816238444386499</v>
      </c>
      <c r="S627" s="1">
        <f>(Table2[[#This Row],[Close Price]]-Table2[[#This Row],[20D EMA]])/Table2[[#This Row],[20D EMA]]</f>
        <v>-5.0764383241918482E-2</v>
      </c>
      <c r="T627" s="1">
        <f>(Table2[[#This Row],[Close Price]]-Table2[[#This Row],[50D EMA]])/Table2[[#This Row],[50D EMA]]</f>
        <v>-5.8911676230387983E-2</v>
      </c>
      <c r="U627" s="1">
        <f>(Table2[[#This Row],[Close Price]]-Table2[[#This Row],[200D EMA]])/Table2[[#This Row],[200D EMA]]</f>
        <v>-5.140740215374618E-2</v>
      </c>
      <c r="V627">
        <v>0.457739703230513</v>
      </c>
      <c r="W627">
        <v>79.22</v>
      </c>
      <c r="X627">
        <v>82.89</v>
      </c>
      <c r="Y627">
        <v>79.22</v>
      </c>
      <c r="Z627">
        <v>82.89</v>
      </c>
      <c r="AA627">
        <v>77.61</v>
      </c>
      <c r="AB627">
        <v>96</v>
      </c>
      <c r="AC627" s="1">
        <f>(Table2[[#This Row],[Close Price]]/Table2[[#This Row],[Day Low]])-1</f>
        <v>2.676091895985877E-2</v>
      </c>
      <c r="AD627" s="1">
        <f>(Table2[[#This Row],[Day High]]/Table2[[#This Row],[Close Price]])-1</f>
        <v>1.9055815097123174E-2</v>
      </c>
      <c r="AE627" s="1">
        <f>(Table2[[#This Row],[Close Price]]/Table2[[#This Row],[Current Week Low]])-1</f>
        <v>2.676091895985877E-2</v>
      </c>
      <c r="AF627" s="1">
        <f>(Table2[[#This Row],[Current Week High]]/Table2[[#This Row],[Close Price]])-1</f>
        <v>1.9055815097123174E-2</v>
      </c>
      <c r="AG627" s="1">
        <f>(Table2[[#This Row],[Close Price]]/Table2[[#This Row],[Current Month Low]])-1</f>
        <v>4.8060816905038051E-2</v>
      </c>
      <c r="AH627" s="1">
        <f>(Table2[[#This Row],[Current Month High]]/Table2[[#This Row],[Close Price]])-1</f>
        <v>0.18023112859601675</v>
      </c>
      <c r="AI627">
        <v>30.083599704942198</v>
      </c>
      <c r="AJ627">
        <v>12.3480662983425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-0.04</v>
      </c>
      <c r="AM627" t="s">
        <v>3143</v>
      </c>
      <c r="AN627">
        <v>-8.51</v>
      </c>
      <c r="AO627" t="s">
        <v>3143</v>
      </c>
      <c r="AQ627">
        <f>(Table2[[#This Row],[Sharpe Ratio]]-AVERAGE(Table2[Sharpe Ratio]))/_xlfn.STDEV.P(Table2[Sharpe Ratio])</f>
        <v>-0.66967788397470196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620</v>
      </c>
      <c r="AT627">
        <f>_xlfn.RANK.AVG(Table2[[#This Row],[6M Return vs Nifty Z-Score]],Table2[6M Return vs Nifty Z-Score])</f>
        <v>573</v>
      </c>
      <c r="AU627">
        <f>_xlfn.RANK.AVG(Table2[[#This Row],[Sharpe Ratio Z-Score]],Table2[Sharpe Ratio Z-Score])</f>
        <v>520.5</v>
      </c>
      <c r="AV627">
        <f>(Table2[[#This Row],[Rank 1Y]]+Table2[[#This Row],[Rank 6M]]+Table2[[#This Row],[Rank Sharpe]])/3</f>
        <v>571.16666666666663</v>
      </c>
    </row>
    <row r="628" spans="1:48" x14ac:dyDescent="0.3">
      <c r="A628" t="s">
        <v>1547</v>
      </c>
      <c r="B628" t="s">
        <v>1548</v>
      </c>
      <c r="C628" t="s">
        <v>3108</v>
      </c>
      <c r="D628" t="s">
        <v>146</v>
      </c>
      <c r="E628">
        <v>5974.2726000000002</v>
      </c>
      <c r="F628">
        <v>325.05</v>
      </c>
      <c r="G628">
        <v>-46.060825992299897</v>
      </c>
      <c r="H628">
        <f>(Table2[[#This Row],[1Y Return vs Nifty]]-AVERAGE(Table2[1Y Return vs Nifty]))/_xlfn.STDEV.P(Table2[1Y Return vs Nifty])</f>
        <v>-1.1612146358087292</v>
      </c>
      <c r="I628">
        <v>-11.2239465527171</v>
      </c>
      <c r="J628">
        <f>(Table2[[#This Row],[1M Return vs Nifty]]-AVERAGE(Table2[1M Return vs Nifty]))/_xlfn.STDEV.P(Table2[1M Return vs Nifty])</f>
        <v>-1.057596583906099</v>
      </c>
      <c r="K628">
        <v>-33.325885308773401</v>
      </c>
      <c r="L628">
        <f>(Table2[[#This Row],[6M Return vs Nifty]]-AVERAGE(Table2[6M Return vs Nifty]))/_xlfn.STDEV.P(Table2[6M Return vs Nifty])</f>
        <v>-1.240866982775146</v>
      </c>
      <c r="M628">
        <v>-12.375400025503501</v>
      </c>
      <c r="N628">
        <f>(Table2[[#This Row],[1W Return vs Nifty]]-AVERAGE(Table2[1W Return vs Nifty]))/_xlfn.STDEV.P(Table2[1W Return vs Nifty])</f>
        <v>-1.3504596862355922</v>
      </c>
      <c r="O628">
        <v>360.91</v>
      </c>
      <c r="P628">
        <v>387.40835083157702</v>
      </c>
      <c r="Q628">
        <v>409.60422960059799</v>
      </c>
      <c r="R628">
        <v>11.0805584777147</v>
      </c>
      <c r="S628" s="1">
        <f>(Table2[[#This Row],[Close Price]]-Table2[[#This Row],[20D EMA]])/Table2[[#This Row],[20D EMA]]</f>
        <v>-9.9359951234379795E-2</v>
      </c>
      <c r="T628" s="1">
        <f>(Table2[[#This Row],[Close Price]]-Table2[[#This Row],[50D EMA]])/Table2[[#This Row],[50D EMA]]</f>
        <v>-0.16096284630345217</v>
      </c>
      <c r="U628" s="1">
        <f>(Table2[[#This Row],[Close Price]]-Table2[[#This Row],[200D EMA]])/Table2[[#This Row],[200D EMA]]</f>
        <v>-0.20642909298823933</v>
      </c>
      <c r="V628">
        <v>0.64235711580338095</v>
      </c>
      <c r="W628">
        <v>312.60000000000002</v>
      </c>
      <c r="X628">
        <v>328.25</v>
      </c>
      <c r="Y628">
        <v>312.60000000000002</v>
      </c>
      <c r="Z628">
        <v>328.25</v>
      </c>
      <c r="AA628">
        <v>312.60000000000002</v>
      </c>
      <c r="AB628">
        <v>407.35</v>
      </c>
      <c r="AC628" s="1">
        <f>(Table2[[#This Row],[Close Price]]/Table2[[#This Row],[Day Low]])-1</f>
        <v>3.9827255278310991E-2</v>
      </c>
      <c r="AD628" s="1">
        <f>(Table2[[#This Row],[Day High]]/Table2[[#This Row],[Close Price]])-1</f>
        <v>9.8446392862636678E-3</v>
      </c>
      <c r="AE628" s="1">
        <f>(Table2[[#This Row],[Close Price]]/Table2[[#This Row],[Current Week Low]])-1</f>
        <v>3.9827255278310991E-2</v>
      </c>
      <c r="AF628" s="1">
        <f>(Table2[[#This Row],[Current Week High]]/Table2[[#This Row],[Close Price]])-1</f>
        <v>9.8446392862636678E-3</v>
      </c>
      <c r="AG628" s="1">
        <f>(Table2[[#This Row],[Close Price]]/Table2[[#This Row],[Current Month Low]])-1</f>
        <v>3.9827255278310991E-2</v>
      </c>
      <c r="AH628" s="1">
        <f>(Table2[[#This Row],[Current Month High]]/Table2[[#This Row],[Close Price]])-1</f>
        <v>0.25319181664359336</v>
      </c>
      <c r="AI628">
        <v>68.4356252884171</v>
      </c>
      <c r="AJ628">
        <v>3.9827255278310898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-0.3</v>
      </c>
      <c r="AM628" t="s">
        <v>3143</v>
      </c>
      <c r="AN628">
        <v>-13.75</v>
      </c>
      <c r="AO628" t="s">
        <v>3143</v>
      </c>
      <c r="AP628">
        <v>5.5790891092504E-2</v>
      </c>
      <c r="AQ628">
        <f>(Table2[[#This Row],[Sharpe Ratio]]-AVERAGE(Table2[Sharpe Ratio]))/_xlfn.STDEV.P(Table2[Sharpe Ratio])</f>
        <v>-1.0976321207606454E-2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690</v>
      </c>
      <c r="AT628">
        <f>_xlfn.RANK.AVG(Table2[[#This Row],[6M Return vs Nifty Z-Score]],Table2[6M Return vs Nifty Z-Score])</f>
        <v>685</v>
      </c>
      <c r="AU628">
        <f>_xlfn.RANK.AVG(Table2[[#This Row],[Sharpe Ratio Z-Score]],Table2[Sharpe Ratio Z-Score])</f>
        <v>341</v>
      </c>
      <c r="AV628">
        <f>(Table2[[#This Row],[Rank 1Y]]+Table2[[#This Row],[Rank 6M]]+Table2[[#This Row],[Rank Sharpe]])/3</f>
        <v>572</v>
      </c>
    </row>
    <row r="629" spans="1:48" x14ac:dyDescent="0.3">
      <c r="A629" t="s">
        <v>1750</v>
      </c>
      <c r="B629" t="s">
        <v>1751</v>
      </c>
      <c r="C629" t="s">
        <v>3101</v>
      </c>
      <c r="D629" t="s">
        <v>51</v>
      </c>
      <c r="E629">
        <v>4332.5869000000002</v>
      </c>
      <c r="F629">
        <v>483.8</v>
      </c>
      <c r="G629">
        <v>-23.594362493685999</v>
      </c>
      <c r="H629">
        <f>(Table2[[#This Row],[1Y Return vs Nifty]]-AVERAGE(Table2[1Y Return vs Nifty]))/_xlfn.STDEV.P(Table2[1Y Return vs Nifty])</f>
        <v>-0.75628310988291514</v>
      </c>
      <c r="I629">
        <v>-0.78850907112505197</v>
      </c>
      <c r="J629">
        <f>(Table2[[#This Row],[1M Return vs Nifty]]-AVERAGE(Table2[1M Return vs Nifty]))/_xlfn.STDEV.P(Table2[1M Return vs Nifty])</f>
        <v>0.16793045986894081</v>
      </c>
      <c r="K629">
        <v>-13.1455797979366</v>
      </c>
      <c r="L629">
        <f>(Table2[[#This Row],[6M Return vs Nifty]]-AVERAGE(Table2[6M Return vs Nifty]))/_xlfn.STDEV.P(Table2[6M Return vs Nifty])</f>
        <v>-0.50517205579306534</v>
      </c>
      <c r="M629">
        <v>-3.3335142552160399</v>
      </c>
      <c r="N629">
        <f>(Table2[[#This Row],[1W Return vs Nifty]]-AVERAGE(Table2[1W Return vs Nifty]))/_xlfn.STDEV.P(Table2[1W Return vs Nifty])</f>
        <v>0.48163383654437175</v>
      </c>
      <c r="O629">
        <v>500.89</v>
      </c>
      <c r="P629">
        <v>514.75612685169699</v>
      </c>
      <c r="Q629">
        <v>511.997779977123</v>
      </c>
      <c r="R629">
        <v>8.6594565218727606</v>
      </c>
      <c r="S629" s="1">
        <f>(Table2[[#This Row],[Close Price]]-Table2[[#This Row],[20D EMA]])/Table2[[#This Row],[20D EMA]]</f>
        <v>-3.4119267703487742E-2</v>
      </c>
      <c r="T629" s="1">
        <f>(Table2[[#This Row],[Close Price]]-Table2[[#This Row],[50D EMA]])/Table2[[#This Row],[50D EMA]]</f>
        <v>-6.013746167729548E-2</v>
      </c>
      <c r="U629" s="1">
        <f>(Table2[[#This Row],[Close Price]]-Table2[[#This Row],[200D EMA]])/Table2[[#This Row],[200D EMA]]</f>
        <v>-5.5074027817821634E-2</v>
      </c>
      <c r="V629">
        <v>0.32956564024116802</v>
      </c>
      <c r="W629">
        <v>475.1</v>
      </c>
      <c r="X629">
        <v>487</v>
      </c>
      <c r="Y629">
        <v>475.1</v>
      </c>
      <c r="Z629">
        <v>487</v>
      </c>
      <c r="AA629">
        <v>466.1</v>
      </c>
      <c r="AB629">
        <v>529</v>
      </c>
      <c r="AC629" s="1">
        <f>(Table2[[#This Row],[Close Price]]/Table2[[#This Row],[Day Low]])-1</f>
        <v>1.8311934329614754E-2</v>
      </c>
      <c r="AD629" s="1">
        <f>(Table2[[#This Row],[Day High]]/Table2[[#This Row],[Close Price]])-1</f>
        <v>6.6143034311698656E-3</v>
      </c>
      <c r="AE629" s="1">
        <f>(Table2[[#This Row],[Close Price]]/Table2[[#This Row],[Current Week Low]])-1</f>
        <v>1.8311934329614754E-2</v>
      </c>
      <c r="AF629" s="1">
        <f>(Table2[[#This Row],[Current Week High]]/Table2[[#This Row],[Close Price]])-1</f>
        <v>6.6143034311698656E-3</v>
      </c>
      <c r="AG629" s="1">
        <f>(Table2[[#This Row],[Close Price]]/Table2[[#This Row],[Current Month Low]])-1</f>
        <v>3.7974683544303778E-2</v>
      </c>
      <c r="AH629" s="1">
        <f>(Table2[[#This Row],[Current Month High]]/Table2[[#This Row],[Close Price]])-1</f>
        <v>9.3427035965274907E-2</v>
      </c>
      <c r="AI629">
        <v>31.252583712277701</v>
      </c>
      <c r="AJ629">
        <v>12.2375594478598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-0.09</v>
      </c>
      <c r="AM629" t="s">
        <v>3143</v>
      </c>
      <c r="AN629">
        <v>-5.15</v>
      </c>
      <c r="AO629" t="s">
        <v>3143</v>
      </c>
      <c r="AP629">
        <v>-4.5430265203328997E-2</v>
      </c>
      <c r="AQ629">
        <f>(Table2[[#This Row],[Sharpe Ratio]]-AVERAGE(Table2[Sharpe Ratio]))/_xlfn.STDEV.P(Table2[Sharpe Ratio])</f>
        <v>-1.2060555273562952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573</v>
      </c>
      <c r="AT629">
        <f>_xlfn.RANK.AVG(Table2[[#This Row],[6M Return vs Nifty Z-Score]],Table2[6M Return vs Nifty Z-Score])</f>
        <v>496</v>
      </c>
      <c r="AU629">
        <f>_xlfn.RANK.AVG(Table2[[#This Row],[Sharpe Ratio Z-Score]],Table2[Sharpe Ratio Z-Score])</f>
        <v>647</v>
      </c>
      <c r="AV629">
        <f>(Table2[[#This Row],[Rank 1Y]]+Table2[[#This Row],[Rank 6M]]+Table2[[#This Row],[Rank Sharpe]])/3</f>
        <v>572</v>
      </c>
    </row>
    <row r="630" spans="1:48" x14ac:dyDescent="0.3">
      <c r="A630" t="s">
        <v>770</v>
      </c>
      <c r="B630" t="s">
        <v>771</v>
      </c>
      <c r="C630" t="s">
        <v>3104</v>
      </c>
      <c r="D630" t="s">
        <v>74</v>
      </c>
      <c r="E630">
        <v>20156.921475899999</v>
      </c>
      <c r="F630">
        <v>856.95</v>
      </c>
      <c r="G630">
        <v>-40.699023661209502</v>
      </c>
      <c r="H630">
        <f>(Table2[[#This Row],[1Y Return vs Nifty]]-AVERAGE(Table2[1Y Return vs Nifty]))/_xlfn.STDEV.P(Table2[1Y Return vs Nifty])</f>
        <v>-1.064574468130582</v>
      </c>
      <c r="I630">
        <v>6.1389723402854797</v>
      </c>
      <c r="J630">
        <f>(Table2[[#This Row],[1M Return vs Nifty]]-AVERAGE(Table2[1M Return vs Nifty]))/_xlfn.STDEV.P(Table2[1M Return vs Nifty])</f>
        <v>0.98148675110334238</v>
      </c>
      <c r="K630">
        <v>-1.0247833169371601</v>
      </c>
      <c r="L630">
        <f>(Table2[[#This Row],[6M Return vs Nifty]]-AVERAGE(Table2[6M Return vs Nifty]))/_xlfn.STDEV.P(Table2[6M Return vs Nifty])</f>
        <v>-6.3295272646000947E-2</v>
      </c>
      <c r="M630">
        <v>2.7360783087721798</v>
      </c>
      <c r="N630">
        <f>(Table2[[#This Row],[1W Return vs Nifty]]-AVERAGE(Table2[1W Return vs Nifty]))/_xlfn.STDEV.P(Table2[1W Return vs Nifty])</f>
        <v>1.7114725565753062</v>
      </c>
      <c r="O630">
        <v>851.45</v>
      </c>
      <c r="P630">
        <v>844.40316983981404</v>
      </c>
      <c r="Q630">
        <v>844.715936283828</v>
      </c>
      <c r="R630">
        <v>52.794450751744101</v>
      </c>
      <c r="S630" s="1">
        <f>(Table2[[#This Row],[Close Price]]-Table2[[#This Row],[20D EMA]])/Table2[[#This Row],[20D EMA]]</f>
        <v>6.4595689705795991E-3</v>
      </c>
      <c r="T630" s="1">
        <f>(Table2[[#This Row],[Close Price]]-Table2[[#This Row],[50D EMA]])/Table2[[#This Row],[50D EMA]]</f>
        <v>1.4858814614073722E-2</v>
      </c>
      <c r="U630" s="1">
        <f>(Table2[[#This Row],[Close Price]]-Table2[[#This Row],[200D EMA]])/Table2[[#This Row],[200D EMA]]</f>
        <v>1.448305068091121E-2</v>
      </c>
      <c r="V630">
        <v>0.75674148587679002</v>
      </c>
      <c r="W630">
        <v>840.25</v>
      </c>
      <c r="X630">
        <v>867.75</v>
      </c>
      <c r="Y630">
        <v>840.25</v>
      </c>
      <c r="Z630">
        <v>867.75</v>
      </c>
      <c r="AA630">
        <v>823.9</v>
      </c>
      <c r="AB630">
        <v>886.8</v>
      </c>
      <c r="AC630" s="1">
        <f>(Table2[[#This Row],[Close Price]]/Table2[[#This Row],[Day Low]])-1</f>
        <v>1.9875037191312117E-2</v>
      </c>
      <c r="AD630" s="1">
        <f>(Table2[[#This Row],[Day High]]/Table2[[#This Row],[Close Price]])-1</f>
        <v>1.2602835638018561E-2</v>
      </c>
      <c r="AE630" s="1">
        <f>(Table2[[#This Row],[Close Price]]/Table2[[#This Row],[Current Week Low]])-1</f>
        <v>1.9875037191312117E-2</v>
      </c>
      <c r="AF630" s="1">
        <f>(Table2[[#This Row],[Current Week High]]/Table2[[#This Row],[Close Price]])-1</f>
        <v>1.2602835638018561E-2</v>
      </c>
      <c r="AG630" s="1">
        <f>(Table2[[#This Row],[Close Price]]/Table2[[#This Row],[Current Month Low]])-1</f>
        <v>4.0114091515960792E-2</v>
      </c>
      <c r="AH630" s="1">
        <f>(Table2[[#This Row],[Current Month High]]/Table2[[#This Row],[Close Price]])-1</f>
        <v>3.4832837388412363E-2</v>
      </c>
      <c r="AI630">
        <v>23.484450668066899</v>
      </c>
      <c r="AJ630">
        <v>22.4214285714285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0.12</v>
      </c>
      <c r="AM630" t="s">
        <v>3144</v>
      </c>
      <c r="AN630">
        <v>-0.59</v>
      </c>
      <c r="AO630" t="s">
        <v>3143</v>
      </c>
      <c r="AP630">
        <v>-8.7381784117360001E-2</v>
      </c>
      <c r="AQ630">
        <f>(Table2[[#This Row],[Sharpe Ratio]]-AVERAGE(Table2[Sharpe Ratio]))/_xlfn.STDEV.P(Table2[Sharpe Ratio])</f>
        <v>-1.7013609531704814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673</v>
      </c>
      <c r="AT630">
        <f>_xlfn.RANK.AVG(Table2[[#This Row],[6M Return vs Nifty Z-Score]],Table2[6M Return vs Nifty Z-Score])</f>
        <v>352</v>
      </c>
      <c r="AU630">
        <f>_xlfn.RANK.AVG(Table2[[#This Row],[Sharpe Ratio Z-Score]],Table2[Sharpe Ratio Z-Score])</f>
        <v>699</v>
      </c>
      <c r="AV630">
        <f>(Table2[[#This Row],[Rank 1Y]]+Table2[[#This Row],[Rank 6M]]+Table2[[#This Row],[Rank Sharpe]])/3</f>
        <v>574.66666666666663</v>
      </c>
    </row>
    <row r="631" spans="1:48" x14ac:dyDescent="0.3">
      <c r="A631" t="s">
        <v>764</v>
      </c>
      <c r="B631" t="s">
        <v>765</v>
      </c>
      <c r="C631" t="s">
        <v>3098</v>
      </c>
      <c r="D631" t="s">
        <v>742</v>
      </c>
      <c r="E631">
        <v>20327.563173390001</v>
      </c>
      <c r="F631">
        <v>218.3</v>
      </c>
      <c r="G631">
        <v>-47.229507760827197</v>
      </c>
      <c r="H631">
        <f>(Table2[[#This Row],[1Y Return vs Nifty]]-AVERAGE(Table2[1Y Return vs Nifty]))/_xlfn.STDEV.P(Table2[1Y Return vs Nifty])</f>
        <v>-1.1822787472956409</v>
      </c>
      <c r="I631">
        <v>-13.142027547914299</v>
      </c>
      <c r="J631">
        <f>(Table2[[#This Row],[1M Return vs Nifty]]-AVERAGE(Table2[1M Return vs Nifty]))/_xlfn.STDEV.P(Table2[1M Return vs Nifty])</f>
        <v>-1.2828540430123072</v>
      </c>
      <c r="K631">
        <v>-37.115297822715398</v>
      </c>
      <c r="L631">
        <f>(Table2[[#This Row],[6M Return vs Nifty]]-AVERAGE(Table2[6M Return vs Nifty]))/_xlfn.STDEV.P(Table2[6M Return vs Nifty])</f>
        <v>-1.3790141263479956</v>
      </c>
      <c r="M631">
        <v>-11.5690316791462</v>
      </c>
      <c r="N631">
        <f>(Table2[[#This Row],[1W Return vs Nifty]]-AVERAGE(Table2[1W Return vs Nifty]))/_xlfn.STDEV.P(Table2[1W Return vs Nifty])</f>
        <v>-1.1870709571730447</v>
      </c>
      <c r="O631">
        <v>239.68</v>
      </c>
      <c r="P631">
        <v>261.35699673181603</v>
      </c>
      <c r="Q631">
        <v>272.28303654325703</v>
      </c>
      <c r="R631">
        <v>16.9070006265306</v>
      </c>
      <c r="S631" s="1">
        <f>(Table2[[#This Row],[Close Price]]-Table2[[#This Row],[20D EMA]])/Table2[[#This Row],[20D EMA]]</f>
        <v>-8.9202269692923872E-2</v>
      </c>
      <c r="T631" s="1">
        <f>(Table2[[#This Row],[Close Price]]-Table2[[#This Row],[50D EMA]])/Table2[[#This Row],[50D EMA]]</f>
        <v>-0.16474399870762868</v>
      </c>
      <c r="U631" s="1">
        <f>(Table2[[#This Row],[Close Price]]-Table2[[#This Row],[200D EMA]])/Table2[[#This Row],[200D EMA]]</f>
        <v>-0.19826074084009579</v>
      </c>
      <c r="V631">
        <v>0.52940351914807005</v>
      </c>
      <c r="W631">
        <v>210.35</v>
      </c>
      <c r="X631">
        <v>220</v>
      </c>
      <c r="Y631">
        <v>210.35</v>
      </c>
      <c r="Z631">
        <v>220</v>
      </c>
      <c r="AA631">
        <v>210</v>
      </c>
      <c r="AB631">
        <v>269</v>
      </c>
      <c r="AC631" s="1">
        <f>(Table2[[#This Row],[Close Price]]/Table2[[#This Row],[Day Low]])-1</f>
        <v>3.7794152602804942E-2</v>
      </c>
      <c r="AD631" s="1">
        <f>(Table2[[#This Row],[Day High]]/Table2[[#This Row],[Close Price]])-1</f>
        <v>7.7874484654145704E-3</v>
      </c>
      <c r="AE631" s="1">
        <f>(Table2[[#This Row],[Close Price]]/Table2[[#This Row],[Current Week Low]])-1</f>
        <v>3.7794152602804942E-2</v>
      </c>
      <c r="AF631" s="1">
        <f>(Table2[[#This Row],[Current Week High]]/Table2[[#This Row],[Close Price]])-1</f>
        <v>7.7874484654145704E-3</v>
      </c>
      <c r="AG631" s="1">
        <f>(Table2[[#This Row],[Close Price]]/Table2[[#This Row],[Current Month Low]])-1</f>
        <v>3.9523809523809517E-2</v>
      </c>
      <c r="AH631" s="1">
        <f>(Table2[[#This Row],[Current Month High]]/Table2[[#This Row],[Close Price]])-1</f>
        <v>0.23224919835089319</v>
      </c>
      <c r="AI631">
        <v>76.042143838754001</v>
      </c>
      <c r="AJ631">
        <v>3.9523809523809499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-0.28000000000000003</v>
      </c>
      <c r="AM631" t="s">
        <v>3143</v>
      </c>
      <c r="AN631">
        <v>-11.31</v>
      </c>
      <c r="AO631" t="s">
        <v>3143</v>
      </c>
      <c r="AP631">
        <v>5.7590551222933002E-2</v>
      </c>
      <c r="AQ631">
        <f>(Table2[[#This Row],[Sharpe Ratio]]-AVERAGE(Table2[Sharpe Ratio]))/_xlfn.STDEV.P(Table2[Sharpe Ratio])</f>
        <v>1.0271572797128186E-2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693</v>
      </c>
      <c r="AT631">
        <f>_xlfn.RANK.AVG(Table2[[#This Row],[6M Return vs Nifty Z-Score]],Table2[6M Return vs Nifty Z-Score])</f>
        <v>700</v>
      </c>
      <c r="AU631">
        <f>_xlfn.RANK.AVG(Table2[[#This Row],[Sharpe Ratio Z-Score]],Table2[Sharpe Ratio Z-Score])</f>
        <v>339</v>
      </c>
      <c r="AV631">
        <f>(Table2[[#This Row],[Rank 1Y]]+Table2[[#This Row],[Rank 6M]]+Table2[[#This Row],[Rank Sharpe]])/3</f>
        <v>577.33333333333337</v>
      </c>
    </row>
    <row r="632" spans="1:48" x14ac:dyDescent="0.3">
      <c r="A632" t="s">
        <v>422</v>
      </c>
      <c r="B632" t="s">
        <v>423</v>
      </c>
      <c r="C632" t="s">
        <v>3099</v>
      </c>
      <c r="D632" t="s">
        <v>197</v>
      </c>
      <c r="E632">
        <v>51695.99433152</v>
      </c>
      <c r="F632">
        <v>15869.25</v>
      </c>
      <c r="G632">
        <v>-32.653890539345497</v>
      </c>
      <c r="H632">
        <f>(Table2[[#This Row],[1Y Return vs Nifty]]-AVERAGE(Table2[1Y Return vs Nifty]))/_xlfn.STDEV.P(Table2[1Y Return vs Nifty])</f>
        <v>-0.91957042548213896</v>
      </c>
      <c r="I632">
        <v>3.5720451735042</v>
      </c>
      <c r="J632">
        <f>(Table2[[#This Row],[1M Return vs Nifty]]-AVERAGE(Table2[1M Return vs Nifty]))/_xlfn.STDEV.P(Table2[1M Return vs Nifty])</f>
        <v>0.68002946502017503</v>
      </c>
      <c r="K632">
        <v>-10.4529220831327</v>
      </c>
      <c r="L632">
        <f>(Table2[[#This Row],[6M Return vs Nifty]]-AVERAGE(Table2[6M Return vs Nifty]))/_xlfn.STDEV.P(Table2[6M Return vs Nifty])</f>
        <v>-0.40700829807311356</v>
      </c>
      <c r="M632">
        <v>1.13771898318044</v>
      </c>
      <c r="N632">
        <f>(Table2[[#This Row],[1W Return vs Nifty]]-AVERAGE(Table2[1W Return vs Nifty]))/_xlfn.STDEV.P(Table2[1W Return vs Nifty])</f>
        <v>1.3876082829174363</v>
      </c>
      <c r="O632">
        <v>16352.41</v>
      </c>
      <c r="P632">
        <v>16503.966935948101</v>
      </c>
      <c r="Q632">
        <v>16474.412998857799</v>
      </c>
      <c r="R632">
        <v>33.963324108526201</v>
      </c>
      <c r="S632" s="1">
        <f>(Table2[[#This Row],[Close Price]]-Table2[[#This Row],[20D EMA]])/Table2[[#This Row],[20D EMA]]</f>
        <v>-2.9546715132509511E-2</v>
      </c>
      <c r="T632" s="1">
        <f>(Table2[[#This Row],[Close Price]]-Table2[[#This Row],[50D EMA]])/Table2[[#This Row],[50D EMA]]</f>
        <v>-3.8458446894097512E-2</v>
      </c>
      <c r="U632" s="1">
        <f>(Table2[[#This Row],[Close Price]]-Table2[[#This Row],[200D EMA]])/Table2[[#This Row],[200D EMA]]</f>
        <v>-3.6733509042158642E-2</v>
      </c>
      <c r="V632">
        <v>1.34500390240862</v>
      </c>
      <c r="W632">
        <v>15448.8</v>
      </c>
      <c r="X632">
        <v>16100</v>
      </c>
      <c r="Y632">
        <v>15448.8</v>
      </c>
      <c r="Z632">
        <v>16100</v>
      </c>
      <c r="AA632">
        <v>15448.8</v>
      </c>
      <c r="AB632">
        <v>17011</v>
      </c>
      <c r="AC632" s="1">
        <f>(Table2[[#This Row],[Close Price]]/Table2[[#This Row],[Day Low]])-1</f>
        <v>2.7215706074258161E-2</v>
      </c>
      <c r="AD632" s="1">
        <f>(Table2[[#This Row],[Day High]]/Table2[[#This Row],[Close Price]])-1</f>
        <v>1.4540699781023125E-2</v>
      </c>
      <c r="AE632" s="1">
        <f>(Table2[[#This Row],[Close Price]]/Table2[[#This Row],[Current Week Low]])-1</f>
        <v>2.7215706074258161E-2</v>
      </c>
      <c r="AF632" s="1">
        <f>(Table2[[#This Row],[Current Week High]]/Table2[[#This Row],[Close Price]])-1</f>
        <v>1.4540699781023125E-2</v>
      </c>
      <c r="AG632" s="1">
        <f>(Table2[[#This Row],[Close Price]]/Table2[[#This Row],[Current Month Low]])-1</f>
        <v>2.7215706074258161E-2</v>
      </c>
      <c r="AH632" s="1">
        <f>(Table2[[#This Row],[Current Month High]]/Table2[[#This Row],[Close Price]])-1</f>
        <v>7.1947319501551643E-2</v>
      </c>
      <c r="AI632">
        <v>21.303779321644001</v>
      </c>
      <c r="AJ632">
        <v>3.4137265890755399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-0.03</v>
      </c>
      <c r="AM632" t="s">
        <v>3143</v>
      </c>
      <c r="AN632">
        <v>-5.27</v>
      </c>
      <c r="AO632" t="s">
        <v>3143</v>
      </c>
      <c r="AP632">
        <v>-4.3256345833005E-2</v>
      </c>
      <c r="AQ632">
        <f>(Table2[[#This Row],[Sharpe Ratio]]-AVERAGE(Table2[Sharpe Ratio]))/_xlfn.STDEV.P(Table2[Sharpe Ratio])</f>
        <v>-1.1803888986554234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631</v>
      </c>
      <c r="AT632">
        <f>_xlfn.RANK.AVG(Table2[[#This Row],[6M Return vs Nifty Z-Score]],Table2[6M Return vs Nifty Z-Score])</f>
        <v>465</v>
      </c>
      <c r="AU632">
        <f>_xlfn.RANK.AVG(Table2[[#This Row],[Sharpe Ratio Z-Score]],Table2[Sharpe Ratio Z-Score])</f>
        <v>641</v>
      </c>
      <c r="AV632">
        <f>(Table2[[#This Row],[Rank 1Y]]+Table2[[#This Row],[Rank 6M]]+Table2[[#This Row],[Rank Sharpe]])/3</f>
        <v>579</v>
      </c>
    </row>
    <row r="633" spans="1:48" x14ac:dyDescent="0.3">
      <c r="A633" t="s">
        <v>1028</v>
      </c>
      <c r="B633" t="s">
        <v>1029</v>
      </c>
      <c r="C633" t="s">
        <v>3107</v>
      </c>
      <c r="D633" t="s">
        <v>1030</v>
      </c>
      <c r="E633">
        <v>12545.916068688</v>
      </c>
      <c r="F633">
        <v>168.58</v>
      </c>
      <c r="G633">
        <v>-12.356789399956501</v>
      </c>
      <c r="H633">
        <f>(Table2[[#This Row],[1Y Return vs Nifty]]-AVERAGE(Table2[1Y Return vs Nifty]))/_xlfn.STDEV.P(Table2[1Y Return vs Nifty])</f>
        <v>-0.55373909930343523</v>
      </c>
      <c r="I633">
        <v>-7.41482432013823</v>
      </c>
      <c r="J633">
        <f>(Table2[[#This Row],[1M Return vs Nifty]]-AVERAGE(Table2[1M Return vs Nifty]))/_xlfn.STDEV.P(Table2[1M Return vs Nifty])</f>
        <v>-0.61025718703799803</v>
      </c>
      <c r="K633">
        <v>-31.229957955818701</v>
      </c>
      <c r="L633">
        <f>(Table2[[#This Row],[6M Return vs Nifty]]-AVERAGE(Table2[6M Return vs Nifty]))/_xlfn.STDEV.P(Table2[6M Return vs Nifty])</f>
        <v>-1.1644576776700413</v>
      </c>
      <c r="M633">
        <v>-6.7749889715258602</v>
      </c>
      <c r="N633">
        <f>(Table2[[#This Row],[1W Return vs Nifty]]-AVERAGE(Table2[1W Return vs Nifty]))/_xlfn.STDEV.P(Table2[1W Return vs Nifty])</f>
        <v>-0.2156879054844244</v>
      </c>
      <c r="O633">
        <v>176.34</v>
      </c>
      <c r="P633">
        <v>185.92354068148799</v>
      </c>
      <c r="Q633">
        <v>193.649363505152</v>
      </c>
      <c r="R633">
        <v>8.38981040418183</v>
      </c>
      <c r="S633" s="1">
        <f>(Table2[[#This Row],[Close Price]]-Table2[[#This Row],[20D EMA]])/Table2[[#This Row],[20D EMA]]</f>
        <v>-4.4005897697629526E-2</v>
      </c>
      <c r="T633" s="1">
        <f>(Table2[[#This Row],[Close Price]]-Table2[[#This Row],[50D EMA]])/Table2[[#This Row],[50D EMA]]</f>
        <v>-9.3283188443575277E-2</v>
      </c>
      <c r="U633" s="1">
        <f>(Table2[[#This Row],[Close Price]]-Table2[[#This Row],[200D EMA]])/Table2[[#This Row],[200D EMA]]</f>
        <v>-0.12945750531467676</v>
      </c>
      <c r="V633">
        <v>0.83557477482964104</v>
      </c>
      <c r="W633">
        <v>160.16999999999999</v>
      </c>
      <c r="X633">
        <v>169.38</v>
      </c>
      <c r="Y633">
        <v>160.16999999999999</v>
      </c>
      <c r="Z633">
        <v>169.38</v>
      </c>
      <c r="AA633">
        <v>158.61000000000001</v>
      </c>
      <c r="AB633">
        <v>192.65</v>
      </c>
      <c r="AC633" s="1">
        <f>(Table2[[#This Row],[Close Price]]/Table2[[#This Row],[Day Low]])-1</f>
        <v>5.2506711618905078E-2</v>
      </c>
      <c r="AD633" s="1">
        <f>(Table2[[#This Row],[Day High]]/Table2[[#This Row],[Close Price]])-1</f>
        <v>4.7455214141651769E-3</v>
      </c>
      <c r="AE633" s="1">
        <f>(Table2[[#This Row],[Close Price]]/Table2[[#This Row],[Current Week Low]])-1</f>
        <v>5.2506711618905078E-2</v>
      </c>
      <c r="AF633" s="1">
        <f>(Table2[[#This Row],[Current Week High]]/Table2[[#This Row],[Close Price]])-1</f>
        <v>4.7455214141651769E-3</v>
      </c>
      <c r="AG633" s="1">
        <f>(Table2[[#This Row],[Close Price]]/Table2[[#This Row],[Current Month Low]])-1</f>
        <v>6.2858583948048663E-2</v>
      </c>
      <c r="AH633" s="1">
        <f>(Table2[[#This Row],[Current Month High]]/Table2[[#This Row],[Close Price]])-1</f>
        <v>0.14278087554870078</v>
      </c>
      <c r="AI633">
        <v>40.912326491873202</v>
      </c>
      <c r="AJ633">
        <v>18.551336146272799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-0.14000000000000001</v>
      </c>
      <c r="AM633" t="s">
        <v>3143</v>
      </c>
      <c r="AN633">
        <v>-7.43</v>
      </c>
      <c r="AO633" t="s">
        <v>3143</v>
      </c>
      <c r="AP633">
        <v>-7.9867981754250007E-3</v>
      </c>
      <c r="AQ633">
        <f>(Table2[[#This Row],[Sharpe Ratio]]-AVERAGE(Table2[Sharpe Ratio]))/_xlfn.STDEV.P(Table2[Sharpe Ratio])</f>
        <v>-0.76397493384499326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501</v>
      </c>
      <c r="AT633">
        <f>_xlfn.RANK.AVG(Table2[[#This Row],[6M Return vs Nifty Z-Score]],Table2[6M Return vs Nifty Z-Score])</f>
        <v>668</v>
      </c>
      <c r="AU633">
        <f>_xlfn.RANK.AVG(Table2[[#This Row],[Sharpe Ratio Z-Score]],Table2[Sharpe Ratio Z-Score])</f>
        <v>568</v>
      </c>
      <c r="AV633">
        <f>(Table2[[#This Row],[Rank 1Y]]+Table2[[#This Row],[Rank 6M]]+Table2[[#This Row],[Rank Sharpe]])/3</f>
        <v>579</v>
      </c>
    </row>
    <row r="634" spans="1:48" x14ac:dyDescent="0.3">
      <c r="A634" t="s">
        <v>1123</v>
      </c>
      <c r="B634" t="s">
        <v>1124</v>
      </c>
      <c r="C634" t="s">
        <v>3096</v>
      </c>
      <c r="D634" t="s">
        <v>273</v>
      </c>
      <c r="E634">
        <v>10558.389246999999</v>
      </c>
      <c r="F634">
        <v>745.35</v>
      </c>
      <c r="G634">
        <v>-18.083992028681202</v>
      </c>
      <c r="H634">
        <f>(Table2[[#This Row],[1Y Return vs Nifty]]-AVERAGE(Table2[1Y Return vs Nifty]))/_xlfn.STDEV.P(Table2[1Y Return vs Nifty])</f>
        <v>-0.65696517669113386</v>
      </c>
      <c r="I634">
        <v>-15.2458918670761</v>
      </c>
      <c r="J634">
        <f>(Table2[[#This Row],[1M Return vs Nifty]]-AVERAGE(Table2[1M Return vs Nifty]))/_xlfn.STDEV.P(Table2[1M Return vs Nifty])</f>
        <v>-1.5299297045851263</v>
      </c>
      <c r="K634">
        <v>-40.379662383859298</v>
      </c>
      <c r="L634">
        <f>(Table2[[#This Row],[6M Return vs Nifty]]-AVERAGE(Table2[6M Return vs Nifty]))/_xlfn.STDEV.P(Table2[6M Return vs Nifty])</f>
        <v>-1.4980200772818903</v>
      </c>
      <c r="M634">
        <v>-9.8765034414613702</v>
      </c>
      <c r="N634">
        <f>(Table2[[#This Row],[1W Return vs Nifty]]-AVERAGE(Table2[1W Return vs Nifty]))/_xlfn.STDEV.P(Table2[1W Return vs Nifty])</f>
        <v>-0.84412590122306441</v>
      </c>
      <c r="O634">
        <v>856.57</v>
      </c>
      <c r="P634">
        <v>914.37020275001203</v>
      </c>
      <c r="Q634">
        <v>926.05848756715295</v>
      </c>
      <c r="R634">
        <v>13.6887158948063</v>
      </c>
      <c r="S634" s="1">
        <f>(Table2[[#This Row],[Close Price]]-Table2[[#This Row],[20D EMA]])/Table2[[#This Row],[20D EMA]]</f>
        <v>-0.12984344536932185</v>
      </c>
      <c r="T634" s="1">
        <f>(Table2[[#This Row],[Close Price]]-Table2[[#This Row],[50D EMA]])/Table2[[#This Row],[50D EMA]]</f>
        <v>-0.18484876502064007</v>
      </c>
      <c r="U634" s="1">
        <f>(Table2[[#This Row],[Close Price]]-Table2[[#This Row],[200D EMA]])/Table2[[#This Row],[200D EMA]]</f>
        <v>-0.19513722944421358</v>
      </c>
      <c r="V634">
        <v>0.89556399563336098</v>
      </c>
      <c r="W634">
        <v>706.25</v>
      </c>
      <c r="X634">
        <v>751.25</v>
      </c>
      <c r="Y634">
        <v>706.25</v>
      </c>
      <c r="Z634">
        <v>751.25</v>
      </c>
      <c r="AA634">
        <v>706.25</v>
      </c>
      <c r="AB634">
        <v>973.2</v>
      </c>
      <c r="AC634" s="1">
        <f>(Table2[[#This Row],[Close Price]]/Table2[[#This Row],[Day Low]])-1</f>
        <v>5.536283185840718E-2</v>
      </c>
      <c r="AD634" s="1">
        <f>(Table2[[#This Row],[Day High]]/Table2[[#This Row],[Close Price]])-1</f>
        <v>7.9157442812101131E-3</v>
      </c>
      <c r="AE634" s="1">
        <f>(Table2[[#This Row],[Close Price]]/Table2[[#This Row],[Current Week Low]])-1</f>
        <v>5.536283185840718E-2</v>
      </c>
      <c r="AF634" s="1">
        <f>(Table2[[#This Row],[Current Week High]]/Table2[[#This Row],[Close Price]])-1</f>
        <v>7.9157442812101131E-3</v>
      </c>
      <c r="AG634" s="1">
        <f>(Table2[[#This Row],[Close Price]]/Table2[[#This Row],[Current Month Low]])-1</f>
        <v>5.536283185840718E-2</v>
      </c>
      <c r="AH634" s="1">
        <f>(Table2[[#This Row],[Current Month High]]/Table2[[#This Row],[Close Price]])-1</f>
        <v>0.30569531092775204</v>
      </c>
      <c r="AI634">
        <v>60.864023613067602</v>
      </c>
      <c r="AJ634">
        <v>18.3095238095238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-0.27</v>
      </c>
      <c r="AM634" t="s">
        <v>3143</v>
      </c>
      <c r="AN634">
        <v>-15.72</v>
      </c>
      <c r="AO634" t="s">
        <v>3143</v>
      </c>
      <c r="AP634">
        <v>8.7003611356760002E-3</v>
      </c>
      <c r="AQ634">
        <f>(Table2[[#This Row],[Sharpe Ratio]]-AVERAGE(Table2[Sharpe Ratio]))/_xlfn.STDEV.P(Table2[Sharpe Ratio])</f>
        <v>-0.56695607106790136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544</v>
      </c>
      <c r="AT634">
        <f>_xlfn.RANK.AVG(Table2[[#This Row],[6M Return vs Nifty Z-Score]],Table2[6M Return vs Nifty Z-Score])</f>
        <v>712</v>
      </c>
      <c r="AU634">
        <f>_xlfn.RANK.AVG(Table2[[#This Row],[Sharpe Ratio Z-Score]],Table2[Sharpe Ratio Z-Score])</f>
        <v>482</v>
      </c>
      <c r="AV634">
        <f>(Table2[[#This Row],[Rank 1Y]]+Table2[[#This Row],[Rank 6M]]+Table2[[#This Row],[Rank Sharpe]])/3</f>
        <v>579.33333333333337</v>
      </c>
    </row>
    <row r="635" spans="1:48" x14ac:dyDescent="0.3">
      <c r="A635" t="s">
        <v>1246</v>
      </c>
      <c r="B635" t="s">
        <v>1247</v>
      </c>
      <c r="C635" t="s">
        <v>3111</v>
      </c>
      <c r="D635" t="s">
        <v>432</v>
      </c>
      <c r="E635">
        <v>8775.2975887600005</v>
      </c>
      <c r="F635">
        <v>604.9</v>
      </c>
      <c r="G635">
        <v>-39.379651951344798</v>
      </c>
      <c r="H635">
        <f>(Table2[[#This Row],[1Y Return vs Nifty]]-AVERAGE(Table2[1Y Return vs Nifty]))/_xlfn.STDEV.P(Table2[1Y Return vs Nifty])</f>
        <v>-1.0407943480519668</v>
      </c>
      <c r="I635">
        <v>-5.2776494136500602</v>
      </c>
      <c r="J635">
        <f>(Table2[[#This Row],[1M Return vs Nifty]]-AVERAGE(Table2[1M Return vs Nifty]))/_xlfn.STDEV.P(Table2[1M Return vs Nifty])</f>
        <v>-0.35926956435338969</v>
      </c>
      <c r="K635">
        <v>-24.639589455986801</v>
      </c>
      <c r="L635">
        <f>(Table2[[#This Row],[6M Return vs Nifty]]-AVERAGE(Table2[6M Return vs Nifty]))/_xlfn.STDEV.P(Table2[6M Return vs Nifty])</f>
        <v>-0.92419864543362673</v>
      </c>
      <c r="M635">
        <v>-5.1367839143681797</v>
      </c>
      <c r="N635">
        <f>(Table2[[#This Row],[1W Return vs Nifty]]-AVERAGE(Table2[1W Return vs Nifty]))/_xlfn.STDEV.P(Table2[1W Return vs Nifty])</f>
        <v>0.11625002764747666</v>
      </c>
      <c r="O635">
        <v>638.35</v>
      </c>
      <c r="P635">
        <v>653.62784298675501</v>
      </c>
      <c r="Q635">
        <v>665.69022394345495</v>
      </c>
      <c r="R635">
        <v>13.3981551650005</v>
      </c>
      <c r="S635" s="1">
        <f>(Table2[[#This Row],[Close Price]]-Table2[[#This Row],[20D EMA]])/Table2[[#This Row],[20D EMA]]</f>
        <v>-5.24007206078171E-2</v>
      </c>
      <c r="T635" s="1">
        <f>(Table2[[#This Row],[Close Price]]-Table2[[#This Row],[50D EMA]])/Table2[[#This Row],[50D EMA]]</f>
        <v>-7.4549827565626586E-2</v>
      </c>
      <c r="U635" s="1">
        <f>(Table2[[#This Row],[Close Price]]-Table2[[#This Row],[200D EMA]])/Table2[[#This Row],[200D EMA]]</f>
        <v>-9.1319087703199645E-2</v>
      </c>
      <c r="V635">
        <v>0.51403237498774401</v>
      </c>
      <c r="W635">
        <v>589.5</v>
      </c>
      <c r="X635">
        <v>609.4</v>
      </c>
      <c r="Y635">
        <v>589.5</v>
      </c>
      <c r="Z635">
        <v>609.4</v>
      </c>
      <c r="AA635">
        <v>589.5</v>
      </c>
      <c r="AB635">
        <v>701.95</v>
      </c>
      <c r="AC635" s="1">
        <f>(Table2[[#This Row],[Close Price]]/Table2[[#This Row],[Day Low]])-1</f>
        <v>2.6123833757421444E-2</v>
      </c>
      <c r="AD635" s="1">
        <f>(Table2[[#This Row],[Day High]]/Table2[[#This Row],[Close Price]])-1</f>
        <v>7.4392461563894674E-3</v>
      </c>
      <c r="AE635" s="1">
        <f>(Table2[[#This Row],[Close Price]]/Table2[[#This Row],[Current Week Low]])-1</f>
        <v>2.6123833757421444E-2</v>
      </c>
      <c r="AF635" s="1">
        <f>(Table2[[#This Row],[Current Week High]]/Table2[[#This Row],[Close Price]])-1</f>
        <v>7.4392461563894674E-3</v>
      </c>
      <c r="AG635" s="1">
        <f>(Table2[[#This Row],[Close Price]]/Table2[[#This Row],[Current Month Low]])-1</f>
        <v>2.6123833757421444E-2</v>
      </c>
      <c r="AH635" s="1">
        <f>(Table2[[#This Row],[Current Month High]]/Table2[[#This Row],[Close Price]])-1</f>
        <v>0.16043974210613343</v>
      </c>
      <c r="AI635">
        <v>34.716482063150899</v>
      </c>
      <c r="AJ635">
        <v>2.61238337574214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-0.05</v>
      </c>
      <c r="AM635" t="s">
        <v>3143</v>
      </c>
      <c r="AN635">
        <v>-6.72</v>
      </c>
      <c r="AO635" t="s">
        <v>3143</v>
      </c>
      <c r="AP635">
        <v>2.0750181944802999E-2</v>
      </c>
      <c r="AQ635">
        <f>(Table2[[#This Row],[Sharpe Ratio]]-AVERAGE(Table2[Sharpe Ratio]))/_xlfn.STDEV.P(Table2[Sharpe Ratio])</f>
        <v>-0.42468847787109976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668</v>
      </c>
      <c r="AT635">
        <f>_xlfn.RANK.AVG(Table2[[#This Row],[6M Return vs Nifty Z-Score]],Table2[6M Return vs Nifty Z-Score])</f>
        <v>622</v>
      </c>
      <c r="AU635">
        <f>_xlfn.RANK.AVG(Table2[[#This Row],[Sharpe Ratio Z-Score]],Table2[Sharpe Ratio Z-Score])</f>
        <v>449</v>
      </c>
      <c r="AV635">
        <f>(Table2[[#This Row],[Rank 1Y]]+Table2[[#This Row],[Rank 6M]]+Table2[[#This Row],[Rank Sharpe]])/3</f>
        <v>579.66666666666663</v>
      </c>
    </row>
    <row r="636" spans="1:48" x14ac:dyDescent="0.3">
      <c r="A636" t="s">
        <v>1764</v>
      </c>
      <c r="B636" t="s">
        <v>1765</v>
      </c>
      <c r="C636" t="s">
        <v>3111</v>
      </c>
      <c r="D636" t="s">
        <v>465</v>
      </c>
      <c r="E636">
        <v>4231.7097543699902</v>
      </c>
      <c r="F636">
        <v>779.05</v>
      </c>
      <c r="G636">
        <v>-22.2349845734872</v>
      </c>
      <c r="H636">
        <f>(Table2[[#This Row],[1Y Return vs Nifty]]-AVERAGE(Table2[1Y Return vs Nifty]))/_xlfn.STDEV.P(Table2[1Y Return vs Nifty])</f>
        <v>-0.73178192501374706</v>
      </c>
      <c r="I636">
        <v>-9.3252088959417403</v>
      </c>
      <c r="J636">
        <f>(Table2[[#This Row],[1M Return vs Nifty]]-AVERAGE(Table2[1M Return vs Nifty]))/_xlfn.STDEV.P(Table2[1M Return vs Nifty])</f>
        <v>-0.83461078656727505</v>
      </c>
      <c r="K636">
        <v>-8.7204279820495891</v>
      </c>
      <c r="L636">
        <f>(Table2[[#This Row],[6M Return vs Nifty]]-AVERAGE(Table2[6M Return vs Nifty]))/_xlfn.STDEV.P(Table2[6M Return vs Nifty])</f>
        <v>-0.34384834638116457</v>
      </c>
      <c r="M636">
        <v>-9.4560619167497393</v>
      </c>
      <c r="N636">
        <f>(Table2[[#This Row],[1W Return vs Nifty]]-AVERAGE(Table2[1W Return vs Nifty]))/_xlfn.STDEV.P(Table2[1W Return vs Nifty])</f>
        <v>-0.75893480130194446</v>
      </c>
      <c r="O636">
        <v>836.44</v>
      </c>
      <c r="P636">
        <v>859.06930529437204</v>
      </c>
      <c r="Q636">
        <v>819.364853659451</v>
      </c>
      <c r="R636">
        <v>13.9576962420568</v>
      </c>
      <c r="S636" s="1">
        <f>(Table2[[#This Row],[Close Price]]-Table2[[#This Row],[20D EMA]])/Table2[[#This Row],[20D EMA]]</f>
        <v>-6.8612213667447866E-2</v>
      </c>
      <c r="T636" s="1">
        <f>(Table2[[#This Row],[Close Price]]-Table2[[#This Row],[50D EMA]])/Table2[[#This Row],[50D EMA]]</f>
        <v>-9.3146507273883294E-2</v>
      </c>
      <c r="U636" s="1">
        <f>(Table2[[#This Row],[Close Price]]-Table2[[#This Row],[200D EMA]])/Table2[[#This Row],[200D EMA]]</f>
        <v>-4.9202566450582623E-2</v>
      </c>
      <c r="V636">
        <v>0.396904809897833</v>
      </c>
      <c r="W636">
        <v>751.3</v>
      </c>
      <c r="X636">
        <v>787.75</v>
      </c>
      <c r="Y636">
        <v>751.3</v>
      </c>
      <c r="Z636">
        <v>787.75</v>
      </c>
      <c r="AA636">
        <v>744.2</v>
      </c>
      <c r="AB636">
        <v>916.2</v>
      </c>
      <c r="AC636" s="1">
        <f>(Table2[[#This Row],[Close Price]]/Table2[[#This Row],[Day Low]])-1</f>
        <v>3.6935977638759443E-2</v>
      </c>
      <c r="AD636" s="1">
        <f>(Table2[[#This Row],[Day High]]/Table2[[#This Row],[Close Price]])-1</f>
        <v>1.1167447532250963E-2</v>
      </c>
      <c r="AE636" s="1">
        <f>(Table2[[#This Row],[Close Price]]/Table2[[#This Row],[Current Week Low]])-1</f>
        <v>3.6935977638759443E-2</v>
      </c>
      <c r="AF636" s="1">
        <f>(Table2[[#This Row],[Current Week High]]/Table2[[#This Row],[Close Price]])-1</f>
        <v>1.1167447532250963E-2</v>
      </c>
      <c r="AG636" s="1">
        <f>(Table2[[#This Row],[Close Price]]/Table2[[#This Row],[Current Month Low]])-1</f>
        <v>4.6828809459822596E-2</v>
      </c>
      <c r="AH636" s="1">
        <f>(Table2[[#This Row],[Current Month High]]/Table2[[#This Row],[Close Price]])-1</f>
        <v>0.1760477504653104</v>
      </c>
      <c r="AI636">
        <v>24.857197869199599</v>
      </c>
      <c r="AJ636">
        <v>18.585889337087998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-0.12</v>
      </c>
      <c r="AM636" t="s">
        <v>3143</v>
      </c>
      <c r="AN636">
        <v>-8.7799999999999994</v>
      </c>
      <c r="AO636" t="s">
        <v>3143</v>
      </c>
      <c r="AP636">
        <v>-0.146054618225302</v>
      </c>
      <c r="AQ636">
        <f>(Table2[[#This Row],[Sharpe Ratio]]-AVERAGE(Table2[Sharpe Ratio]))/_xlfn.STDEV.P(Table2[Sharpe Ratio])</f>
        <v>-2.3940885071146525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568</v>
      </c>
      <c r="AT636">
        <f>_xlfn.RANK.AVG(Table2[[#This Row],[6M Return vs Nifty Z-Score]],Table2[6M Return vs Nifty Z-Score])</f>
        <v>440</v>
      </c>
      <c r="AU636">
        <f>_xlfn.RANK.AVG(Table2[[#This Row],[Sharpe Ratio Z-Score]],Table2[Sharpe Ratio Z-Score])</f>
        <v>731</v>
      </c>
      <c r="AV636">
        <f>(Table2[[#This Row],[Rank 1Y]]+Table2[[#This Row],[Rank 6M]]+Table2[[#This Row],[Rank Sharpe]])/3</f>
        <v>579.66666666666663</v>
      </c>
    </row>
    <row r="637" spans="1:48" x14ac:dyDescent="0.3">
      <c r="A637" t="s">
        <v>1681</v>
      </c>
      <c r="B637" t="s">
        <v>1682</v>
      </c>
      <c r="C637" t="s">
        <v>3108</v>
      </c>
      <c r="D637" t="s">
        <v>276</v>
      </c>
      <c r="E637">
        <v>4868.60295236</v>
      </c>
      <c r="F637">
        <v>605.15</v>
      </c>
      <c r="G637">
        <v>-33.265246798420598</v>
      </c>
      <c r="H637">
        <f>(Table2[[#This Row],[1Y Return vs Nifty]]-AVERAGE(Table2[1Y Return vs Nifty]))/_xlfn.STDEV.P(Table2[1Y Return vs Nifty])</f>
        <v>-0.93058940151665592</v>
      </c>
      <c r="I637">
        <v>-2.1586067597039902</v>
      </c>
      <c r="J637">
        <f>(Table2[[#This Row],[1M Return vs Nifty]]-AVERAGE(Table2[1M Return vs Nifty]))/_xlfn.STDEV.P(Table2[1M Return vs Nifty])</f>
        <v>7.0275966273130762E-3</v>
      </c>
      <c r="K637">
        <v>-20.952560365777298</v>
      </c>
      <c r="L637">
        <f>(Table2[[#This Row],[6M Return vs Nifty]]-AVERAGE(Table2[6M Return vs Nifty]))/_xlfn.STDEV.P(Table2[6M Return vs Nifty])</f>
        <v>-0.78978400062828114</v>
      </c>
      <c r="M637">
        <v>-10.878413976359299</v>
      </c>
      <c r="N637">
        <f>(Table2[[#This Row],[1W Return vs Nifty]]-AVERAGE(Table2[1W Return vs Nifty]))/_xlfn.STDEV.P(Table2[1W Return vs Nifty])</f>
        <v>-1.0471359643919058</v>
      </c>
      <c r="O637">
        <v>670.55</v>
      </c>
      <c r="P637">
        <v>697.32574651636901</v>
      </c>
      <c r="Q637">
        <v>698.66811037697096</v>
      </c>
      <c r="R637">
        <v>18.501962545168499</v>
      </c>
      <c r="S637" s="1">
        <f>(Table2[[#This Row],[Close Price]]-Table2[[#This Row],[20D EMA]])/Table2[[#This Row],[20D EMA]]</f>
        <v>-9.7531876817537819E-2</v>
      </c>
      <c r="T637" s="1">
        <f>(Table2[[#This Row],[Close Price]]-Table2[[#This Row],[50D EMA]])/Table2[[#This Row],[50D EMA]]</f>
        <v>-0.13218463103772018</v>
      </c>
      <c r="U637" s="1">
        <f>(Table2[[#This Row],[Close Price]]-Table2[[#This Row],[200D EMA]])/Table2[[#This Row],[200D EMA]]</f>
        <v>-0.13385198062999135</v>
      </c>
      <c r="V637">
        <v>0.75255122410179398</v>
      </c>
      <c r="W637">
        <v>602.04999999999995</v>
      </c>
      <c r="X637">
        <v>626.70000000000005</v>
      </c>
      <c r="Y637">
        <v>602.04999999999995</v>
      </c>
      <c r="Z637">
        <v>626.70000000000005</v>
      </c>
      <c r="AA637">
        <v>602.04999999999995</v>
      </c>
      <c r="AB637">
        <v>721.9</v>
      </c>
      <c r="AC637" s="1">
        <f>(Table2[[#This Row],[Close Price]]/Table2[[#This Row],[Day Low]])-1</f>
        <v>5.1490739971764565E-3</v>
      </c>
      <c r="AD637" s="1">
        <f>(Table2[[#This Row],[Day High]]/Table2[[#This Row],[Close Price]])-1</f>
        <v>3.5611005535817641E-2</v>
      </c>
      <c r="AE637" s="1">
        <f>(Table2[[#This Row],[Close Price]]/Table2[[#This Row],[Current Week Low]])-1</f>
        <v>5.1490739971764565E-3</v>
      </c>
      <c r="AF637" s="1">
        <f>(Table2[[#This Row],[Current Week High]]/Table2[[#This Row],[Close Price]])-1</f>
        <v>3.5611005535817641E-2</v>
      </c>
      <c r="AG637" s="1">
        <f>(Table2[[#This Row],[Close Price]]/Table2[[#This Row],[Current Month Low]])-1</f>
        <v>5.1490739971764565E-3</v>
      </c>
      <c r="AH637" s="1">
        <f>(Table2[[#This Row],[Current Month High]]/Table2[[#This Row],[Close Price]])-1</f>
        <v>0.1929273733785013</v>
      </c>
      <c r="AI637">
        <v>46.046434768239202</v>
      </c>
      <c r="AJ637">
        <v>4.2283844299000997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-0.18</v>
      </c>
      <c r="AM637" t="s">
        <v>3143</v>
      </c>
      <c r="AN637">
        <v>-13.73</v>
      </c>
      <c r="AO637" t="s">
        <v>3143</v>
      </c>
      <c r="AQ637">
        <f>(Table2[[#This Row],[Sharpe Ratio]]-AVERAGE(Table2[Sharpe Ratio]))/_xlfn.STDEV.P(Table2[Sharpe Ratio])</f>
        <v>-0.66967788397470196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634</v>
      </c>
      <c r="AT637">
        <f>_xlfn.RANK.AVG(Table2[[#This Row],[6M Return vs Nifty Z-Score]],Table2[6M Return vs Nifty Z-Score])</f>
        <v>586</v>
      </c>
      <c r="AU637">
        <f>_xlfn.RANK.AVG(Table2[[#This Row],[Sharpe Ratio Z-Score]],Table2[Sharpe Ratio Z-Score])</f>
        <v>520.5</v>
      </c>
      <c r="AV637">
        <f>(Table2[[#This Row],[Rank 1Y]]+Table2[[#This Row],[Rank 6M]]+Table2[[#This Row],[Rank Sharpe]])/3</f>
        <v>580.16666666666663</v>
      </c>
    </row>
    <row r="638" spans="1:48" x14ac:dyDescent="0.3">
      <c r="A638" t="s">
        <v>496</v>
      </c>
      <c r="B638" t="s">
        <v>497</v>
      </c>
      <c r="C638" t="s">
        <v>3096</v>
      </c>
      <c r="D638" t="s">
        <v>21</v>
      </c>
      <c r="E638">
        <v>41031.343466849998</v>
      </c>
      <c r="F638">
        <v>999.5</v>
      </c>
      <c r="G638">
        <v>-51.659631726956398</v>
      </c>
      <c r="H638">
        <f>(Table2[[#This Row],[1Y Return vs Nifty]]-AVERAGE(Table2[1Y Return vs Nifty]))/_xlfn.STDEV.P(Table2[1Y Return vs Nifty])</f>
        <v>-1.2621265105075008</v>
      </c>
      <c r="I638">
        <v>-2.40541823289026</v>
      </c>
      <c r="J638">
        <f>(Table2[[#This Row],[1M Return vs Nifty]]-AVERAGE(Table2[1M Return vs Nifty]))/_xlfn.STDEV.P(Table2[1M Return vs Nifty])</f>
        <v>-2.1957688909329882E-2</v>
      </c>
      <c r="K638">
        <v>-14.87760126091</v>
      </c>
      <c r="L638">
        <f>(Table2[[#This Row],[6M Return vs Nifty]]-AVERAGE(Table2[6M Return vs Nifty]))/_xlfn.STDEV.P(Table2[6M Return vs Nifty])</f>
        <v>-0.56831477695005406</v>
      </c>
      <c r="M638">
        <v>-3.0615912337619702</v>
      </c>
      <c r="N638">
        <f>(Table2[[#This Row],[1W Return vs Nifty]]-AVERAGE(Table2[1W Return vs Nifty]))/_xlfn.STDEV.P(Table2[1W Return vs Nifty])</f>
        <v>0.53673167995418958</v>
      </c>
      <c r="O638">
        <v>1046.29</v>
      </c>
      <c r="P638">
        <v>1052.0196532304401</v>
      </c>
      <c r="Q638">
        <v>1076.4626532581401</v>
      </c>
      <c r="R638">
        <v>31.887212887674099</v>
      </c>
      <c r="S638" s="1">
        <f>(Table2[[#This Row],[Close Price]]-Table2[[#This Row],[20D EMA]])/Table2[[#This Row],[20D EMA]]</f>
        <v>-4.4719915128692778E-2</v>
      </c>
      <c r="T638" s="1">
        <f>(Table2[[#This Row],[Close Price]]-Table2[[#This Row],[50D EMA]])/Table2[[#This Row],[50D EMA]]</f>
        <v>-4.9922692099114152E-2</v>
      </c>
      <c r="U638" s="1">
        <f>(Table2[[#This Row],[Close Price]]-Table2[[#This Row],[200D EMA]])/Table2[[#This Row],[200D EMA]]</f>
        <v>-7.1495887967126859E-2</v>
      </c>
      <c r="V638">
        <v>0.37647237131740402</v>
      </c>
      <c r="W638">
        <v>994.5</v>
      </c>
      <c r="X638">
        <v>1030.5999999999999</v>
      </c>
      <c r="Y638">
        <v>994.5</v>
      </c>
      <c r="Z638">
        <v>1030.5999999999999</v>
      </c>
      <c r="AA638">
        <v>994.5</v>
      </c>
      <c r="AB638">
        <v>1112</v>
      </c>
      <c r="AC638" s="1">
        <f>(Table2[[#This Row],[Close Price]]/Table2[[#This Row],[Day Low]])-1</f>
        <v>5.027652086475598E-3</v>
      </c>
      <c r="AD638" s="1">
        <f>(Table2[[#This Row],[Day High]]/Table2[[#This Row],[Close Price]])-1</f>
        <v>3.1115557778889302E-2</v>
      </c>
      <c r="AE638" s="1">
        <f>(Table2[[#This Row],[Close Price]]/Table2[[#This Row],[Current Week Low]])-1</f>
        <v>5.027652086475598E-3</v>
      </c>
      <c r="AF638" s="1">
        <f>(Table2[[#This Row],[Current Week High]]/Table2[[#This Row],[Close Price]])-1</f>
        <v>3.1115557778889302E-2</v>
      </c>
      <c r="AG638" s="1">
        <f>(Table2[[#This Row],[Close Price]]/Table2[[#This Row],[Current Month Low]])-1</f>
        <v>5.027652086475598E-3</v>
      </c>
      <c r="AH638" s="1">
        <f>(Table2[[#This Row],[Current Month High]]/Table2[[#This Row],[Close Price]])-1</f>
        <v>0.11255627813906943</v>
      </c>
      <c r="AI638">
        <v>40.070035017508701</v>
      </c>
      <c r="AJ638">
        <v>3.0306154004741699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-0.09</v>
      </c>
      <c r="AM638" t="s">
        <v>3143</v>
      </c>
      <c r="AN638">
        <v>-6.12</v>
      </c>
      <c r="AO638" t="s">
        <v>3143</v>
      </c>
      <c r="AQ638">
        <f>(Table2[[#This Row],[Sharpe Ratio]]-AVERAGE(Table2[Sharpe Ratio]))/_xlfn.STDEV.P(Table2[Sharpe Ratio])</f>
        <v>-0.66967788397470196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705</v>
      </c>
      <c r="AT638">
        <f>_xlfn.RANK.AVG(Table2[[#This Row],[6M Return vs Nifty Z-Score]],Table2[6M Return vs Nifty Z-Score])</f>
        <v>517</v>
      </c>
      <c r="AU638">
        <f>_xlfn.RANK.AVG(Table2[[#This Row],[Sharpe Ratio Z-Score]],Table2[Sharpe Ratio Z-Score])</f>
        <v>520.5</v>
      </c>
      <c r="AV638">
        <f>(Table2[[#This Row],[Rank 1Y]]+Table2[[#This Row],[Rank 6M]]+Table2[[#This Row],[Rank Sharpe]])/3</f>
        <v>580.83333333333337</v>
      </c>
    </row>
    <row r="639" spans="1:48" x14ac:dyDescent="0.3">
      <c r="A639" t="s">
        <v>466</v>
      </c>
      <c r="B639" t="s">
        <v>467</v>
      </c>
      <c r="C639" t="s">
        <v>3097</v>
      </c>
      <c r="D639" t="s">
        <v>54</v>
      </c>
      <c r="E639">
        <v>44946.829180499997</v>
      </c>
      <c r="F639">
        <v>620</v>
      </c>
      <c r="G639">
        <v>-34.682930707099601</v>
      </c>
      <c r="H639">
        <f>(Table2[[#This Row],[1Y Return vs Nifty]]-AVERAGE(Table2[1Y Return vs Nifty]))/_xlfn.STDEV.P(Table2[1Y Return vs Nifty])</f>
        <v>-0.95614148310961689</v>
      </c>
      <c r="I639">
        <v>-9.7879586242973602</v>
      </c>
      <c r="J639">
        <f>(Table2[[#This Row],[1M Return vs Nifty]]-AVERAGE(Table2[1M Return vs Nifty]))/_xlfn.STDEV.P(Table2[1M Return vs Nifty])</f>
        <v>-0.88895563867335525</v>
      </c>
      <c r="K639">
        <v>-11.3739333184158</v>
      </c>
      <c r="L639">
        <f>(Table2[[#This Row],[6M Return vs Nifty]]-AVERAGE(Table2[6M Return vs Nifty]))/_xlfn.STDEV.P(Table2[6M Return vs Nifty])</f>
        <v>-0.44058476167657162</v>
      </c>
      <c r="M639">
        <v>-9.2933717035008101</v>
      </c>
      <c r="N639">
        <f>(Table2[[#This Row],[1W Return vs Nifty]]-AVERAGE(Table2[1W Return vs Nifty]))/_xlfn.STDEV.P(Table2[1W Return vs Nifty])</f>
        <v>-0.72597003117705294</v>
      </c>
      <c r="O639">
        <v>673.91</v>
      </c>
      <c r="P639">
        <v>681.91851106151796</v>
      </c>
      <c r="Q639">
        <v>668.03858938605299</v>
      </c>
      <c r="R639">
        <v>16.0929310204301</v>
      </c>
      <c r="S639" s="1">
        <f>(Table2[[#This Row],[Close Price]]-Table2[[#This Row],[20D EMA]])/Table2[[#This Row],[20D EMA]]</f>
        <v>-7.9995845142526403E-2</v>
      </c>
      <c r="T639" s="1">
        <f>(Table2[[#This Row],[Close Price]]-Table2[[#This Row],[50D EMA]])/Table2[[#This Row],[50D EMA]]</f>
        <v>-9.080045497684415E-2</v>
      </c>
      <c r="U639" s="1">
        <f>(Table2[[#This Row],[Close Price]]-Table2[[#This Row],[200D EMA]])/Table2[[#This Row],[200D EMA]]</f>
        <v>-7.190990183696104E-2</v>
      </c>
      <c r="V639">
        <v>0.87142197317845105</v>
      </c>
      <c r="W639">
        <v>602.65</v>
      </c>
      <c r="X639">
        <v>622.65</v>
      </c>
      <c r="Y639">
        <v>602.65</v>
      </c>
      <c r="Z639">
        <v>622.65</v>
      </c>
      <c r="AA639">
        <v>599.25</v>
      </c>
      <c r="AB639">
        <v>748.15</v>
      </c>
      <c r="AC639" s="1">
        <f>(Table2[[#This Row],[Close Price]]/Table2[[#This Row],[Day Low]])-1</f>
        <v>2.8789512984319199E-2</v>
      </c>
      <c r="AD639" s="1">
        <f>(Table2[[#This Row],[Day High]]/Table2[[#This Row],[Close Price]])-1</f>
        <v>4.2741935483869842E-3</v>
      </c>
      <c r="AE639" s="1">
        <f>(Table2[[#This Row],[Close Price]]/Table2[[#This Row],[Current Week Low]])-1</f>
        <v>2.8789512984319199E-2</v>
      </c>
      <c r="AF639" s="1">
        <f>(Table2[[#This Row],[Current Week High]]/Table2[[#This Row],[Close Price]])-1</f>
        <v>4.2741935483869842E-3</v>
      </c>
      <c r="AG639" s="1">
        <f>(Table2[[#This Row],[Close Price]]/Table2[[#This Row],[Current Month Low]])-1</f>
        <v>3.46266166040885E-2</v>
      </c>
      <c r="AH639" s="1">
        <f>(Table2[[#This Row],[Current Month High]]/Table2[[#This Row],[Close Price]])-1</f>
        <v>0.20669354838709664</v>
      </c>
      <c r="AI639">
        <v>31.193548387096701</v>
      </c>
      <c r="AJ639">
        <v>11.9739931370778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-0.03</v>
      </c>
      <c r="AM639" t="s">
        <v>3143</v>
      </c>
      <c r="AN639">
        <v>-11.42</v>
      </c>
      <c r="AO639" t="s">
        <v>3143</v>
      </c>
      <c r="AP639">
        <v>-2.9854134339498999E-2</v>
      </c>
      <c r="AQ639">
        <f>(Table2[[#This Row],[Sharpe Ratio]]-AVERAGE(Table2[Sharpe Ratio]))/_xlfn.STDEV.P(Table2[Sharpe Ratio])</f>
        <v>-1.0221541495335607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645</v>
      </c>
      <c r="AT639">
        <f>_xlfn.RANK.AVG(Table2[[#This Row],[6M Return vs Nifty Z-Score]],Table2[6M Return vs Nifty Z-Score])</f>
        <v>482</v>
      </c>
      <c r="AU639">
        <f>_xlfn.RANK.AVG(Table2[[#This Row],[Sharpe Ratio Z-Score]],Table2[Sharpe Ratio Z-Score])</f>
        <v>623</v>
      </c>
      <c r="AV639">
        <f>(Table2[[#This Row],[Rank 1Y]]+Table2[[#This Row],[Rank 6M]]+Table2[[#This Row],[Rank Sharpe]])/3</f>
        <v>583.33333333333337</v>
      </c>
    </row>
    <row r="640" spans="1:48" x14ac:dyDescent="0.3">
      <c r="A640" t="s">
        <v>52</v>
      </c>
      <c r="B640" t="s">
        <v>53</v>
      </c>
      <c r="C640" t="s">
        <v>3097</v>
      </c>
      <c r="D640" t="s">
        <v>54</v>
      </c>
      <c r="E640">
        <v>427506.67059230001</v>
      </c>
      <c r="F640">
        <v>6911.35</v>
      </c>
      <c r="G640">
        <v>-35.669139604517099</v>
      </c>
      <c r="H640">
        <f>(Table2[[#This Row],[1Y Return vs Nifty]]-AVERAGE(Table2[1Y Return vs Nifty]))/_xlfn.STDEV.P(Table2[1Y Return vs Nifty])</f>
        <v>-0.97391673615456187</v>
      </c>
      <c r="I640">
        <v>-3.6043090849952999</v>
      </c>
      <c r="J640">
        <f>(Table2[[#This Row],[1M Return vs Nifty]]-AVERAGE(Table2[1M Return vs Nifty]))/_xlfn.STDEV.P(Table2[1M Return vs Nifty])</f>
        <v>-0.16275419738163913</v>
      </c>
      <c r="K640">
        <v>-7.3187659833484497</v>
      </c>
      <c r="L640">
        <f>(Table2[[#This Row],[6M Return vs Nifty]]-AVERAGE(Table2[6M Return vs Nifty]))/_xlfn.STDEV.P(Table2[6M Return vs Nifty])</f>
        <v>-0.29274923783524881</v>
      </c>
      <c r="M640">
        <v>1.71111057541835</v>
      </c>
      <c r="N640">
        <f>(Table2[[#This Row],[1W Return vs Nifty]]-AVERAGE(Table2[1W Return vs Nifty]))/_xlfn.STDEV.P(Table2[1W Return vs Nifty])</f>
        <v>1.5037905759527714</v>
      </c>
      <c r="O640">
        <v>7079.52</v>
      </c>
      <c r="P640">
        <v>7138.3249315776702</v>
      </c>
      <c r="Q640">
        <v>7057.50519555951</v>
      </c>
      <c r="R640">
        <v>41.1477907553137</v>
      </c>
      <c r="S640" s="1">
        <f>(Table2[[#This Row],[Close Price]]-Table2[[#This Row],[20D EMA]])/Table2[[#This Row],[20D EMA]]</f>
        <v>-2.3754435328948866E-2</v>
      </c>
      <c r="T640" s="1">
        <f>(Table2[[#This Row],[Close Price]]-Table2[[#This Row],[50D EMA]])/Table2[[#This Row],[50D EMA]]</f>
        <v>-3.1796665709850951E-2</v>
      </c>
      <c r="U640" s="1">
        <f>(Table2[[#This Row],[Close Price]]-Table2[[#This Row],[200D EMA]])/Table2[[#This Row],[200D EMA]]</f>
        <v>-2.0709187100771607E-2</v>
      </c>
      <c r="V640">
        <v>1.0460771936903599</v>
      </c>
      <c r="W640">
        <v>6875</v>
      </c>
      <c r="X640">
        <v>7045</v>
      </c>
      <c r="Y640">
        <v>6875</v>
      </c>
      <c r="Z640">
        <v>7045</v>
      </c>
      <c r="AA640">
        <v>6601</v>
      </c>
      <c r="AB640">
        <v>7814.65</v>
      </c>
      <c r="AC640" s="1">
        <f>(Table2[[#This Row],[Close Price]]/Table2[[#This Row],[Day Low]])-1</f>
        <v>5.2872727272728071E-3</v>
      </c>
      <c r="AD640" s="1">
        <f>(Table2[[#This Row],[Day High]]/Table2[[#This Row],[Close Price]])-1</f>
        <v>1.9337756010041396E-2</v>
      </c>
      <c r="AE640" s="1">
        <f>(Table2[[#This Row],[Close Price]]/Table2[[#This Row],[Current Week Low]])-1</f>
        <v>5.2872727272728071E-3</v>
      </c>
      <c r="AF640" s="1">
        <f>(Table2[[#This Row],[Current Week High]]/Table2[[#This Row],[Close Price]])-1</f>
        <v>1.9337756010041396E-2</v>
      </c>
      <c r="AG640" s="1">
        <f>(Table2[[#This Row],[Close Price]]/Table2[[#This Row],[Current Month Low]])-1</f>
        <v>4.701560369640978E-2</v>
      </c>
      <c r="AH640" s="1">
        <f>(Table2[[#This Row],[Current Month High]]/Table2[[#This Row],[Close Price]])-1</f>
        <v>0.13069805464923623</v>
      </c>
      <c r="AI640">
        <v>13.291903897212499</v>
      </c>
      <c r="AJ640">
        <v>11.693170432140599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0</v>
      </c>
      <c r="AM640" t="s">
        <v>3142</v>
      </c>
      <c r="AN640">
        <v>-5.58</v>
      </c>
      <c r="AO640" t="s">
        <v>3143</v>
      </c>
      <c r="AP640">
        <v>-6.2975322784721996E-2</v>
      </c>
      <c r="AQ640">
        <f>(Table2[[#This Row],[Sharpe Ratio]]-AVERAGE(Table2[Sharpe Ratio]))/_xlfn.STDEV.P(Table2[Sharpe Ratio])</f>
        <v>-1.4132032645835111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652</v>
      </c>
      <c r="AT640">
        <f>_xlfn.RANK.AVG(Table2[[#This Row],[6M Return vs Nifty Z-Score]],Table2[6M Return vs Nifty Z-Score])</f>
        <v>423</v>
      </c>
      <c r="AU640">
        <f>_xlfn.RANK.AVG(Table2[[#This Row],[Sharpe Ratio Z-Score]],Table2[Sharpe Ratio Z-Score])</f>
        <v>677</v>
      </c>
      <c r="AV640">
        <f>(Table2[[#This Row],[Rank 1Y]]+Table2[[#This Row],[Rank 6M]]+Table2[[#This Row],[Rank Sharpe]])/3</f>
        <v>584</v>
      </c>
    </row>
    <row r="641" spans="1:48" x14ac:dyDescent="0.3">
      <c r="A641" t="s">
        <v>1131</v>
      </c>
      <c r="B641" t="s">
        <v>1132</v>
      </c>
      <c r="C641" t="s">
        <v>3111</v>
      </c>
      <c r="D641" t="s">
        <v>465</v>
      </c>
      <c r="E641">
        <v>10460.778426929999</v>
      </c>
      <c r="F641">
        <v>809.35</v>
      </c>
      <c r="G641">
        <v>-33.781851855696701</v>
      </c>
      <c r="H641">
        <f>(Table2[[#This Row],[1Y Return vs Nifty]]-AVERAGE(Table2[1Y Return vs Nifty]))/_xlfn.STDEV.P(Table2[1Y Return vs Nifty])</f>
        <v>-0.93990059881109045</v>
      </c>
      <c r="I641">
        <v>-7.9115856693584803</v>
      </c>
      <c r="J641">
        <f>(Table2[[#This Row],[1M Return vs Nifty]]-AVERAGE(Table2[1M Return vs Nifty]))/_xlfn.STDEV.P(Table2[1M Return vs Nifty])</f>
        <v>-0.66859632891350618</v>
      </c>
      <c r="K641">
        <v>-11.3585277867498</v>
      </c>
      <c r="L641">
        <f>(Table2[[#This Row],[6M Return vs Nifty]]-AVERAGE(Table2[6M Return vs Nifty]))/_xlfn.STDEV.P(Table2[6M Return vs Nifty])</f>
        <v>-0.44002313630930195</v>
      </c>
      <c r="M641">
        <v>-13.5937759846188</v>
      </c>
      <c r="N641">
        <f>(Table2[[#This Row],[1W Return vs Nifty]]-AVERAGE(Table2[1W Return vs Nifty]))/_xlfn.STDEV.P(Table2[1W Return vs Nifty])</f>
        <v>-1.5973306111416696</v>
      </c>
      <c r="O641">
        <v>881.13</v>
      </c>
      <c r="P641">
        <v>906.29220304144098</v>
      </c>
      <c r="Q641">
        <v>893.25625119569099</v>
      </c>
      <c r="R641">
        <v>13.5396105758825</v>
      </c>
      <c r="S641" s="1">
        <f>(Table2[[#This Row],[Close Price]]-Table2[[#This Row],[20D EMA]])/Table2[[#This Row],[20D EMA]]</f>
        <v>-8.1463575181868711E-2</v>
      </c>
      <c r="T641" s="1">
        <f>(Table2[[#This Row],[Close Price]]-Table2[[#This Row],[50D EMA]])/Table2[[#This Row],[50D EMA]]</f>
        <v>-0.10696572553102743</v>
      </c>
      <c r="U641" s="1">
        <f>(Table2[[#This Row],[Close Price]]-Table2[[#This Row],[200D EMA]])/Table2[[#This Row],[200D EMA]]</f>
        <v>-9.3933013156500295E-2</v>
      </c>
      <c r="V641">
        <v>2.4406561060243201</v>
      </c>
      <c r="W641">
        <v>778.05</v>
      </c>
      <c r="X641">
        <v>822.95</v>
      </c>
      <c r="Y641">
        <v>778.05</v>
      </c>
      <c r="Z641">
        <v>822.95</v>
      </c>
      <c r="AA641">
        <v>778</v>
      </c>
      <c r="AB641">
        <v>977.7</v>
      </c>
      <c r="AC641" s="1">
        <f>(Table2[[#This Row],[Close Price]]/Table2[[#This Row],[Day Low]])-1</f>
        <v>4.022877707088246E-2</v>
      </c>
      <c r="AD641" s="1">
        <f>(Table2[[#This Row],[Day High]]/Table2[[#This Row],[Close Price]])-1</f>
        <v>1.6803607833446588E-2</v>
      </c>
      <c r="AE641" s="1">
        <f>(Table2[[#This Row],[Close Price]]/Table2[[#This Row],[Current Week Low]])-1</f>
        <v>4.022877707088246E-2</v>
      </c>
      <c r="AF641" s="1">
        <f>(Table2[[#This Row],[Current Week High]]/Table2[[#This Row],[Close Price]])-1</f>
        <v>1.6803607833446588E-2</v>
      </c>
      <c r="AG641" s="1">
        <f>(Table2[[#This Row],[Close Price]]/Table2[[#This Row],[Current Month Low]])-1</f>
        <v>4.0295629820051415E-2</v>
      </c>
      <c r="AH641" s="1">
        <f>(Table2[[#This Row],[Current Month High]]/Table2[[#This Row],[Close Price]])-1</f>
        <v>0.20800642490887755</v>
      </c>
      <c r="AI641">
        <v>32.328411688391903</v>
      </c>
      <c r="AJ641">
        <v>6.2766725756680604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-0.04</v>
      </c>
      <c r="AM641" t="s">
        <v>3143</v>
      </c>
      <c r="AN641">
        <v>-16.23</v>
      </c>
      <c r="AO641" t="s">
        <v>3143</v>
      </c>
      <c r="AP641">
        <v>-4.0714696251539E-2</v>
      </c>
      <c r="AQ641">
        <f>(Table2[[#This Row],[Sharpe Ratio]]-AVERAGE(Table2[Sharpe Ratio]))/_xlfn.STDEV.P(Table2[Sharpe Ratio])</f>
        <v>-1.1503806209861869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640</v>
      </c>
      <c r="AT641">
        <f>_xlfn.RANK.AVG(Table2[[#This Row],[6M Return vs Nifty Z-Score]],Table2[6M Return vs Nifty Z-Score])</f>
        <v>481</v>
      </c>
      <c r="AU641">
        <f>_xlfn.RANK.AVG(Table2[[#This Row],[Sharpe Ratio Z-Score]],Table2[Sharpe Ratio Z-Score])</f>
        <v>634</v>
      </c>
      <c r="AV641">
        <f>(Table2[[#This Row],[Rank 1Y]]+Table2[[#This Row],[Rank 6M]]+Table2[[#This Row],[Rank Sharpe]])/3</f>
        <v>585</v>
      </c>
    </row>
    <row r="642" spans="1:48" x14ac:dyDescent="0.3">
      <c r="A642" t="s">
        <v>1456</v>
      </c>
      <c r="B642" t="s">
        <v>1457</v>
      </c>
      <c r="C642" t="s">
        <v>3108</v>
      </c>
      <c r="D642" t="s">
        <v>133</v>
      </c>
      <c r="E642">
        <v>6740.2417493550001</v>
      </c>
      <c r="F642">
        <v>432.15</v>
      </c>
      <c r="G642">
        <v>-56.723241857914999</v>
      </c>
      <c r="H642">
        <f>(Table2[[#This Row],[1Y Return vs Nifty]]-AVERAGE(Table2[1Y Return vs Nifty]))/_xlfn.STDEV.P(Table2[1Y Return vs Nifty])</f>
        <v>-1.3533921152231243</v>
      </c>
      <c r="I642">
        <v>-7.7758076974177399</v>
      </c>
      <c r="J642">
        <f>(Table2[[#This Row],[1M Return vs Nifty]]-AVERAGE(Table2[1M Return vs Nifty]))/_xlfn.STDEV.P(Table2[1M Return vs Nifty])</f>
        <v>-0.65265070355224719</v>
      </c>
      <c r="K642">
        <v>-18.613308427137198</v>
      </c>
      <c r="L642">
        <f>(Table2[[#This Row],[6M Return vs Nifty]]-AVERAGE(Table2[6M Return vs Nifty]))/_xlfn.STDEV.P(Table2[6M Return vs Nifty])</f>
        <v>-0.70450403381775106</v>
      </c>
      <c r="M642">
        <v>-5.4170734106763101</v>
      </c>
      <c r="N642">
        <f>(Table2[[#This Row],[1W Return vs Nifty]]-AVERAGE(Table2[1W Return vs Nifty]))/_xlfn.STDEV.P(Table2[1W Return vs Nifty])</f>
        <v>5.9456944463783835E-2</v>
      </c>
      <c r="O642">
        <v>411.1</v>
      </c>
      <c r="P642">
        <v>425.72098481372899</v>
      </c>
      <c r="Q642">
        <v>462.00395303642102</v>
      </c>
      <c r="R642">
        <v>12.814026505114301</v>
      </c>
      <c r="S642" s="1">
        <f>(Table2[[#This Row],[Close Price]]-Table2[[#This Row],[20D EMA]])/Table2[[#This Row],[20D EMA]]</f>
        <v>5.1204086596934942E-2</v>
      </c>
      <c r="T642" s="1">
        <f>(Table2[[#This Row],[Close Price]]-Table2[[#This Row],[50D EMA]])/Table2[[#This Row],[50D EMA]]</f>
        <v>1.5101475885864435E-2</v>
      </c>
      <c r="U642" s="1">
        <f>(Table2[[#This Row],[Close Price]]-Table2[[#This Row],[200D EMA]])/Table2[[#This Row],[200D EMA]]</f>
        <v>-6.4618393068311214E-2</v>
      </c>
      <c r="V642">
        <v>1.8737758956897199</v>
      </c>
      <c r="W642">
        <v>385.85</v>
      </c>
      <c r="X642">
        <v>442.5</v>
      </c>
      <c r="Y642">
        <v>385.85</v>
      </c>
      <c r="Z642">
        <v>442.5</v>
      </c>
      <c r="AA642">
        <v>376.35</v>
      </c>
      <c r="AB642">
        <v>442.5</v>
      </c>
      <c r="AC642" s="1">
        <f>(Table2[[#This Row],[Close Price]]/Table2[[#This Row],[Day Low]])-1</f>
        <v>0.11999481663859002</v>
      </c>
      <c r="AD642" s="1">
        <f>(Table2[[#This Row],[Day High]]/Table2[[#This Row],[Close Price]])-1</f>
        <v>2.3950017355085063E-2</v>
      </c>
      <c r="AE642" s="1">
        <f>(Table2[[#This Row],[Close Price]]/Table2[[#This Row],[Current Week Low]])-1</f>
        <v>0.11999481663859002</v>
      </c>
      <c r="AF642" s="1">
        <f>(Table2[[#This Row],[Current Week High]]/Table2[[#This Row],[Close Price]])-1</f>
        <v>2.3950017355085063E-2</v>
      </c>
      <c r="AG642" s="1">
        <f>(Table2[[#This Row],[Close Price]]/Table2[[#This Row],[Current Month Low]])-1</f>
        <v>0.14826624153049006</v>
      </c>
      <c r="AH642" s="1">
        <f>(Table2[[#This Row],[Current Month High]]/Table2[[#This Row],[Close Price]])-1</f>
        <v>2.3950017355085063E-2</v>
      </c>
      <c r="AI642">
        <v>63.18407960199</v>
      </c>
      <c r="AJ642">
        <v>14.826624153049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7.0000000000000007E-2</v>
      </c>
      <c r="AM642" t="s">
        <v>3144</v>
      </c>
      <c r="AN642">
        <v>4.74</v>
      </c>
      <c r="AO642" t="s">
        <v>3144</v>
      </c>
      <c r="AP642">
        <v>1.0131325517636E-2</v>
      </c>
      <c r="AQ642">
        <f>(Table2[[#This Row],[Sharpe Ratio]]-AVERAGE(Table2[Sharpe Ratio]))/_xlfn.STDEV.P(Table2[Sharpe Ratio])</f>
        <v>-0.55006122575886585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718</v>
      </c>
      <c r="AT642">
        <f>_xlfn.RANK.AVG(Table2[[#This Row],[6M Return vs Nifty Z-Score]],Table2[6M Return vs Nifty Z-Score])</f>
        <v>559</v>
      </c>
      <c r="AU642">
        <f>_xlfn.RANK.AVG(Table2[[#This Row],[Sharpe Ratio Z-Score]],Table2[Sharpe Ratio Z-Score])</f>
        <v>478</v>
      </c>
      <c r="AV642">
        <f>(Table2[[#This Row],[Rank 1Y]]+Table2[[#This Row],[Rank 6M]]+Table2[[#This Row],[Rank Sharpe]])/3</f>
        <v>585</v>
      </c>
    </row>
    <row r="643" spans="1:48" x14ac:dyDescent="0.3">
      <c r="A643" t="s">
        <v>1021</v>
      </c>
      <c r="B643" t="s">
        <v>1022</v>
      </c>
      <c r="C643" t="s">
        <v>3105</v>
      </c>
      <c r="D643" t="s">
        <v>117</v>
      </c>
      <c r="E643">
        <v>12809.67817035</v>
      </c>
      <c r="F643">
        <v>45.32</v>
      </c>
      <c r="G643">
        <v>-15.743458289702099</v>
      </c>
      <c r="H643">
        <f>(Table2[[#This Row],[1Y Return vs Nifty]]-AVERAGE(Table2[1Y Return vs Nifty]))/_xlfn.STDEV.P(Table2[1Y Return vs Nifty])</f>
        <v>-0.61477981456397346</v>
      </c>
      <c r="I643">
        <v>-11.271281647720301</v>
      </c>
      <c r="J643">
        <f>(Table2[[#This Row],[1M Return vs Nifty]]-AVERAGE(Table2[1M Return vs Nifty]))/_xlfn.STDEV.P(Table2[1M Return vs Nifty])</f>
        <v>-1.0631555687736156</v>
      </c>
      <c r="K643">
        <v>-39.8935665185099</v>
      </c>
      <c r="L643">
        <f>(Table2[[#This Row],[6M Return vs Nifty]]-AVERAGE(Table2[6M Return vs Nifty]))/_xlfn.STDEV.P(Table2[6M Return vs Nifty])</f>
        <v>-1.480298925242221</v>
      </c>
      <c r="M643">
        <v>-10.3749445417386</v>
      </c>
      <c r="N643">
        <f>(Table2[[#This Row],[1W Return vs Nifty]]-AVERAGE(Table2[1W Return vs Nifty]))/_xlfn.STDEV.P(Table2[1W Return vs Nifty])</f>
        <v>-0.94512150485102298</v>
      </c>
      <c r="O643">
        <v>48.55</v>
      </c>
      <c r="P643">
        <v>51.307167464712798</v>
      </c>
      <c r="Q643">
        <v>54.177346495378501</v>
      </c>
      <c r="R643">
        <v>10.8476436472847</v>
      </c>
      <c r="S643" s="1">
        <f>(Table2[[#This Row],[Close Price]]-Table2[[#This Row],[20D EMA]])/Table2[[#This Row],[20D EMA]]</f>
        <v>-6.652935118434597E-2</v>
      </c>
      <c r="T643" s="1">
        <f>(Table2[[#This Row],[Close Price]]-Table2[[#This Row],[50D EMA]])/Table2[[#This Row],[50D EMA]]</f>
        <v>-0.11669261353846036</v>
      </c>
      <c r="U643" s="1">
        <f>(Table2[[#This Row],[Close Price]]-Table2[[#This Row],[200D EMA]])/Table2[[#This Row],[200D EMA]]</f>
        <v>-0.1634880087036758</v>
      </c>
      <c r="V643">
        <v>0.829593201946769</v>
      </c>
      <c r="W643">
        <v>43.18</v>
      </c>
      <c r="X643">
        <v>45.65</v>
      </c>
      <c r="Y643">
        <v>43.18</v>
      </c>
      <c r="Z643">
        <v>45.65</v>
      </c>
      <c r="AA643">
        <v>42.95</v>
      </c>
      <c r="AB643">
        <v>54.87</v>
      </c>
      <c r="AC643" s="1">
        <f>(Table2[[#This Row],[Close Price]]/Table2[[#This Row],[Day Low]])-1</f>
        <v>4.9559981472904191E-2</v>
      </c>
      <c r="AD643" s="1">
        <f>(Table2[[#This Row],[Day High]]/Table2[[#This Row],[Close Price]])-1</f>
        <v>7.2815533980581382E-3</v>
      </c>
      <c r="AE643" s="1">
        <f>(Table2[[#This Row],[Close Price]]/Table2[[#This Row],[Current Week Low]])-1</f>
        <v>4.9559981472904191E-2</v>
      </c>
      <c r="AF643" s="1">
        <f>(Table2[[#This Row],[Current Week High]]/Table2[[#This Row],[Close Price]])-1</f>
        <v>7.2815533980581382E-3</v>
      </c>
      <c r="AG643" s="1">
        <f>(Table2[[#This Row],[Close Price]]/Table2[[#This Row],[Current Month Low]])-1</f>
        <v>5.518044237485431E-2</v>
      </c>
      <c r="AH643" s="1">
        <f>(Table2[[#This Row],[Current Month High]]/Table2[[#This Row],[Close Price]])-1</f>
        <v>0.21072374227714019</v>
      </c>
      <c r="AI643">
        <v>62.6213592233009</v>
      </c>
      <c r="AJ643">
        <v>15.7598978288633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-0.21</v>
      </c>
      <c r="AM643" t="s">
        <v>3143</v>
      </c>
      <c r="AN643">
        <v>-10.98</v>
      </c>
      <c r="AO643" t="s">
        <v>3143</v>
      </c>
      <c r="AQ643">
        <f>(Table2[[#This Row],[Sharpe Ratio]]-AVERAGE(Table2[Sharpe Ratio]))/_xlfn.STDEV.P(Table2[Sharpe Ratio])</f>
        <v>-0.66967788397470196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526</v>
      </c>
      <c r="AT643">
        <f>_xlfn.RANK.AVG(Table2[[#This Row],[6M Return vs Nifty Z-Score]],Table2[6M Return vs Nifty Z-Score])</f>
        <v>710</v>
      </c>
      <c r="AU643">
        <f>_xlfn.RANK.AVG(Table2[[#This Row],[Sharpe Ratio Z-Score]],Table2[Sharpe Ratio Z-Score])</f>
        <v>520.5</v>
      </c>
      <c r="AV643">
        <f>(Table2[[#This Row],[Rank 1Y]]+Table2[[#This Row],[Rank 6M]]+Table2[[#This Row],[Rank Sharpe]])/3</f>
        <v>585.5</v>
      </c>
    </row>
    <row r="644" spans="1:48" x14ac:dyDescent="0.3">
      <c r="A644" t="s">
        <v>1194</v>
      </c>
      <c r="B644" t="s">
        <v>1195</v>
      </c>
      <c r="C644" t="s">
        <v>3098</v>
      </c>
      <c r="D644" t="s">
        <v>21</v>
      </c>
      <c r="E644">
        <v>9492.8858266899897</v>
      </c>
      <c r="F644">
        <v>1505.7</v>
      </c>
      <c r="G644">
        <v>-31.707209314259298</v>
      </c>
      <c r="H644">
        <f>(Table2[[#This Row],[1Y Return vs Nifty]]-AVERAGE(Table2[1Y Return vs Nifty]))/_xlfn.STDEV.P(Table2[1Y Return vs Nifty])</f>
        <v>-0.90250761214424424</v>
      </c>
      <c r="I644">
        <v>4.8859002134193403</v>
      </c>
      <c r="J644">
        <f>(Table2[[#This Row],[1M Return vs Nifty]]-AVERAGE(Table2[1M Return vs Nifty]))/_xlfn.STDEV.P(Table2[1M Return vs Nifty])</f>
        <v>0.8343272494548426</v>
      </c>
      <c r="K644">
        <v>-9.8128564800349292</v>
      </c>
      <c r="L644">
        <f>(Table2[[#This Row],[6M Return vs Nifty]]-AVERAGE(Table2[6M Return vs Nifty]))/_xlfn.STDEV.P(Table2[6M Return vs Nifty])</f>
        <v>-0.38367401223279829</v>
      </c>
      <c r="M644">
        <v>-2.17250236445267</v>
      </c>
      <c r="N644">
        <f>(Table2[[#This Row],[1W Return vs Nifty]]-AVERAGE(Table2[1W Return vs Nifty]))/_xlfn.STDEV.P(Table2[1W Return vs Nifty])</f>
        <v>0.71688148498601589</v>
      </c>
      <c r="O644">
        <v>1546.45</v>
      </c>
      <c r="P644">
        <v>1572.7341826556999</v>
      </c>
      <c r="Q644">
        <v>1578.20816031395</v>
      </c>
      <c r="R644">
        <v>32.764515330741801</v>
      </c>
      <c r="S644" s="1">
        <f>(Table2[[#This Row],[Close Price]]-Table2[[#This Row],[20D EMA]])/Table2[[#This Row],[20D EMA]]</f>
        <v>-2.6350674124607971E-2</v>
      </c>
      <c r="T644" s="1">
        <f>(Table2[[#This Row],[Close Price]]-Table2[[#This Row],[50D EMA]])/Table2[[#This Row],[50D EMA]]</f>
        <v>-4.2622703438992306E-2</v>
      </c>
      <c r="U644" s="1">
        <f>(Table2[[#This Row],[Close Price]]-Table2[[#This Row],[200D EMA]])/Table2[[#This Row],[200D EMA]]</f>
        <v>-4.5943343937295329E-2</v>
      </c>
      <c r="V644">
        <v>0.46035905467897698</v>
      </c>
      <c r="W644">
        <v>1496.05</v>
      </c>
      <c r="X644">
        <v>1529</v>
      </c>
      <c r="Y644">
        <v>1496.05</v>
      </c>
      <c r="Z644">
        <v>1529</v>
      </c>
      <c r="AA644">
        <v>1486.15</v>
      </c>
      <c r="AB644">
        <v>1607.7</v>
      </c>
      <c r="AC644" s="1">
        <f>(Table2[[#This Row],[Close Price]]/Table2[[#This Row],[Day Low]])-1</f>
        <v>6.450319173824548E-3</v>
      </c>
      <c r="AD644" s="1">
        <f>(Table2[[#This Row],[Day High]]/Table2[[#This Row],[Close Price]])-1</f>
        <v>1.5474530118881447E-2</v>
      </c>
      <c r="AE644" s="1">
        <f>(Table2[[#This Row],[Close Price]]/Table2[[#This Row],[Current Week Low]])-1</f>
        <v>6.450319173824548E-3</v>
      </c>
      <c r="AF644" s="1">
        <f>(Table2[[#This Row],[Current Week High]]/Table2[[#This Row],[Close Price]])-1</f>
        <v>1.5474530118881447E-2</v>
      </c>
      <c r="AG644" s="1">
        <f>(Table2[[#This Row],[Close Price]]/Table2[[#This Row],[Current Month Low]])-1</f>
        <v>1.315479594926483E-2</v>
      </c>
      <c r="AH644" s="1">
        <f>(Table2[[#This Row],[Current Month High]]/Table2[[#This Row],[Close Price]])-1</f>
        <v>6.774257820282914E-2</v>
      </c>
      <c r="AI644">
        <v>29.006442186358498</v>
      </c>
      <c r="AJ644">
        <v>8.6324447170015493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-0.16</v>
      </c>
      <c r="AM644" t="s">
        <v>3143</v>
      </c>
      <c r="AN644">
        <v>-3.82</v>
      </c>
      <c r="AO644" t="s">
        <v>3143</v>
      </c>
      <c r="AP644">
        <v>-6.0134174286314998E-2</v>
      </c>
      <c r="AQ644">
        <f>(Table2[[#This Row],[Sharpe Ratio]]-AVERAGE(Table2[Sharpe Ratio]))/_xlfn.STDEV.P(Table2[Sharpe Ratio])</f>
        <v>-1.3796589185566464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627</v>
      </c>
      <c r="AT644">
        <f>_xlfn.RANK.AVG(Table2[[#This Row],[6M Return vs Nifty Z-Score]],Table2[6M Return vs Nifty Z-Score])</f>
        <v>456</v>
      </c>
      <c r="AU644">
        <f>_xlfn.RANK.AVG(Table2[[#This Row],[Sharpe Ratio Z-Score]],Table2[Sharpe Ratio Z-Score])</f>
        <v>674</v>
      </c>
      <c r="AV644">
        <f>(Table2[[#This Row],[Rank 1Y]]+Table2[[#This Row],[Rank 6M]]+Table2[[#This Row],[Rank Sharpe]])/3</f>
        <v>585.66666666666663</v>
      </c>
    </row>
    <row r="645" spans="1:48" x14ac:dyDescent="0.3">
      <c r="A645" t="s">
        <v>362</v>
      </c>
      <c r="B645" t="s">
        <v>363</v>
      </c>
      <c r="C645" t="s">
        <v>3109</v>
      </c>
      <c r="D645" t="s">
        <v>122</v>
      </c>
      <c r="E645">
        <v>64968</v>
      </c>
      <c r="F645">
        <v>821.05</v>
      </c>
      <c r="G645">
        <v>-4.00041115507151</v>
      </c>
      <c r="H645">
        <f>(Table2[[#This Row],[1Y Return vs Nifty]]-AVERAGE(Table2[1Y Return vs Nifty]))/_xlfn.STDEV.P(Table2[1Y Return vs Nifty])</f>
        <v>-0.40312523014136975</v>
      </c>
      <c r="I645">
        <v>-4.8824017136548798</v>
      </c>
      <c r="J645">
        <f>(Table2[[#This Row],[1M Return vs Nifty]]-AVERAGE(Table2[1M Return vs Nifty]))/_xlfn.STDEV.P(Table2[1M Return vs Nifty])</f>
        <v>-0.31285208102425971</v>
      </c>
      <c r="K645">
        <v>-30.009647200962299</v>
      </c>
      <c r="L645">
        <f>(Table2[[#This Row],[6M Return vs Nifty]]-AVERAGE(Table2[6M Return vs Nifty]))/_xlfn.STDEV.P(Table2[6M Return vs Nifty])</f>
        <v>-1.1199699254302438</v>
      </c>
      <c r="M645">
        <v>-6.2616503702067199</v>
      </c>
      <c r="N645">
        <f>(Table2[[#This Row],[1W Return vs Nifty]]-AVERAGE(Table2[1W Return vs Nifty]))/_xlfn.STDEV.P(Table2[1W Return vs Nifty])</f>
        <v>-0.11167372632278884</v>
      </c>
      <c r="O645">
        <v>864.23</v>
      </c>
      <c r="P645">
        <v>898.16591001627796</v>
      </c>
      <c r="Q645">
        <v>914.62705552352304</v>
      </c>
      <c r="R645">
        <v>20.263253519882799</v>
      </c>
      <c r="S645" s="1">
        <f>(Table2[[#This Row],[Close Price]]-Table2[[#This Row],[20D EMA]])/Table2[[#This Row],[20D EMA]]</f>
        <v>-4.9963551369427192E-2</v>
      </c>
      <c r="T645" s="1">
        <f>(Table2[[#This Row],[Close Price]]-Table2[[#This Row],[50D EMA]])/Table2[[#This Row],[50D EMA]]</f>
        <v>-8.5859315251544555E-2</v>
      </c>
      <c r="U645" s="1">
        <f>(Table2[[#This Row],[Close Price]]-Table2[[#This Row],[200D EMA]])/Table2[[#This Row],[200D EMA]]</f>
        <v>-0.10231170722361865</v>
      </c>
      <c r="V645">
        <v>0.79138689000215201</v>
      </c>
      <c r="W645">
        <v>809.05</v>
      </c>
      <c r="X645">
        <v>830.2</v>
      </c>
      <c r="Y645">
        <v>809.05</v>
      </c>
      <c r="Z645">
        <v>830.2</v>
      </c>
      <c r="AA645">
        <v>798.1</v>
      </c>
      <c r="AB645">
        <v>934</v>
      </c>
      <c r="AC645" s="1">
        <f>(Table2[[#This Row],[Close Price]]/Table2[[#This Row],[Day Low]])-1</f>
        <v>1.4832210617390817E-2</v>
      </c>
      <c r="AD645" s="1">
        <f>(Table2[[#This Row],[Day High]]/Table2[[#This Row],[Close Price]])-1</f>
        <v>1.1144266488033683E-2</v>
      </c>
      <c r="AE645" s="1">
        <f>(Table2[[#This Row],[Close Price]]/Table2[[#This Row],[Current Week Low]])-1</f>
        <v>1.4832210617390817E-2</v>
      </c>
      <c r="AF645" s="1">
        <f>(Table2[[#This Row],[Current Week High]]/Table2[[#This Row],[Close Price]])-1</f>
        <v>1.1144266488033683E-2</v>
      </c>
      <c r="AG645" s="1">
        <f>(Table2[[#This Row],[Close Price]]/Table2[[#This Row],[Current Month Low]])-1</f>
        <v>2.875579501315606E-2</v>
      </c>
      <c r="AH645" s="1">
        <f>(Table2[[#This Row],[Current Month High]]/Table2[[#This Row],[Close Price]])-1</f>
        <v>0.13756774861457899</v>
      </c>
      <c r="AI645">
        <v>38.712624078923298</v>
      </c>
      <c r="AJ645">
        <v>26.3737109435123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-0.15</v>
      </c>
      <c r="AM645" t="s">
        <v>3143</v>
      </c>
      <c r="AN645">
        <v>-6.98</v>
      </c>
      <c r="AO645" t="s">
        <v>3143</v>
      </c>
      <c r="AP645">
        <v>-5.1129327214211998E-2</v>
      </c>
      <c r="AQ645">
        <f>(Table2[[#This Row],[Sharpe Ratio]]-AVERAGE(Table2[Sharpe Ratio]))/_xlfn.STDEV.P(Table2[Sharpe Ratio])</f>
        <v>-1.2733421574739416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444</v>
      </c>
      <c r="AT645">
        <f>_xlfn.RANK.AVG(Table2[[#This Row],[6M Return vs Nifty Z-Score]],Table2[6M Return vs Nifty Z-Score])</f>
        <v>661</v>
      </c>
      <c r="AU645">
        <f>_xlfn.RANK.AVG(Table2[[#This Row],[Sharpe Ratio Z-Score]],Table2[Sharpe Ratio Z-Score])</f>
        <v>656</v>
      </c>
      <c r="AV645">
        <f>(Table2[[#This Row],[Rank 1Y]]+Table2[[#This Row],[Rank 6M]]+Table2[[#This Row],[Rank Sharpe]])/3</f>
        <v>587</v>
      </c>
    </row>
    <row r="646" spans="1:48" x14ac:dyDescent="0.3">
      <c r="A646" t="s">
        <v>1065</v>
      </c>
      <c r="B646" t="s">
        <v>1066</v>
      </c>
      <c r="C646" t="s">
        <v>3104</v>
      </c>
      <c r="D646" t="s">
        <v>74</v>
      </c>
      <c r="E646">
        <v>11841.512252715</v>
      </c>
      <c r="F646">
        <v>339</v>
      </c>
      <c r="G646">
        <v>-29.436625132262002</v>
      </c>
      <c r="H646">
        <f>(Table2[[#This Row],[1Y Return vs Nifty]]-AVERAGE(Table2[1Y Return vs Nifty]))/_xlfn.STDEV.P(Table2[1Y Return vs Nifty])</f>
        <v>-0.86158300834018275</v>
      </c>
      <c r="I646">
        <v>-0.61845578147715496</v>
      </c>
      <c r="J646">
        <f>(Table2[[#This Row],[1M Return vs Nifty]]-AVERAGE(Table2[1M Return vs Nifty]))/_xlfn.STDEV.P(Table2[1M Return vs Nifty])</f>
        <v>0.18790134328557101</v>
      </c>
      <c r="K646">
        <v>-8.6486505149732409</v>
      </c>
      <c r="L646">
        <f>(Table2[[#This Row],[6M Return vs Nifty]]-AVERAGE(Table2[6M Return vs Nifty]))/_xlfn.STDEV.P(Table2[6M Return vs Nifty])</f>
        <v>-0.34123162096185239</v>
      </c>
      <c r="M646">
        <v>-3.78479859711446</v>
      </c>
      <c r="N646">
        <f>(Table2[[#This Row],[1W Return vs Nifty]]-AVERAGE(Table2[1W Return vs Nifty]))/_xlfn.STDEV.P(Table2[1W Return vs Nifty])</f>
        <v>0.39019327417395944</v>
      </c>
      <c r="O646">
        <v>347.97</v>
      </c>
      <c r="P646">
        <v>349.05314939878201</v>
      </c>
      <c r="Q646">
        <v>345.29903161817799</v>
      </c>
      <c r="R646">
        <v>28.878762739240699</v>
      </c>
      <c r="S646" s="1">
        <f>(Table2[[#This Row],[Close Price]]-Table2[[#This Row],[20D EMA]])/Table2[[#This Row],[20D EMA]]</f>
        <v>-2.5778084317613664E-2</v>
      </c>
      <c r="T646" s="1">
        <f>(Table2[[#This Row],[Close Price]]-Table2[[#This Row],[50D EMA]])/Table2[[#This Row],[50D EMA]]</f>
        <v>-2.8801199519608432E-2</v>
      </c>
      <c r="U646" s="1">
        <f>(Table2[[#This Row],[Close Price]]-Table2[[#This Row],[200D EMA]])/Table2[[#This Row],[200D EMA]]</f>
        <v>-1.8242251038639704E-2</v>
      </c>
      <c r="V646">
        <v>1.1974190750101601</v>
      </c>
      <c r="W646">
        <v>324.10000000000002</v>
      </c>
      <c r="X646">
        <v>340.7</v>
      </c>
      <c r="Y646">
        <v>324.10000000000002</v>
      </c>
      <c r="Z646">
        <v>340.7</v>
      </c>
      <c r="AA646">
        <v>322.25</v>
      </c>
      <c r="AB646">
        <v>371</v>
      </c>
      <c r="AC646" s="1">
        <f>(Table2[[#This Row],[Close Price]]/Table2[[#This Row],[Day Low]])-1</f>
        <v>4.5973464979944367E-2</v>
      </c>
      <c r="AD646" s="1">
        <f>(Table2[[#This Row],[Day High]]/Table2[[#This Row],[Close Price]])-1</f>
        <v>5.0147492625367551E-3</v>
      </c>
      <c r="AE646" s="1">
        <f>(Table2[[#This Row],[Close Price]]/Table2[[#This Row],[Current Week Low]])-1</f>
        <v>4.5973464979944367E-2</v>
      </c>
      <c r="AF646" s="1">
        <f>(Table2[[#This Row],[Current Week High]]/Table2[[#This Row],[Close Price]])-1</f>
        <v>5.0147492625367551E-3</v>
      </c>
      <c r="AG646" s="1">
        <f>(Table2[[#This Row],[Close Price]]/Table2[[#This Row],[Current Month Low]])-1</f>
        <v>5.1978277734678002E-2</v>
      </c>
      <c r="AH646" s="1">
        <f>(Table2[[#This Row],[Current Month High]]/Table2[[#This Row],[Close Price]])-1</f>
        <v>9.4395280235988199E-2</v>
      </c>
      <c r="AI646">
        <v>17.4041297935103</v>
      </c>
      <c r="AJ646">
        <v>16.374871266735301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0.06</v>
      </c>
      <c r="AM646" t="s">
        <v>3144</v>
      </c>
      <c r="AN646">
        <v>-5.37</v>
      </c>
      <c r="AO646" t="s">
        <v>3143</v>
      </c>
      <c r="AP646">
        <v>-0.104049255519768</v>
      </c>
      <c r="AQ646">
        <f>(Table2[[#This Row],[Sharpe Ratio]]-AVERAGE(Table2[Sharpe Ratio]))/_xlfn.STDEV.P(Table2[Sharpe Ratio])</f>
        <v>-1.8981473683926096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610</v>
      </c>
      <c r="AT646">
        <f>_xlfn.RANK.AVG(Table2[[#This Row],[6M Return vs Nifty Z-Score]],Table2[6M Return vs Nifty Z-Score])</f>
        <v>438</v>
      </c>
      <c r="AU646">
        <f>_xlfn.RANK.AVG(Table2[[#This Row],[Sharpe Ratio Z-Score]],Table2[Sharpe Ratio Z-Score])</f>
        <v>715</v>
      </c>
      <c r="AV646">
        <f>(Table2[[#This Row],[Rank 1Y]]+Table2[[#This Row],[Rank 6M]]+Table2[[#This Row],[Rank Sharpe]])/3</f>
        <v>587.66666666666663</v>
      </c>
    </row>
    <row r="647" spans="1:48" x14ac:dyDescent="0.3">
      <c r="A647" t="s">
        <v>444</v>
      </c>
      <c r="B647" t="s">
        <v>445</v>
      </c>
      <c r="C647" t="s">
        <v>3108</v>
      </c>
      <c r="D647" t="s">
        <v>446</v>
      </c>
      <c r="E647">
        <v>48334.057729369997</v>
      </c>
      <c r="F647">
        <v>1795.25</v>
      </c>
      <c r="G647">
        <v>-29.3565213416075</v>
      </c>
      <c r="H647">
        <f>(Table2[[#This Row],[1Y Return vs Nifty]]-AVERAGE(Table2[1Y Return vs Nifty]))/_xlfn.STDEV.P(Table2[1Y Return vs Nifty])</f>
        <v>-0.86013923192276087</v>
      </c>
      <c r="I647">
        <v>-3.4102450972442302</v>
      </c>
      <c r="J647">
        <f>(Table2[[#This Row],[1M Return vs Nifty]]-AVERAGE(Table2[1M Return vs Nifty]))/_xlfn.STDEV.P(Table2[1M Return vs Nifty])</f>
        <v>-0.13996352227757244</v>
      </c>
      <c r="K647">
        <v>-21.221386189311801</v>
      </c>
      <c r="L647">
        <f>(Table2[[#This Row],[6M Return vs Nifty]]-AVERAGE(Table2[6M Return vs Nifty]))/_xlfn.STDEV.P(Table2[6M Return vs Nifty])</f>
        <v>-0.79958433762069725</v>
      </c>
      <c r="M647">
        <v>-2.6286225569308899</v>
      </c>
      <c r="N647">
        <f>(Table2[[#This Row],[1W Return vs Nifty]]-AVERAGE(Table2[1W Return vs Nifty]))/_xlfn.STDEV.P(Table2[1W Return vs Nifty])</f>
        <v>0.62446106832973136</v>
      </c>
      <c r="O647">
        <v>1863.11</v>
      </c>
      <c r="P647">
        <v>1928.92956072633</v>
      </c>
      <c r="Q647">
        <v>1996.63212011889</v>
      </c>
      <c r="R647">
        <v>22.2763484108341</v>
      </c>
      <c r="S647" s="1">
        <f>(Table2[[#This Row],[Close Price]]-Table2[[#This Row],[20D EMA]])/Table2[[#This Row],[20D EMA]]</f>
        <v>-3.6422970194996483E-2</v>
      </c>
      <c r="T647" s="1">
        <f>(Table2[[#This Row],[Close Price]]-Table2[[#This Row],[50D EMA]])/Table2[[#This Row],[50D EMA]]</f>
        <v>-6.9302458445394732E-2</v>
      </c>
      <c r="U647" s="1">
        <f>(Table2[[#This Row],[Close Price]]-Table2[[#This Row],[200D EMA]])/Table2[[#This Row],[200D EMA]]</f>
        <v>-0.10086090376373325</v>
      </c>
      <c r="V647">
        <v>0.98413473201538604</v>
      </c>
      <c r="W647">
        <v>1790.7</v>
      </c>
      <c r="X647">
        <v>1814.2</v>
      </c>
      <c r="Y647">
        <v>1790.7</v>
      </c>
      <c r="Z647">
        <v>1814.2</v>
      </c>
      <c r="AA647">
        <v>1753.2</v>
      </c>
      <c r="AB647">
        <v>2001.7</v>
      </c>
      <c r="AC647" s="1">
        <f>(Table2[[#This Row],[Close Price]]/Table2[[#This Row],[Day Low]])-1</f>
        <v>2.5409057910315003E-3</v>
      </c>
      <c r="AD647" s="1">
        <f>(Table2[[#This Row],[Day High]]/Table2[[#This Row],[Close Price]])-1</f>
        <v>1.0555632920206115E-2</v>
      </c>
      <c r="AE647" s="1">
        <f>(Table2[[#This Row],[Close Price]]/Table2[[#This Row],[Current Week Low]])-1</f>
        <v>2.5409057910315003E-3</v>
      </c>
      <c r="AF647" s="1">
        <f>(Table2[[#This Row],[Current Week High]]/Table2[[#This Row],[Close Price]])-1</f>
        <v>1.0555632920206115E-2</v>
      </c>
      <c r="AG647" s="1">
        <f>(Table2[[#This Row],[Close Price]]/Table2[[#This Row],[Current Month Low]])-1</f>
        <v>2.3984713666438395E-2</v>
      </c>
      <c r="AH647" s="1">
        <f>(Table2[[#This Row],[Current Month High]]/Table2[[#This Row],[Close Price]])-1</f>
        <v>0.11499791115443525</v>
      </c>
      <c r="AI647">
        <v>36.694053752959199</v>
      </c>
      <c r="AJ647">
        <v>3.17528735632184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-0.14000000000000001</v>
      </c>
      <c r="AM647" t="s">
        <v>3143</v>
      </c>
      <c r="AN647">
        <v>-5.49</v>
      </c>
      <c r="AO647" t="s">
        <v>3143</v>
      </c>
      <c r="AP647">
        <v>-1.3326445715243E-2</v>
      </c>
      <c r="AQ647">
        <f>(Table2[[#This Row],[Sharpe Ratio]]-AVERAGE(Table2[Sharpe Ratio]))/_xlfn.STDEV.P(Table2[Sharpe Ratio])</f>
        <v>-0.82701809573448248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609</v>
      </c>
      <c r="AT647">
        <f>_xlfn.RANK.AVG(Table2[[#This Row],[6M Return vs Nifty Z-Score]],Table2[6M Return vs Nifty Z-Score])</f>
        <v>588</v>
      </c>
      <c r="AU647">
        <f>_xlfn.RANK.AVG(Table2[[#This Row],[Sharpe Ratio Z-Score]],Table2[Sharpe Ratio Z-Score])</f>
        <v>581</v>
      </c>
      <c r="AV647">
        <f>(Table2[[#This Row],[Rank 1Y]]+Table2[[#This Row],[Rank 6M]]+Table2[[#This Row],[Rank Sharpe]])/3</f>
        <v>592.66666666666663</v>
      </c>
    </row>
    <row r="648" spans="1:48" x14ac:dyDescent="0.3">
      <c r="A648" t="s">
        <v>2069</v>
      </c>
      <c r="B648" t="s">
        <v>2070</v>
      </c>
      <c r="C648" t="s">
        <v>3107</v>
      </c>
      <c r="D648" t="s">
        <v>443</v>
      </c>
      <c r="E648">
        <v>2949.7409605399998</v>
      </c>
      <c r="F648">
        <v>411.85</v>
      </c>
      <c r="G648">
        <v>-10.1787871394005</v>
      </c>
      <c r="H648">
        <f>(Table2[[#This Row],[1Y Return vs Nifty]]-AVERAGE(Table2[1Y Return vs Nifty]))/_xlfn.STDEV.P(Table2[1Y Return vs Nifty])</f>
        <v>-0.51448317551769007</v>
      </c>
      <c r="I648">
        <v>-8.92376621689478</v>
      </c>
      <c r="J648">
        <f>(Table2[[#This Row],[1M Return vs Nifty]]-AVERAGE(Table2[1M Return vs Nifty]))/_xlfn.STDEV.P(Table2[1M Return vs Nifty])</f>
        <v>-0.78746577127056161</v>
      </c>
      <c r="K648">
        <v>-22.028034424802598</v>
      </c>
      <c r="L648">
        <f>(Table2[[#This Row],[6M Return vs Nifty]]-AVERAGE(Table2[6M Return vs Nifty]))/_xlfn.STDEV.P(Table2[6M Return vs Nifty])</f>
        <v>-0.82899157401714063</v>
      </c>
      <c r="M648">
        <v>-14.6996525485762</v>
      </c>
      <c r="N648">
        <f>(Table2[[#This Row],[1W Return vs Nifty]]-AVERAGE(Table2[1W Return vs Nifty]))/_xlfn.STDEV.P(Table2[1W Return vs Nifty])</f>
        <v>-1.8214065772944803</v>
      </c>
      <c r="O648">
        <v>466.29</v>
      </c>
      <c r="P648">
        <v>478.962441770878</v>
      </c>
      <c r="Q648">
        <v>462.54581986507202</v>
      </c>
      <c r="R648">
        <v>12.829907957733401</v>
      </c>
      <c r="S648" s="1">
        <f>(Table2[[#This Row],[Close Price]]-Table2[[#This Row],[20D EMA]])/Table2[[#This Row],[20D EMA]]</f>
        <v>-0.11675137789787471</v>
      </c>
      <c r="T648" s="1">
        <f>(Table2[[#This Row],[Close Price]]-Table2[[#This Row],[50D EMA]])/Table2[[#This Row],[50D EMA]]</f>
        <v>-0.14012046857524302</v>
      </c>
      <c r="U648" s="1">
        <f>(Table2[[#This Row],[Close Price]]-Table2[[#This Row],[200D EMA]])/Table2[[#This Row],[200D EMA]]</f>
        <v>-0.1096017252514796</v>
      </c>
      <c r="V648">
        <v>1.1911425333141601</v>
      </c>
      <c r="W648">
        <v>405.6</v>
      </c>
      <c r="X648">
        <v>429.95</v>
      </c>
      <c r="Y648">
        <v>405.6</v>
      </c>
      <c r="Z648">
        <v>429.95</v>
      </c>
      <c r="AA648">
        <v>405.6</v>
      </c>
      <c r="AB648">
        <v>512.35</v>
      </c>
      <c r="AC648" s="1">
        <f>(Table2[[#This Row],[Close Price]]/Table2[[#This Row],[Day Low]])-1</f>
        <v>1.5409270216962589E-2</v>
      </c>
      <c r="AD648" s="1">
        <f>(Table2[[#This Row],[Day High]]/Table2[[#This Row],[Close Price]])-1</f>
        <v>4.3948039334709144E-2</v>
      </c>
      <c r="AE648" s="1">
        <f>(Table2[[#This Row],[Close Price]]/Table2[[#This Row],[Current Week Low]])-1</f>
        <v>1.5409270216962589E-2</v>
      </c>
      <c r="AF648" s="1">
        <f>(Table2[[#This Row],[Current Week High]]/Table2[[#This Row],[Close Price]])-1</f>
        <v>4.3948039334709144E-2</v>
      </c>
      <c r="AG648" s="1">
        <f>(Table2[[#This Row],[Close Price]]/Table2[[#This Row],[Current Month Low]])-1</f>
        <v>1.5409270216962589E-2</v>
      </c>
      <c r="AH648" s="1">
        <f>(Table2[[#This Row],[Current Month High]]/Table2[[#This Row],[Close Price]])-1</f>
        <v>0.24402088138885514</v>
      </c>
      <c r="AI648">
        <v>34.684958115818802</v>
      </c>
      <c r="AJ648">
        <v>18.3306996121247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-0.12</v>
      </c>
      <c r="AM648" t="s">
        <v>3143</v>
      </c>
      <c r="AN648">
        <v>-16.489999999999998</v>
      </c>
      <c r="AO648" t="s">
        <v>3143</v>
      </c>
      <c r="AP648">
        <v>-8.4975598360487001E-2</v>
      </c>
      <c r="AQ648">
        <f>(Table2[[#This Row],[Sharpe Ratio]]-AVERAGE(Table2[Sharpe Ratio]))/_xlfn.STDEV.P(Table2[Sharpe Ratio])</f>
        <v>-1.6729520447031074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488</v>
      </c>
      <c r="AT648">
        <f>_xlfn.RANK.AVG(Table2[[#This Row],[6M Return vs Nifty Z-Score]],Table2[6M Return vs Nifty Z-Score])</f>
        <v>596</v>
      </c>
      <c r="AU648">
        <f>_xlfn.RANK.AVG(Table2[[#This Row],[Sharpe Ratio Z-Score]],Table2[Sharpe Ratio Z-Score])</f>
        <v>696</v>
      </c>
      <c r="AV648">
        <f>(Table2[[#This Row],[Rank 1Y]]+Table2[[#This Row],[Rank 6M]]+Table2[[#This Row],[Rank Sharpe]])/3</f>
        <v>593.33333333333337</v>
      </c>
    </row>
    <row r="649" spans="1:48" x14ac:dyDescent="0.3">
      <c r="A649" t="s">
        <v>1636</v>
      </c>
      <c r="B649" t="s">
        <v>1637</v>
      </c>
      <c r="C649" t="s">
        <v>3099</v>
      </c>
      <c r="D649" t="s">
        <v>37</v>
      </c>
      <c r="E649">
        <v>5266.8737978999998</v>
      </c>
      <c r="F649">
        <v>315.5</v>
      </c>
      <c r="G649">
        <v>-20.212304268373899</v>
      </c>
      <c r="H649">
        <f>(Table2[[#This Row],[1Y Return vs Nifty]]-AVERAGE(Table2[1Y Return vs Nifty]))/_xlfn.STDEV.P(Table2[1Y Return vs Nifty])</f>
        <v>-0.69532549641473096</v>
      </c>
      <c r="I649">
        <v>-11.883727581897199</v>
      </c>
      <c r="J649">
        <f>(Table2[[#This Row],[1M Return vs Nifty]]-AVERAGE(Table2[1M Return vs Nifty]))/_xlfn.STDEV.P(Table2[1M Return vs Nifty])</f>
        <v>-1.13508058931136</v>
      </c>
      <c r="K649">
        <v>-22.9861433576562</v>
      </c>
      <c r="L649">
        <f>(Table2[[#This Row],[6M Return vs Nifty]]-AVERAGE(Table2[6M Return vs Nifty]))/_xlfn.STDEV.P(Table2[6M Return vs Nifty])</f>
        <v>-0.86392047442541697</v>
      </c>
      <c r="M649">
        <v>-15.1217602857975</v>
      </c>
      <c r="N649">
        <f>(Table2[[#This Row],[1W Return vs Nifty]]-AVERAGE(Table2[1W Return vs Nifty]))/_xlfn.STDEV.P(Table2[1W Return vs Nifty])</f>
        <v>-1.9069352901012406</v>
      </c>
      <c r="O649">
        <v>360.24</v>
      </c>
      <c r="P649">
        <v>379.09935487204802</v>
      </c>
      <c r="Q649">
        <v>366.28576124207899</v>
      </c>
      <c r="R649">
        <v>13.9668981754571</v>
      </c>
      <c r="S649" s="1">
        <f>(Table2[[#This Row],[Close Price]]-Table2[[#This Row],[20D EMA]])/Table2[[#This Row],[20D EMA]]</f>
        <v>-0.12419498112369534</v>
      </c>
      <c r="T649" s="1">
        <f>(Table2[[#This Row],[Close Price]]-Table2[[#This Row],[50D EMA]])/Table2[[#This Row],[50D EMA]]</f>
        <v>-0.16776434476791396</v>
      </c>
      <c r="U649" s="1">
        <f>(Table2[[#This Row],[Close Price]]-Table2[[#This Row],[200D EMA]])/Table2[[#This Row],[200D EMA]]</f>
        <v>-0.13865065644338431</v>
      </c>
      <c r="V649">
        <v>0.38892160000862203</v>
      </c>
      <c r="W649">
        <v>301.05</v>
      </c>
      <c r="X649">
        <v>317.39999999999998</v>
      </c>
      <c r="Y649">
        <v>301.05</v>
      </c>
      <c r="Z649">
        <v>317.39999999999998</v>
      </c>
      <c r="AA649">
        <v>301.05</v>
      </c>
      <c r="AB649">
        <v>384.5</v>
      </c>
      <c r="AC649" s="1">
        <f>(Table2[[#This Row],[Close Price]]/Table2[[#This Row],[Day Low]])-1</f>
        <v>4.7998671317056818E-2</v>
      </c>
      <c r="AD649" s="1">
        <f>(Table2[[#This Row],[Day High]]/Table2[[#This Row],[Close Price]])-1</f>
        <v>6.0221870047543202E-3</v>
      </c>
      <c r="AE649" s="1">
        <f>(Table2[[#This Row],[Close Price]]/Table2[[#This Row],[Current Week Low]])-1</f>
        <v>4.7998671317056818E-2</v>
      </c>
      <c r="AF649" s="1">
        <f>(Table2[[#This Row],[Current Week High]]/Table2[[#This Row],[Close Price]])-1</f>
        <v>6.0221870047543202E-3</v>
      </c>
      <c r="AG649" s="1">
        <f>(Table2[[#This Row],[Close Price]]/Table2[[#This Row],[Current Month Low]])-1</f>
        <v>4.7998671317056818E-2</v>
      </c>
      <c r="AH649" s="1">
        <f>(Table2[[#This Row],[Current Month High]]/Table2[[#This Row],[Close Price]])-1</f>
        <v>0.21870047543581617</v>
      </c>
      <c r="AI649">
        <v>54.088748019017402</v>
      </c>
      <c r="AJ649">
        <v>9.3122509724868898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-0.12</v>
      </c>
      <c r="AM649" t="s">
        <v>3143</v>
      </c>
      <c r="AN649">
        <v>-14.96</v>
      </c>
      <c r="AO649" t="s">
        <v>3143</v>
      </c>
      <c r="AP649">
        <v>-2.7013754166284001E-2</v>
      </c>
      <c r="AQ649">
        <f>(Table2[[#This Row],[Sharpe Ratio]]-AVERAGE(Table2[Sharpe Ratio]))/_xlfn.STDEV.P(Table2[Sharpe Ratio])</f>
        <v>-0.9886188748263105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557</v>
      </c>
      <c r="AT649">
        <f>_xlfn.RANK.AVG(Table2[[#This Row],[6M Return vs Nifty Z-Score]],Table2[6M Return vs Nifty Z-Score])</f>
        <v>607</v>
      </c>
      <c r="AU649">
        <f>_xlfn.RANK.AVG(Table2[[#This Row],[Sharpe Ratio Z-Score]],Table2[Sharpe Ratio Z-Score])</f>
        <v>619</v>
      </c>
      <c r="AV649">
        <f>(Table2[[#This Row],[Rank 1Y]]+Table2[[#This Row],[Rank 6M]]+Table2[[#This Row],[Rank Sharpe]])/3</f>
        <v>594.33333333333337</v>
      </c>
    </row>
    <row r="650" spans="1:48" x14ac:dyDescent="0.3">
      <c r="A650" t="s">
        <v>1869</v>
      </c>
      <c r="B650" t="s">
        <v>1870</v>
      </c>
      <c r="C650" t="s">
        <v>3097</v>
      </c>
      <c r="D650" t="s">
        <v>54</v>
      </c>
      <c r="E650">
        <v>3742.14926466</v>
      </c>
      <c r="F650">
        <v>43.37</v>
      </c>
      <c r="G650">
        <v>-13.350295617782299</v>
      </c>
      <c r="H650">
        <f>(Table2[[#This Row],[1Y Return vs Nifty]]-AVERAGE(Table2[1Y Return vs Nifty]))/_xlfn.STDEV.P(Table2[1Y Return vs Nifty])</f>
        <v>-0.57164587794822741</v>
      </c>
      <c r="I650">
        <v>-24.817162252674802</v>
      </c>
      <c r="J650">
        <f>(Table2[[#This Row],[1M Return vs Nifty]]-AVERAGE(Table2[1M Return vs Nifty]))/_xlfn.STDEV.P(Table2[1M Return vs Nifty])</f>
        <v>-2.6539698535032374</v>
      </c>
      <c r="K650">
        <v>-48.945112910262502</v>
      </c>
      <c r="L650">
        <f>(Table2[[#This Row],[6M Return vs Nifty]]-AVERAGE(Table2[6M Return vs Nifty]))/_xlfn.STDEV.P(Table2[6M Return vs Nifty])</f>
        <v>-1.8102828671691347</v>
      </c>
      <c r="M650">
        <v>-16.590727410183</v>
      </c>
      <c r="N650">
        <f>(Table2[[#This Row],[1W Return vs Nifty]]-AVERAGE(Table2[1W Return vs Nifty]))/_xlfn.STDEV.P(Table2[1W Return vs Nifty])</f>
        <v>-2.204581734895668</v>
      </c>
      <c r="O650">
        <v>50.42</v>
      </c>
      <c r="P650">
        <v>56.405375193182202</v>
      </c>
      <c r="Q650">
        <v>60.1313755656073</v>
      </c>
      <c r="R650">
        <v>7.0903510152510201</v>
      </c>
      <c r="S650" s="1">
        <f>(Table2[[#This Row],[Close Price]]-Table2[[#This Row],[20D EMA]])/Table2[[#This Row],[20D EMA]]</f>
        <v>-0.13982546608488702</v>
      </c>
      <c r="T650" s="1">
        <f>(Table2[[#This Row],[Close Price]]-Table2[[#This Row],[50D EMA]])/Table2[[#This Row],[50D EMA]]</f>
        <v>-0.23110164853150039</v>
      </c>
      <c r="U650" s="1">
        <f>(Table2[[#This Row],[Close Price]]-Table2[[#This Row],[200D EMA]])/Table2[[#This Row],[200D EMA]]</f>
        <v>-0.27874591937980092</v>
      </c>
      <c r="V650">
        <v>1.31436016574043</v>
      </c>
      <c r="W650">
        <v>40.770000000000003</v>
      </c>
      <c r="X650">
        <v>43.85</v>
      </c>
      <c r="Y650">
        <v>40.770000000000003</v>
      </c>
      <c r="Z650">
        <v>43.85</v>
      </c>
      <c r="AA650">
        <v>40.25</v>
      </c>
      <c r="AB650">
        <v>61.2</v>
      </c>
      <c r="AC650" s="1">
        <f>(Table2[[#This Row],[Close Price]]/Table2[[#This Row],[Day Low]])-1</f>
        <v>6.3772381653176113E-2</v>
      </c>
      <c r="AD650" s="1">
        <f>(Table2[[#This Row],[Day High]]/Table2[[#This Row],[Close Price]])-1</f>
        <v>1.1067558219967744E-2</v>
      </c>
      <c r="AE650" s="1">
        <f>(Table2[[#This Row],[Close Price]]/Table2[[#This Row],[Current Week Low]])-1</f>
        <v>6.3772381653176113E-2</v>
      </c>
      <c r="AF650" s="1">
        <f>(Table2[[#This Row],[Current Week High]]/Table2[[#This Row],[Close Price]])-1</f>
        <v>1.1067558219967744E-2</v>
      </c>
      <c r="AG650" s="1">
        <f>(Table2[[#This Row],[Close Price]]/Table2[[#This Row],[Current Month Low]])-1</f>
        <v>7.7515527950310581E-2</v>
      </c>
      <c r="AH650" s="1">
        <f>(Table2[[#This Row],[Current Month High]]/Table2[[#This Row],[Close Price]])-1</f>
        <v>0.41111367304588442</v>
      </c>
      <c r="AI650">
        <v>129.72100530320401</v>
      </c>
      <c r="AJ650">
        <v>18.821917808219101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-0.37</v>
      </c>
      <c r="AM650" t="s">
        <v>3143</v>
      </c>
      <c r="AN650">
        <v>-17.23</v>
      </c>
      <c r="AO650" t="s">
        <v>3143</v>
      </c>
      <c r="AP650">
        <v>-1.796714607223E-3</v>
      </c>
      <c r="AQ650">
        <f>(Table2[[#This Row],[Sharpe Ratio]]-AVERAGE(Table2[Sharpe Ratio]))/_xlfn.STDEV.P(Table2[Sharpe Ratio])</f>
        <v>-0.69089100132143799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507</v>
      </c>
      <c r="AT650">
        <f>_xlfn.RANK.AVG(Table2[[#This Row],[6M Return vs Nifty Z-Score]],Table2[6M Return vs Nifty Z-Score])</f>
        <v>727</v>
      </c>
      <c r="AU650">
        <f>_xlfn.RANK.AVG(Table2[[#This Row],[Sharpe Ratio Z-Score]],Table2[Sharpe Ratio Z-Score])</f>
        <v>551</v>
      </c>
      <c r="AV650">
        <f>(Table2[[#This Row],[Rank 1Y]]+Table2[[#This Row],[Rank 6M]]+Table2[[#This Row],[Rank Sharpe]])/3</f>
        <v>595</v>
      </c>
    </row>
    <row r="651" spans="1:48" x14ac:dyDescent="0.3">
      <c r="A651" t="s">
        <v>103</v>
      </c>
      <c r="B651" t="s">
        <v>104</v>
      </c>
      <c r="C651" t="s">
        <v>3109</v>
      </c>
      <c r="D651" t="s">
        <v>105</v>
      </c>
      <c r="E651">
        <v>263690.05381496</v>
      </c>
      <c r="F651">
        <v>3987.5</v>
      </c>
      <c r="G651">
        <v>-18.4360784378622</v>
      </c>
      <c r="H651">
        <f>(Table2[[#This Row],[1Y Return vs Nifty]]-AVERAGE(Table2[1Y Return vs Nifty]))/_xlfn.STDEV.P(Table2[1Y Return vs Nifty])</f>
        <v>-0.66331111925286357</v>
      </c>
      <c r="I651">
        <v>-13.823047330544499</v>
      </c>
      <c r="J651">
        <f>(Table2[[#This Row],[1M Return vs Nifty]]-AVERAGE(Table2[1M Return vs Nifty]))/_xlfn.STDEV.P(Table2[1M Return vs Nifty])</f>
        <v>-1.3628323057762155</v>
      </c>
      <c r="K651">
        <v>-19.628969524888401</v>
      </c>
      <c r="L651">
        <f>(Table2[[#This Row],[6M Return vs Nifty]]-AVERAGE(Table2[6M Return vs Nifty]))/_xlfn.STDEV.P(Table2[6M Return vs Nifty])</f>
        <v>-0.74153106082422315</v>
      </c>
      <c r="M651">
        <v>1.72915355057245</v>
      </c>
      <c r="N651">
        <f>(Table2[[#This Row],[1W Return vs Nifty]]-AVERAGE(Table2[1W Return vs Nifty]))/_xlfn.STDEV.P(Table2[1W Return vs Nifty])</f>
        <v>1.5074464967143602</v>
      </c>
      <c r="O651">
        <v>4342.1899999999996</v>
      </c>
      <c r="P651">
        <v>4657.6658816490099</v>
      </c>
      <c r="Q651">
        <v>4573.0127901168798</v>
      </c>
      <c r="R651">
        <v>30.470113977036501</v>
      </c>
      <c r="S651" s="1">
        <f>(Table2[[#This Row],[Close Price]]-Table2[[#This Row],[20D EMA]])/Table2[[#This Row],[20D EMA]]</f>
        <v>-8.1684587731075703E-2</v>
      </c>
      <c r="T651" s="1">
        <f>(Table2[[#This Row],[Close Price]]-Table2[[#This Row],[50D EMA]])/Table2[[#This Row],[50D EMA]]</f>
        <v>-0.1438844903601679</v>
      </c>
      <c r="U651" s="1">
        <f>(Table2[[#This Row],[Close Price]]-Table2[[#This Row],[200D EMA]])/Table2[[#This Row],[200D EMA]]</f>
        <v>-0.12803655204776171</v>
      </c>
      <c r="V651">
        <v>1.71901841522645</v>
      </c>
      <c r="W651">
        <v>3975</v>
      </c>
      <c r="X651">
        <v>4094.3</v>
      </c>
      <c r="Y651">
        <v>3975</v>
      </c>
      <c r="Z651">
        <v>4094.3</v>
      </c>
      <c r="AA651">
        <v>3961</v>
      </c>
      <c r="AB651">
        <v>5138</v>
      </c>
      <c r="AC651" s="1">
        <f>(Table2[[#This Row],[Close Price]]/Table2[[#This Row],[Day Low]])-1</f>
        <v>3.1446540880504248E-3</v>
      </c>
      <c r="AD651" s="1">
        <f>(Table2[[#This Row],[Day High]]/Table2[[#This Row],[Close Price]])-1</f>
        <v>2.6783699059561128E-2</v>
      </c>
      <c r="AE651" s="1">
        <f>(Table2[[#This Row],[Close Price]]/Table2[[#This Row],[Current Week Low]])-1</f>
        <v>3.1446540880504248E-3</v>
      </c>
      <c r="AF651" s="1">
        <f>(Table2[[#This Row],[Current Week High]]/Table2[[#This Row],[Close Price]])-1</f>
        <v>2.6783699059561128E-2</v>
      </c>
      <c r="AG651" s="1">
        <f>(Table2[[#This Row],[Close Price]]/Table2[[#This Row],[Current Month Low]])-1</f>
        <v>6.6902297399646926E-3</v>
      </c>
      <c r="AH651" s="1">
        <f>(Table2[[#This Row],[Current Month High]]/Table2[[#This Row],[Close Price]])-1</f>
        <v>0.28852664576802511</v>
      </c>
      <c r="AI651">
        <v>37.5510971786833</v>
      </c>
      <c r="AJ651">
        <v>10.1519337016574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-0.2</v>
      </c>
      <c r="AM651" t="s">
        <v>3143</v>
      </c>
      <c r="AN651">
        <v>-13.46</v>
      </c>
      <c r="AO651" t="s">
        <v>3143</v>
      </c>
      <c r="AP651">
        <v>-5.7479640056766999E-2</v>
      </c>
      <c r="AQ651">
        <f>(Table2[[#This Row],[Sharpe Ratio]]-AVERAGE(Table2[Sharpe Ratio]))/_xlfn.STDEV.P(Table2[Sharpe Ratio])</f>
        <v>-1.3483178553260406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547</v>
      </c>
      <c r="AT651">
        <f>_xlfn.RANK.AVG(Table2[[#This Row],[6M Return vs Nifty Z-Score]],Table2[6M Return vs Nifty Z-Score])</f>
        <v>571</v>
      </c>
      <c r="AU651">
        <f>_xlfn.RANK.AVG(Table2[[#This Row],[Sharpe Ratio Z-Score]],Table2[Sharpe Ratio Z-Score])</f>
        <v>668</v>
      </c>
      <c r="AV651">
        <f>(Table2[[#This Row],[Rank 1Y]]+Table2[[#This Row],[Rank 6M]]+Table2[[#This Row],[Rank Sharpe]])/3</f>
        <v>595.33333333333337</v>
      </c>
    </row>
    <row r="652" spans="1:48" x14ac:dyDescent="0.3">
      <c r="A652" t="s">
        <v>563</v>
      </c>
      <c r="B652" t="s">
        <v>564</v>
      </c>
      <c r="C652" t="s">
        <v>3104</v>
      </c>
      <c r="D652" t="s">
        <v>74</v>
      </c>
      <c r="E652">
        <v>33223.124739204999</v>
      </c>
      <c r="F652">
        <v>1796.3</v>
      </c>
      <c r="G652">
        <v>-39.8992588009096</v>
      </c>
      <c r="H652">
        <f>(Table2[[#This Row],[1Y Return vs Nifty]]-AVERAGE(Table2[1Y Return vs Nifty]))/_xlfn.STDEV.P(Table2[1Y Return vs Nifty])</f>
        <v>-1.0501596491145375</v>
      </c>
      <c r="I652">
        <v>0.50059595129591905</v>
      </c>
      <c r="J652">
        <f>(Table2[[#This Row],[1M Return vs Nifty]]-AVERAGE(Table2[1M Return vs Nifty]))/_xlfn.STDEV.P(Table2[1M Return vs Nifty])</f>
        <v>0.31932162770736927</v>
      </c>
      <c r="K652">
        <v>-10.5463738519523</v>
      </c>
      <c r="L652">
        <f>(Table2[[#This Row],[6M Return vs Nifty]]-AVERAGE(Table2[6M Return vs Nifty]))/_xlfn.STDEV.P(Table2[6M Return vs Nifty])</f>
        <v>-0.41041518367259877</v>
      </c>
      <c r="M652">
        <v>-0.39235822100157097</v>
      </c>
      <c r="N652">
        <f>(Table2[[#This Row],[1W Return vs Nifty]]-AVERAGE(Table2[1W Return vs Nifty]))/_xlfn.STDEV.P(Table2[1W Return vs Nifty])</f>
        <v>1.0775795337878158</v>
      </c>
      <c r="O652">
        <v>1838.65</v>
      </c>
      <c r="P652">
        <v>1850.2479965274499</v>
      </c>
      <c r="Q652">
        <v>1905.83939255115</v>
      </c>
      <c r="R652">
        <v>34.833750315983302</v>
      </c>
      <c r="S652" s="1">
        <f>(Table2[[#This Row],[Close Price]]-Table2[[#This Row],[20D EMA]])/Table2[[#This Row],[20D EMA]]</f>
        <v>-2.3033203709243267E-2</v>
      </c>
      <c r="T652" s="1">
        <f>(Table2[[#This Row],[Close Price]]-Table2[[#This Row],[50D EMA]])/Table2[[#This Row],[50D EMA]]</f>
        <v>-2.915717062182999E-2</v>
      </c>
      <c r="U652" s="1">
        <f>(Table2[[#This Row],[Close Price]]-Table2[[#This Row],[200D EMA]])/Table2[[#This Row],[200D EMA]]</f>
        <v>-5.7475668190760297E-2</v>
      </c>
      <c r="V652">
        <v>0.79139876228880401</v>
      </c>
      <c r="W652">
        <v>1765.9</v>
      </c>
      <c r="X652">
        <v>1817.55</v>
      </c>
      <c r="Y652">
        <v>1765.9</v>
      </c>
      <c r="Z652">
        <v>1817.55</v>
      </c>
      <c r="AA652">
        <v>1751</v>
      </c>
      <c r="AB652">
        <v>1982</v>
      </c>
      <c r="AC652" s="1">
        <f>(Table2[[#This Row],[Close Price]]/Table2[[#This Row],[Day Low]])-1</f>
        <v>1.7215017837929558E-2</v>
      </c>
      <c r="AD652" s="1">
        <f>(Table2[[#This Row],[Day High]]/Table2[[#This Row],[Close Price]])-1</f>
        <v>1.1829872515726869E-2</v>
      </c>
      <c r="AE652" s="1">
        <f>(Table2[[#This Row],[Close Price]]/Table2[[#This Row],[Current Week Low]])-1</f>
        <v>1.7215017837929558E-2</v>
      </c>
      <c r="AF652" s="1">
        <f>(Table2[[#This Row],[Current Week High]]/Table2[[#This Row],[Close Price]])-1</f>
        <v>1.1829872515726869E-2</v>
      </c>
      <c r="AG652" s="1">
        <f>(Table2[[#This Row],[Close Price]]/Table2[[#This Row],[Current Month Low]])-1</f>
        <v>2.5870930896630506E-2</v>
      </c>
      <c r="AH652" s="1">
        <f>(Table2[[#This Row],[Current Month High]]/Table2[[#This Row],[Close Price]])-1</f>
        <v>0.10337916829037463</v>
      </c>
      <c r="AI652">
        <v>35.317040583421402</v>
      </c>
      <c r="AJ652">
        <v>8.7743732590529202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0.05</v>
      </c>
      <c r="AM652" t="s">
        <v>3144</v>
      </c>
      <c r="AN652">
        <v>-2.82</v>
      </c>
      <c r="AO652" t="s">
        <v>3143</v>
      </c>
      <c r="AP652">
        <v>-4.7639477254424002E-2</v>
      </c>
      <c r="AQ652">
        <f>(Table2[[#This Row],[Sharpe Ratio]]-AVERAGE(Table2[Sharpe Ratio]))/_xlfn.STDEV.P(Table2[Sharpe Ratio])</f>
        <v>-1.2321388431457376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669</v>
      </c>
      <c r="AT652">
        <f>_xlfn.RANK.AVG(Table2[[#This Row],[6M Return vs Nifty Z-Score]],Table2[6M Return vs Nifty Z-Score])</f>
        <v>469</v>
      </c>
      <c r="AU652">
        <f>_xlfn.RANK.AVG(Table2[[#This Row],[Sharpe Ratio Z-Score]],Table2[Sharpe Ratio Z-Score])</f>
        <v>649</v>
      </c>
      <c r="AV652">
        <f>(Table2[[#This Row],[Rank 1Y]]+Table2[[#This Row],[Rank 6M]]+Table2[[#This Row],[Rank Sharpe]])/3</f>
        <v>595.66666666666663</v>
      </c>
    </row>
    <row r="653" spans="1:48" x14ac:dyDescent="0.3">
      <c r="A653" t="s">
        <v>734</v>
      </c>
      <c r="B653" t="s">
        <v>735</v>
      </c>
      <c r="C653" t="s">
        <v>3106</v>
      </c>
      <c r="D653" t="s">
        <v>97</v>
      </c>
      <c r="E653">
        <v>22566.398849370002</v>
      </c>
      <c r="F653">
        <v>283.39999999999998</v>
      </c>
      <c r="G653">
        <v>-37.542605717471503</v>
      </c>
      <c r="H653">
        <f>(Table2[[#This Row],[1Y Return vs Nifty]]-AVERAGE(Table2[1Y Return vs Nifty]))/_xlfn.STDEV.P(Table2[1Y Return vs Nifty])</f>
        <v>-1.0076837548015214</v>
      </c>
      <c r="I653">
        <v>-2.88023623684172</v>
      </c>
      <c r="J653">
        <f>(Table2[[#This Row],[1M Return vs Nifty]]-AVERAGE(Table2[1M Return vs Nifty]))/_xlfn.STDEV.P(Table2[1M Return vs Nifty])</f>
        <v>-7.7719826887758178E-2</v>
      </c>
      <c r="K653">
        <v>-7.4723073781496803</v>
      </c>
      <c r="L653">
        <f>(Table2[[#This Row],[6M Return vs Nifty]]-AVERAGE(Table2[6M Return vs Nifty]))/_xlfn.STDEV.P(Table2[6M Return vs Nifty])</f>
        <v>-0.2983467559291329</v>
      </c>
      <c r="M653">
        <v>-1.28950107978797</v>
      </c>
      <c r="N653">
        <f>(Table2[[#This Row],[1W Return vs Nifty]]-AVERAGE(Table2[1W Return vs Nifty]))/_xlfn.STDEV.P(Table2[1W Return vs Nifty])</f>
        <v>0.89579780568945155</v>
      </c>
      <c r="O653">
        <v>286.79000000000002</v>
      </c>
      <c r="P653">
        <v>291.87126285301099</v>
      </c>
      <c r="Q653">
        <v>293.45295416495298</v>
      </c>
      <c r="R653">
        <v>42.197070314516097</v>
      </c>
      <c r="S653" s="1">
        <f>(Table2[[#This Row],[Close Price]]-Table2[[#This Row],[20D EMA]])/Table2[[#This Row],[20D EMA]]</f>
        <v>-1.1820495833188198E-2</v>
      </c>
      <c r="T653" s="1">
        <f>(Table2[[#This Row],[Close Price]]-Table2[[#This Row],[50D EMA]])/Table2[[#This Row],[50D EMA]]</f>
        <v>-2.9023970260742035E-2</v>
      </c>
      <c r="U653" s="1">
        <f>(Table2[[#This Row],[Close Price]]-Table2[[#This Row],[200D EMA]])/Table2[[#This Row],[200D EMA]]</f>
        <v>-3.4257464517812065E-2</v>
      </c>
      <c r="V653">
        <v>0.58119004891966597</v>
      </c>
      <c r="W653">
        <v>277.64999999999998</v>
      </c>
      <c r="X653">
        <v>287.8</v>
      </c>
      <c r="Y653">
        <v>277.64999999999998</v>
      </c>
      <c r="Z653">
        <v>287.8</v>
      </c>
      <c r="AA653">
        <v>265.75</v>
      </c>
      <c r="AB653">
        <v>313.5</v>
      </c>
      <c r="AC653" s="1">
        <f>(Table2[[#This Row],[Close Price]]/Table2[[#This Row],[Day Low]])-1</f>
        <v>2.0709526382135746E-2</v>
      </c>
      <c r="AD653" s="1">
        <f>(Table2[[#This Row],[Day High]]/Table2[[#This Row],[Close Price]])-1</f>
        <v>1.5525758645024812E-2</v>
      </c>
      <c r="AE653" s="1">
        <f>(Table2[[#This Row],[Close Price]]/Table2[[#This Row],[Current Week Low]])-1</f>
        <v>2.0709526382135746E-2</v>
      </c>
      <c r="AF653" s="1">
        <f>(Table2[[#This Row],[Current Week High]]/Table2[[#This Row],[Close Price]])-1</f>
        <v>1.5525758645024812E-2</v>
      </c>
      <c r="AG653" s="1">
        <f>(Table2[[#This Row],[Close Price]]/Table2[[#This Row],[Current Month Low]])-1</f>
        <v>6.6415804327375261E-2</v>
      </c>
      <c r="AH653" s="1">
        <f>(Table2[[#This Row],[Current Month High]]/Table2[[#This Row],[Close Price]])-1</f>
        <v>0.10621030345800997</v>
      </c>
      <c r="AI653">
        <v>26.076217360621001</v>
      </c>
      <c r="AJ653">
        <v>12.527297994838101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0</v>
      </c>
      <c r="AM653" t="s">
        <v>3142</v>
      </c>
      <c r="AN653">
        <v>-2.78</v>
      </c>
      <c r="AO653" t="s">
        <v>3143</v>
      </c>
      <c r="AP653">
        <v>-8.9098594191083E-2</v>
      </c>
      <c r="AQ653">
        <f>(Table2[[#This Row],[Sharpe Ratio]]-AVERAGE(Table2[Sharpe Ratio]))/_xlfn.STDEV.P(Table2[Sharpe Ratio])</f>
        <v>-1.7216306684661307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659</v>
      </c>
      <c r="AT653">
        <f>_xlfn.RANK.AVG(Table2[[#This Row],[6M Return vs Nifty Z-Score]],Table2[6M Return vs Nifty Z-Score])</f>
        <v>427</v>
      </c>
      <c r="AU653">
        <f>_xlfn.RANK.AVG(Table2[[#This Row],[Sharpe Ratio Z-Score]],Table2[Sharpe Ratio Z-Score])</f>
        <v>702</v>
      </c>
      <c r="AV653">
        <f>(Table2[[#This Row],[Rank 1Y]]+Table2[[#This Row],[Rank 6M]]+Table2[[#This Row],[Rank Sharpe]])/3</f>
        <v>596</v>
      </c>
    </row>
    <row r="654" spans="1:48" x14ac:dyDescent="0.3">
      <c r="A654" t="s">
        <v>1442</v>
      </c>
      <c r="B654" t="s">
        <v>1443</v>
      </c>
      <c r="C654" t="s">
        <v>3097</v>
      </c>
      <c r="D654" t="s">
        <v>24</v>
      </c>
      <c r="E654">
        <v>6919.5702628009903</v>
      </c>
      <c r="F654">
        <v>36.68</v>
      </c>
      <c r="G654">
        <v>-55.507151226917102</v>
      </c>
      <c r="H654">
        <f>(Table2[[#This Row],[1Y Return vs Nifty]]-AVERAGE(Table2[1Y Return vs Nifty]))/_xlfn.STDEV.P(Table2[1Y Return vs Nifty])</f>
        <v>-1.3314735148655537</v>
      </c>
      <c r="I654">
        <v>-5.6217888767322499</v>
      </c>
      <c r="J654">
        <f>(Table2[[#This Row],[1M Return vs Nifty]]-AVERAGE(Table2[1M Return vs Nifty]))/_xlfn.STDEV.P(Table2[1M Return vs Nifty])</f>
        <v>-0.39968494891023365</v>
      </c>
      <c r="K654">
        <v>-40.318372720060303</v>
      </c>
      <c r="L654">
        <f>(Table2[[#This Row],[6M Return vs Nifty]]-AVERAGE(Table2[6M Return vs Nifty]))/_xlfn.STDEV.P(Table2[6M Return vs Nifty])</f>
        <v>-1.495785696107178</v>
      </c>
      <c r="M654">
        <v>-7.1756070651956101</v>
      </c>
      <c r="N654">
        <f>(Table2[[#This Row],[1W Return vs Nifty]]-AVERAGE(Table2[1W Return vs Nifty]))/_xlfn.STDEV.P(Table2[1W Return vs Nifty])</f>
        <v>-0.29686232342859969</v>
      </c>
      <c r="O654">
        <v>38.909999999999997</v>
      </c>
      <c r="P654">
        <v>40.926602019413203</v>
      </c>
      <c r="Q654">
        <v>45.541184861130198</v>
      </c>
      <c r="R654">
        <v>23.400902102057</v>
      </c>
      <c r="S654" s="1">
        <f>(Table2[[#This Row],[Close Price]]-Table2[[#This Row],[20D EMA]])/Table2[[#This Row],[20D EMA]]</f>
        <v>-5.731174505268561E-2</v>
      </c>
      <c r="T654" s="1">
        <f>(Table2[[#This Row],[Close Price]]-Table2[[#This Row],[50D EMA]])/Table2[[#This Row],[50D EMA]]</f>
        <v>-0.10376141213479832</v>
      </c>
      <c r="U654" s="1">
        <f>(Table2[[#This Row],[Close Price]]-Table2[[#This Row],[200D EMA]])/Table2[[#This Row],[200D EMA]]</f>
        <v>-0.19457519360005271</v>
      </c>
      <c r="V654">
        <v>0.91705920852962997</v>
      </c>
      <c r="W654">
        <v>35.119999999999997</v>
      </c>
      <c r="X654">
        <v>36.869999999999997</v>
      </c>
      <c r="Y654">
        <v>35.119999999999997</v>
      </c>
      <c r="Z654">
        <v>36.869999999999997</v>
      </c>
      <c r="AA654">
        <v>34.450000000000003</v>
      </c>
      <c r="AB654">
        <v>41.65</v>
      </c>
      <c r="AC654" s="1">
        <f>(Table2[[#This Row],[Close Price]]/Table2[[#This Row],[Day Low]])-1</f>
        <v>4.4419134396355364E-2</v>
      </c>
      <c r="AD654" s="1">
        <f>(Table2[[#This Row],[Day High]]/Table2[[#This Row],[Close Price]])-1</f>
        <v>5.1799345692475907E-3</v>
      </c>
      <c r="AE654" s="1">
        <f>(Table2[[#This Row],[Close Price]]/Table2[[#This Row],[Current Week Low]])-1</f>
        <v>4.4419134396355364E-2</v>
      </c>
      <c r="AF654" s="1">
        <f>(Table2[[#This Row],[Current Week High]]/Table2[[#This Row],[Close Price]])-1</f>
        <v>5.1799345692475907E-3</v>
      </c>
      <c r="AG654" s="1">
        <f>(Table2[[#This Row],[Close Price]]/Table2[[#This Row],[Current Month Low]])-1</f>
        <v>6.4731494920174049E-2</v>
      </c>
      <c r="AH654" s="1">
        <f>(Table2[[#This Row],[Current Month High]]/Table2[[#This Row],[Close Price]])-1</f>
        <v>0.13549618320610679</v>
      </c>
      <c r="AI654">
        <v>71.755725190839698</v>
      </c>
      <c r="AJ654">
        <v>6.4731494920174004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-0.15</v>
      </c>
      <c r="AM654" t="s">
        <v>3143</v>
      </c>
      <c r="AN654">
        <v>-9.2799999999999994</v>
      </c>
      <c r="AO654" t="s">
        <v>3143</v>
      </c>
      <c r="AP654">
        <v>4.7359328465384001E-2</v>
      </c>
      <c r="AQ654">
        <f>(Table2[[#This Row],[Sharpe Ratio]]-AVERAGE(Table2[Sharpe Ratio]))/_xlfn.STDEV.P(Table2[Sharpe Ratio])</f>
        <v>-0.11052453365404279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716</v>
      </c>
      <c r="AT654">
        <f>_xlfn.RANK.AVG(Table2[[#This Row],[6M Return vs Nifty Z-Score]],Table2[6M Return vs Nifty Z-Score])</f>
        <v>711</v>
      </c>
      <c r="AU654">
        <f>_xlfn.RANK.AVG(Table2[[#This Row],[Sharpe Ratio Z-Score]],Table2[Sharpe Ratio Z-Score])</f>
        <v>367</v>
      </c>
      <c r="AV654">
        <f>(Table2[[#This Row],[Rank 1Y]]+Table2[[#This Row],[Rank 6M]]+Table2[[#This Row],[Rank Sharpe]])/3</f>
        <v>598</v>
      </c>
    </row>
    <row r="655" spans="1:48" x14ac:dyDescent="0.3">
      <c r="A655" t="s">
        <v>450</v>
      </c>
      <c r="B655" t="s">
        <v>451</v>
      </c>
      <c r="C655" t="s">
        <v>3097</v>
      </c>
      <c r="D655" t="s">
        <v>24</v>
      </c>
      <c r="E655">
        <v>47921.56534945</v>
      </c>
      <c r="F655">
        <v>67.13</v>
      </c>
      <c r="G655">
        <v>-47.097917142036401</v>
      </c>
      <c r="H655">
        <f>(Table2[[#This Row],[1Y Return vs Nifty]]-AVERAGE(Table2[1Y Return vs Nifty]))/_xlfn.STDEV.P(Table2[1Y Return vs Nifty])</f>
        <v>-1.1799069814826653</v>
      </c>
      <c r="I655">
        <v>-5.4521734692761203</v>
      </c>
      <c r="J655">
        <f>(Table2[[#This Row],[1M Return vs Nifty]]-AVERAGE(Table2[1M Return vs Nifty]))/_xlfn.STDEV.P(Table2[1M Return vs Nifty])</f>
        <v>-0.37976548992779174</v>
      </c>
      <c r="K655">
        <v>-26.343454250700098</v>
      </c>
      <c r="L655">
        <f>(Table2[[#This Row],[6M Return vs Nifty]]-AVERAGE(Table2[6M Return vs Nifty]))/_xlfn.STDEV.P(Table2[6M Return vs Nifty])</f>
        <v>-0.98631488470764539</v>
      </c>
      <c r="M655">
        <v>-6.5440861625964599</v>
      </c>
      <c r="N655">
        <f>(Table2[[#This Row],[1W Return vs Nifty]]-AVERAGE(Table2[1W Return vs Nifty]))/_xlfn.STDEV.P(Table2[1W Return vs Nifty])</f>
        <v>-0.16890169833929647</v>
      </c>
      <c r="O655">
        <v>70.349999999999994</v>
      </c>
      <c r="P655">
        <v>72.3122598964285</v>
      </c>
      <c r="Q655">
        <v>76.433638803684303</v>
      </c>
      <c r="R655">
        <v>21.809514265686801</v>
      </c>
      <c r="S655" s="1">
        <f>(Table2[[#This Row],[Close Price]]-Table2[[#This Row],[20D EMA]])/Table2[[#This Row],[20D EMA]]</f>
        <v>-4.577114427860695E-2</v>
      </c>
      <c r="T655" s="1">
        <f>(Table2[[#This Row],[Close Price]]-Table2[[#This Row],[50D EMA]])/Table2[[#This Row],[50D EMA]]</f>
        <v>-7.1665024766906185E-2</v>
      </c>
      <c r="U655" s="1">
        <f>(Table2[[#This Row],[Close Price]]-Table2[[#This Row],[200D EMA]])/Table2[[#This Row],[200D EMA]]</f>
        <v>-0.12172178309579379</v>
      </c>
      <c r="V655">
        <v>1.3110339167645799</v>
      </c>
      <c r="W655">
        <v>59.3</v>
      </c>
      <c r="X655">
        <v>67.7</v>
      </c>
      <c r="Y655">
        <v>59.3</v>
      </c>
      <c r="Z655">
        <v>67.7</v>
      </c>
      <c r="AA655">
        <v>59.3</v>
      </c>
      <c r="AB655">
        <v>75.099999999999994</v>
      </c>
      <c r="AC655" s="1">
        <f>(Table2[[#This Row],[Close Price]]/Table2[[#This Row],[Day Low]])-1</f>
        <v>0.1320404721753794</v>
      </c>
      <c r="AD655" s="1">
        <f>(Table2[[#This Row],[Day High]]/Table2[[#This Row],[Close Price]])-1</f>
        <v>8.4909876359304803E-3</v>
      </c>
      <c r="AE655" s="1">
        <f>(Table2[[#This Row],[Close Price]]/Table2[[#This Row],[Current Week Low]])-1</f>
        <v>0.1320404721753794</v>
      </c>
      <c r="AF655" s="1">
        <f>(Table2[[#This Row],[Current Week High]]/Table2[[#This Row],[Close Price]])-1</f>
        <v>8.4909876359304803E-3</v>
      </c>
      <c r="AG655" s="1">
        <f>(Table2[[#This Row],[Close Price]]/Table2[[#This Row],[Current Month Low]])-1</f>
        <v>0.1320404721753794</v>
      </c>
      <c r="AH655" s="1">
        <f>(Table2[[#This Row],[Current Month High]]/Table2[[#This Row],[Close Price]])-1</f>
        <v>0.11872486220765688</v>
      </c>
      <c r="AI655">
        <v>37.717860866974497</v>
      </c>
      <c r="AJ655">
        <v>13.2040472175379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-0.09</v>
      </c>
      <c r="AM655" t="s">
        <v>3143</v>
      </c>
      <c r="AN655">
        <v>-8.2200000000000006</v>
      </c>
      <c r="AO655" t="s">
        <v>3143</v>
      </c>
      <c r="AP655">
        <v>1.6191741507421E-2</v>
      </c>
      <c r="AQ655">
        <f>(Table2[[#This Row],[Sharpe Ratio]]-AVERAGE(Table2[Sharpe Ratio]))/_xlfn.STDEV.P(Table2[Sharpe Ratio])</f>
        <v>-0.47850822839104945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692</v>
      </c>
      <c r="AT655">
        <f>_xlfn.RANK.AVG(Table2[[#This Row],[6M Return vs Nifty Z-Score]],Table2[6M Return vs Nifty Z-Score])</f>
        <v>641</v>
      </c>
      <c r="AU655">
        <f>_xlfn.RANK.AVG(Table2[[#This Row],[Sharpe Ratio Z-Score]],Table2[Sharpe Ratio Z-Score])</f>
        <v>464</v>
      </c>
      <c r="AV655">
        <f>(Table2[[#This Row],[Rank 1Y]]+Table2[[#This Row],[Rank 6M]]+Table2[[#This Row],[Rank Sharpe]])/3</f>
        <v>599</v>
      </c>
    </row>
    <row r="656" spans="1:48" x14ac:dyDescent="0.3">
      <c r="A656" t="s">
        <v>1578</v>
      </c>
      <c r="B656" t="s">
        <v>1579</v>
      </c>
      <c r="C656" t="s">
        <v>3099</v>
      </c>
      <c r="D656" t="s">
        <v>969</v>
      </c>
      <c r="E656">
        <v>5666.4173336399999</v>
      </c>
      <c r="F656">
        <v>124.93</v>
      </c>
      <c r="G656">
        <v>-52.136631218982799</v>
      </c>
      <c r="H656">
        <f>(Table2[[#This Row],[1Y Return vs Nifty]]-AVERAGE(Table2[1Y Return vs Nifty]))/_xlfn.STDEV.P(Table2[1Y Return vs Nifty])</f>
        <v>-1.2707238641668344</v>
      </c>
      <c r="I656">
        <v>3.7095806111562402</v>
      </c>
      <c r="J656">
        <f>(Table2[[#This Row],[1M Return vs Nifty]]-AVERAGE(Table2[1M Return vs Nifty]))/_xlfn.STDEV.P(Table2[1M Return vs Nifty])</f>
        <v>0.69618148534681079</v>
      </c>
      <c r="K656">
        <v>-34.659020526199903</v>
      </c>
      <c r="L656">
        <f>(Table2[[#This Row],[6M Return vs Nifty]]-AVERAGE(Table2[6M Return vs Nifty]))/_xlfn.STDEV.P(Table2[6M Return vs Nifty])</f>
        <v>-1.2894678731786708</v>
      </c>
      <c r="M656">
        <v>-8.0414019313694691</v>
      </c>
      <c r="N656">
        <f>(Table2[[#This Row],[1W Return vs Nifty]]-AVERAGE(Table2[1W Return vs Nifty]))/_xlfn.STDEV.P(Table2[1W Return vs Nifty])</f>
        <v>-0.47229222894518347</v>
      </c>
      <c r="O656">
        <v>131.19</v>
      </c>
      <c r="P656">
        <v>133.744096457643</v>
      </c>
      <c r="Q656">
        <v>145.93336240971399</v>
      </c>
      <c r="R656">
        <v>32.811723658886201</v>
      </c>
      <c r="S656" s="1">
        <f>(Table2[[#This Row],[Close Price]]-Table2[[#This Row],[20D EMA]])/Table2[[#This Row],[20D EMA]]</f>
        <v>-4.7717051604542961E-2</v>
      </c>
      <c r="T656" s="1">
        <f>(Table2[[#This Row],[Close Price]]-Table2[[#This Row],[50D EMA]])/Table2[[#This Row],[50D EMA]]</f>
        <v>-6.5902695454183507E-2</v>
      </c>
      <c r="U656" s="1">
        <f>(Table2[[#This Row],[Close Price]]-Table2[[#This Row],[200D EMA]])/Table2[[#This Row],[200D EMA]]</f>
        <v>-0.14392433685414696</v>
      </c>
      <c r="V656">
        <v>0.54772299454837703</v>
      </c>
      <c r="W656">
        <v>122.15</v>
      </c>
      <c r="X656">
        <v>128.52000000000001</v>
      </c>
      <c r="Y656">
        <v>122.15</v>
      </c>
      <c r="Z656">
        <v>128.52000000000001</v>
      </c>
      <c r="AA656">
        <v>120.03</v>
      </c>
      <c r="AB656">
        <v>146.94999999999999</v>
      </c>
      <c r="AC656" s="1">
        <f>(Table2[[#This Row],[Close Price]]/Table2[[#This Row],[Day Low]])-1</f>
        <v>2.2758902988129437E-2</v>
      </c>
      <c r="AD656" s="1">
        <f>(Table2[[#This Row],[Day High]]/Table2[[#This Row],[Close Price]])-1</f>
        <v>2.8736092211638642E-2</v>
      </c>
      <c r="AE656" s="1">
        <f>(Table2[[#This Row],[Close Price]]/Table2[[#This Row],[Current Week Low]])-1</f>
        <v>2.2758902988129437E-2</v>
      </c>
      <c r="AF656" s="1">
        <f>(Table2[[#This Row],[Current Week High]]/Table2[[#This Row],[Close Price]])-1</f>
        <v>2.8736092211638642E-2</v>
      </c>
      <c r="AG656" s="1">
        <f>(Table2[[#This Row],[Close Price]]/Table2[[#This Row],[Current Month Low]])-1</f>
        <v>4.0823127551445459E-2</v>
      </c>
      <c r="AH656" s="1">
        <f>(Table2[[#This Row],[Current Month High]]/Table2[[#This Row],[Close Price]])-1</f>
        <v>0.17625870487472972</v>
      </c>
      <c r="AI656">
        <v>68.574401664932296</v>
      </c>
      <c r="AJ656">
        <v>4.0823127551445397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0.01</v>
      </c>
      <c r="AM656" t="s">
        <v>3144</v>
      </c>
      <c r="AN656">
        <v>-10.81</v>
      </c>
      <c r="AO656" t="s">
        <v>3143</v>
      </c>
      <c r="AP656">
        <v>4.0010817852291998E-2</v>
      </c>
      <c r="AQ656">
        <f>(Table2[[#This Row],[Sharpe Ratio]]-AVERAGE(Table2[Sharpe Ratio]))/_xlfn.STDEV.P(Table2[Sharpe Ratio])</f>
        <v>-0.19728556811804779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708</v>
      </c>
      <c r="AT656">
        <f>_xlfn.RANK.AVG(Table2[[#This Row],[6M Return vs Nifty Z-Score]],Table2[6M Return vs Nifty Z-Score])</f>
        <v>694</v>
      </c>
      <c r="AU656">
        <f>_xlfn.RANK.AVG(Table2[[#This Row],[Sharpe Ratio Z-Score]],Table2[Sharpe Ratio Z-Score])</f>
        <v>396</v>
      </c>
      <c r="AV656">
        <f>(Table2[[#This Row],[Rank 1Y]]+Table2[[#This Row],[Rank 6M]]+Table2[[#This Row],[Rank Sharpe]])/3</f>
        <v>599.33333333333337</v>
      </c>
    </row>
    <row r="657" spans="1:48" x14ac:dyDescent="0.3">
      <c r="A657" t="s">
        <v>2168</v>
      </c>
      <c r="B657" t="s">
        <v>2169</v>
      </c>
      <c r="C657" t="s">
        <v>3108</v>
      </c>
      <c r="D657" t="s">
        <v>100</v>
      </c>
      <c r="E657">
        <v>2608.4959373199999</v>
      </c>
      <c r="F657">
        <v>606.95000000000005</v>
      </c>
      <c r="G657">
        <v>-51.321688025033502</v>
      </c>
      <c r="H657">
        <f>(Table2[[#This Row],[1Y Return vs Nifty]]-AVERAGE(Table2[1Y Return vs Nifty]))/_xlfn.STDEV.P(Table2[1Y Return vs Nifty])</f>
        <v>-1.2560354735757158</v>
      </c>
      <c r="I657">
        <v>-7.8018614677637501</v>
      </c>
      <c r="J657">
        <f>(Table2[[#This Row],[1M Return vs Nifty]]-AVERAGE(Table2[1M Return vs Nifty]))/_xlfn.STDEV.P(Table2[1M Return vs Nifty])</f>
        <v>-0.65571043154234476</v>
      </c>
      <c r="K657">
        <v>-20.077107592932201</v>
      </c>
      <c r="L657">
        <f>(Table2[[#This Row],[6M Return vs Nifty]]-AVERAGE(Table2[6M Return vs Nifty]))/_xlfn.STDEV.P(Table2[6M Return vs Nifty])</f>
        <v>-0.75786842019028078</v>
      </c>
      <c r="M657">
        <v>-5.6669660925105996</v>
      </c>
      <c r="N657">
        <f>(Table2[[#This Row],[1W Return vs Nifty]]-AVERAGE(Table2[1W Return vs Nifty]))/_xlfn.STDEV.P(Table2[1W Return vs Nifty])</f>
        <v>8.8229533462250882E-3</v>
      </c>
      <c r="O657">
        <v>657.86</v>
      </c>
      <c r="P657">
        <v>685.49479828889901</v>
      </c>
      <c r="Q657">
        <v>751.74843959902898</v>
      </c>
      <c r="R657">
        <v>17.478870302278398</v>
      </c>
      <c r="S657" s="1">
        <f>(Table2[[#This Row],[Close Price]]-Table2[[#This Row],[20D EMA]])/Table2[[#This Row],[20D EMA]]</f>
        <v>-7.7387286048703319E-2</v>
      </c>
      <c r="T657" s="1">
        <f>(Table2[[#This Row],[Close Price]]-Table2[[#This Row],[50D EMA]])/Table2[[#This Row],[50D EMA]]</f>
        <v>-0.11458117331445683</v>
      </c>
      <c r="U657" s="1">
        <f>(Table2[[#This Row],[Close Price]]-Table2[[#This Row],[200D EMA]])/Table2[[#This Row],[200D EMA]]</f>
        <v>-0.19261555059064997</v>
      </c>
      <c r="V657">
        <v>0.51346121554766899</v>
      </c>
      <c r="W657">
        <v>601</v>
      </c>
      <c r="X657">
        <v>613.45000000000005</v>
      </c>
      <c r="Y657">
        <v>601</v>
      </c>
      <c r="Z657">
        <v>613.45000000000005</v>
      </c>
      <c r="AA657">
        <v>601</v>
      </c>
      <c r="AB657">
        <v>711</v>
      </c>
      <c r="AC657" s="1">
        <f>(Table2[[#This Row],[Close Price]]/Table2[[#This Row],[Day Low]])-1</f>
        <v>9.900166389351206E-3</v>
      </c>
      <c r="AD657" s="1">
        <f>(Table2[[#This Row],[Day High]]/Table2[[#This Row],[Close Price]])-1</f>
        <v>1.0709284125545837E-2</v>
      </c>
      <c r="AE657" s="1">
        <f>(Table2[[#This Row],[Close Price]]/Table2[[#This Row],[Current Week Low]])-1</f>
        <v>9.900166389351206E-3</v>
      </c>
      <c r="AF657" s="1">
        <f>(Table2[[#This Row],[Current Week High]]/Table2[[#This Row],[Close Price]])-1</f>
        <v>1.0709284125545837E-2</v>
      </c>
      <c r="AG657" s="1">
        <f>(Table2[[#This Row],[Close Price]]/Table2[[#This Row],[Current Month Low]])-1</f>
        <v>9.900166389351206E-3</v>
      </c>
      <c r="AH657" s="1">
        <f>(Table2[[#This Row],[Current Month High]]/Table2[[#This Row],[Close Price]])-1</f>
        <v>0.17143092511739022</v>
      </c>
      <c r="AI657">
        <v>46.437103550539497</v>
      </c>
      <c r="AJ657">
        <v>0.99001663893512004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</v>
      </c>
      <c r="AM657" t="s">
        <v>3143</v>
      </c>
      <c r="AN657">
        <v>-10.31</v>
      </c>
      <c r="AO657" t="s">
        <v>3143</v>
      </c>
      <c r="AQ657">
        <f>(Table2[[#This Row],[Sharpe Ratio]]-AVERAGE(Table2[Sharpe Ratio]))/_xlfn.STDEV.P(Table2[Sharpe Ratio])</f>
        <v>-0.66967788397470196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702</v>
      </c>
      <c r="AT657">
        <f>_xlfn.RANK.AVG(Table2[[#This Row],[6M Return vs Nifty Z-Score]],Table2[6M Return vs Nifty Z-Score])</f>
        <v>578</v>
      </c>
      <c r="AU657">
        <f>_xlfn.RANK.AVG(Table2[[#This Row],[Sharpe Ratio Z-Score]],Table2[Sharpe Ratio Z-Score])</f>
        <v>520.5</v>
      </c>
      <c r="AV657">
        <f>(Table2[[#This Row],[Rank 1Y]]+Table2[[#This Row],[Rank 6M]]+Table2[[#This Row],[Rank Sharpe]])/3</f>
        <v>600.16666666666663</v>
      </c>
    </row>
    <row r="658" spans="1:48" x14ac:dyDescent="0.3">
      <c r="A658" t="s">
        <v>659</v>
      </c>
      <c r="B658" t="s">
        <v>660</v>
      </c>
      <c r="C658" t="s">
        <v>3101</v>
      </c>
      <c r="D658" t="s">
        <v>51</v>
      </c>
      <c r="E658">
        <v>26456.655437955</v>
      </c>
      <c r="F658">
        <v>1624.55</v>
      </c>
      <c r="G658">
        <v>-21.893950592193399</v>
      </c>
      <c r="H658">
        <f>(Table2[[#This Row],[1Y Return vs Nifty]]-AVERAGE(Table2[1Y Return vs Nifty]))/_xlfn.STDEV.P(Table2[1Y Return vs Nifty])</f>
        <v>-0.72563518943845828</v>
      </c>
      <c r="I658">
        <v>-3.20977911145251</v>
      </c>
      <c r="J658">
        <f>(Table2[[#This Row],[1M Return vs Nifty]]-AVERAGE(Table2[1M Return vs Nifty]))/_xlfn.STDEV.P(Table2[1M Return vs Nifty])</f>
        <v>-0.11642100310881259</v>
      </c>
      <c r="K658">
        <v>-14.614881153949099</v>
      </c>
      <c r="L658">
        <f>(Table2[[#This Row],[6M Return vs Nifty]]-AVERAGE(Table2[6M Return vs Nifty]))/_xlfn.STDEV.P(Table2[6M Return vs Nifty])</f>
        <v>-0.55873703047820156</v>
      </c>
      <c r="M658">
        <v>-3.1846279685716499</v>
      </c>
      <c r="N658">
        <f>(Table2[[#This Row],[1W Return vs Nifty]]-AVERAGE(Table2[1W Return vs Nifty]))/_xlfn.STDEV.P(Table2[1W Return vs Nifty])</f>
        <v>0.51180161440862093</v>
      </c>
      <c r="O658">
        <v>1686.43</v>
      </c>
      <c r="P658">
        <v>1772.0494308244199</v>
      </c>
      <c r="Q658">
        <v>1810.74130391739</v>
      </c>
      <c r="R658">
        <v>31.397068603047199</v>
      </c>
      <c r="S658" s="1">
        <f>(Table2[[#This Row],[Close Price]]-Table2[[#This Row],[20D EMA]])/Table2[[#This Row],[20D EMA]]</f>
        <v>-3.6692895643459914E-2</v>
      </c>
      <c r="T658" s="1">
        <f>(Table2[[#This Row],[Close Price]]-Table2[[#This Row],[50D EMA]])/Table2[[#This Row],[50D EMA]]</f>
        <v>-8.3236634519725572E-2</v>
      </c>
      <c r="U658" s="1">
        <f>(Table2[[#This Row],[Close Price]]-Table2[[#This Row],[200D EMA]])/Table2[[#This Row],[200D EMA]]</f>
        <v>-0.10282601027246714</v>
      </c>
      <c r="V658">
        <v>0.65192794702005297</v>
      </c>
      <c r="W658">
        <v>1602.75</v>
      </c>
      <c r="X658">
        <v>1640</v>
      </c>
      <c r="Y658">
        <v>1602.75</v>
      </c>
      <c r="Z658">
        <v>1640</v>
      </c>
      <c r="AA658">
        <v>1585.7</v>
      </c>
      <c r="AB658">
        <v>1805</v>
      </c>
      <c r="AC658" s="1">
        <f>(Table2[[#This Row],[Close Price]]/Table2[[#This Row],[Day Low]])-1</f>
        <v>1.3601622211823372E-2</v>
      </c>
      <c r="AD658" s="1">
        <f>(Table2[[#This Row],[Day High]]/Table2[[#This Row],[Close Price]])-1</f>
        <v>9.5103259364130999E-3</v>
      </c>
      <c r="AE658" s="1">
        <f>(Table2[[#This Row],[Close Price]]/Table2[[#This Row],[Current Week Low]])-1</f>
        <v>1.3601622211823372E-2</v>
      </c>
      <c r="AF658" s="1">
        <f>(Table2[[#This Row],[Current Week High]]/Table2[[#This Row],[Close Price]])-1</f>
        <v>9.5103259364130999E-3</v>
      </c>
      <c r="AG658" s="1">
        <f>(Table2[[#This Row],[Close Price]]/Table2[[#This Row],[Current Month Low]])-1</f>
        <v>2.4500220722709187E-2</v>
      </c>
      <c r="AH658" s="1">
        <f>(Table2[[#This Row],[Current Month High]]/Table2[[#This Row],[Close Price]])-1</f>
        <v>0.11107691360684502</v>
      </c>
      <c r="AI658">
        <v>36.711704779785101</v>
      </c>
      <c r="AJ658">
        <v>9.2758887431473305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-0.22</v>
      </c>
      <c r="AM658" t="s">
        <v>3143</v>
      </c>
      <c r="AN658">
        <v>-4.58</v>
      </c>
      <c r="AO658" t="s">
        <v>3143</v>
      </c>
      <c r="AP658">
        <v>-0.11832796898268701</v>
      </c>
      <c r="AQ658">
        <f>(Table2[[#This Row],[Sharpe Ratio]]-AVERAGE(Table2[Sharpe Ratio]))/_xlfn.STDEV.P(Table2[Sharpe Ratio])</f>
        <v>-2.0667306386747364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566</v>
      </c>
      <c r="AT658">
        <f>_xlfn.RANK.AVG(Table2[[#This Row],[6M Return vs Nifty Z-Score]],Table2[6M Return vs Nifty Z-Score])</f>
        <v>514</v>
      </c>
      <c r="AU658">
        <f>_xlfn.RANK.AVG(Table2[[#This Row],[Sharpe Ratio Z-Score]],Table2[Sharpe Ratio Z-Score])</f>
        <v>723</v>
      </c>
      <c r="AV658">
        <f>(Table2[[#This Row],[Rank 1Y]]+Table2[[#This Row],[Rank 6M]]+Table2[[#This Row],[Rank Sharpe]])/3</f>
        <v>601</v>
      </c>
    </row>
    <row r="659" spans="1:48" x14ac:dyDescent="0.3">
      <c r="A659" t="s">
        <v>622</v>
      </c>
      <c r="B659" t="s">
        <v>623</v>
      </c>
      <c r="C659" t="s">
        <v>3095</v>
      </c>
      <c r="D659" t="s">
        <v>185</v>
      </c>
      <c r="E659">
        <v>28948.533083999999</v>
      </c>
      <c r="F659">
        <v>404.7</v>
      </c>
      <c r="G659">
        <v>-22.816082936655501</v>
      </c>
      <c r="H659">
        <f>(Table2[[#This Row],[1Y Return vs Nifty]]-AVERAGE(Table2[1Y Return vs Nifty]))/_xlfn.STDEV.P(Table2[1Y Return vs Nifty])</f>
        <v>-0.74225553813604594</v>
      </c>
      <c r="I659">
        <v>-17.472444433458101</v>
      </c>
      <c r="J659">
        <f>(Table2[[#This Row],[1M Return vs Nifty]]-AVERAGE(Table2[1M Return vs Nifty]))/_xlfn.STDEV.P(Table2[1M Return vs Nifty])</f>
        <v>-1.7914137477123309</v>
      </c>
      <c r="K659">
        <v>-20.981786961415501</v>
      </c>
      <c r="L659">
        <f>(Table2[[#This Row],[6M Return vs Nifty]]-AVERAGE(Table2[6M Return vs Nifty]))/_xlfn.STDEV.P(Table2[6M Return vs Nifty])</f>
        <v>-0.79084948787437048</v>
      </c>
      <c r="M659">
        <v>-7.4660906672358403</v>
      </c>
      <c r="N659">
        <f>(Table2[[#This Row],[1W Return vs Nifty]]-AVERAGE(Table2[1W Return vs Nifty]))/_xlfn.STDEV.P(Table2[1W Return vs Nifty])</f>
        <v>-0.35572096633697819</v>
      </c>
      <c r="O659">
        <v>480.02</v>
      </c>
      <c r="P659">
        <v>508.43061571007399</v>
      </c>
      <c r="Q659">
        <v>489.87792342128301</v>
      </c>
      <c r="R659">
        <v>7.5993112234965396</v>
      </c>
      <c r="S659" s="1">
        <f>(Table2[[#This Row],[Close Price]]-Table2[[#This Row],[20D EMA]])/Table2[[#This Row],[20D EMA]]</f>
        <v>-0.15691012874463564</v>
      </c>
      <c r="T659" s="1">
        <f>(Table2[[#This Row],[Close Price]]-Table2[[#This Row],[50D EMA]])/Table2[[#This Row],[50D EMA]]</f>
        <v>-0.20402118303832642</v>
      </c>
      <c r="U659" s="1">
        <f>(Table2[[#This Row],[Close Price]]-Table2[[#This Row],[200D EMA]])/Table2[[#This Row],[200D EMA]]</f>
        <v>-0.17387581548154823</v>
      </c>
      <c r="V659">
        <v>1.50497546033921</v>
      </c>
      <c r="W659">
        <v>403.5</v>
      </c>
      <c r="X659">
        <v>417</v>
      </c>
      <c r="Y659">
        <v>403.5</v>
      </c>
      <c r="Z659">
        <v>417</v>
      </c>
      <c r="AA659">
        <v>403.5</v>
      </c>
      <c r="AB659">
        <v>569.54999999999995</v>
      </c>
      <c r="AC659" s="1">
        <f>(Table2[[#This Row],[Close Price]]/Table2[[#This Row],[Day Low]])-1</f>
        <v>2.9739776951671626E-3</v>
      </c>
      <c r="AD659" s="1">
        <f>(Table2[[#This Row],[Day High]]/Table2[[#This Row],[Close Price]])-1</f>
        <v>3.0392883617494482E-2</v>
      </c>
      <c r="AE659" s="1">
        <f>(Table2[[#This Row],[Close Price]]/Table2[[#This Row],[Current Week Low]])-1</f>
        <v>2.9739776951671626E-3</v>
      </c>
      <c r="AF659" s="1">
        <f>(Table2[[#This Row],[Current Week High]]/Table2[[#This Row],[Close Price]])-1</f>
        <v>3.0392883617494482E-2</v>
      </c>
      <c r="AG659" s="1">
        <f>(Table2[[#This Row],[Close Price]]/Table2[[#This Row],[Current Month Low]])-1</f>
        <v>2.9739776951671626E-3</v>
      </c>
      <c r="AH659" s="1">
        <f>(Table2[[#This Row],[Current Month High]]/Table2[[#This Row],[Close Price]])-1</f>
        <v>0.40733876945885839</v>
      </c>
      <c r="AI659">
        <v>40.931554237706898</v>
      </c>
      <c r="AJ659">
        <v>7.7189246739419701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-0.19</v>
      </c>
      <c r="AM659" t="s">
        <v>3143</v>
      </c>
      <c r="AN659">
        <v>-25.18</v>
      </c>
      <c r="AO659" t="s">
        <v>3143</v>
      </c>
      <c r="AP659">
        <v>-4.7991992092420999E-2</v>
      </c>
      <c r="AQ659">
        <f>(Table2[[#This Row],[Sharpe Ratio]]-AVERAGE(Table2[Sharpe Ratio]))/_xlfn.STDEV.P(Table2[Sharpe Ratio])</f>
        <v>-1.2363008500637167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570</v>
      </c>
      <c r="AT659">
        <f>_xlfn.RANK.AVG(Table2[[#This Row],[6M Return vs Nifty Z-Score]],Table2[6M Return vs Nifty Z-Score])</f>
        <v>587</v>
      </c>
      <c r="AU659">
        <f>_xlfn.RANK.AVG(Table2[[#This Row],[Sharpe Ratio Z-Score]],Table2[Sharpe Ratio Z-Score])</f>
        <v>650</v>
      </c>
      <c r="AV659">
        <f>(Table2[[#This Row],[Rank 1Y]]+Table2[[#This Row],[Rank 6M]]+Table2[[#This Row],[Rank Sharpe]])/3</f>
        <v>602.33333333333337</v>
      </c>
    </row>
    <row r="660" spans="1:48" x14ac:dyDescent="0.3">
      <c r="A660" t="s">
        <v>123</v>
      </c>
      <c r="B660" t="s">
        <v>124</v>
      </c>
      <c r="C660" t="s">
        <v>3099</v>
      </c>
      <c r="D660" t="s">
        <v>125</v>
      </c>
      <c r="E660">
        <v>217967.0091612</v>
      </c>
      <c r="F660">
        <v>2272.0500000000002</v>
      </c>
      <c r="G660">
        <v>-33.786728384188301</v>
      </c>
      <c r="H660">
        <f>(Table2[[#This Row],[1Y Return vs Nifty]]-AVERAGE(Table2[1Y Return vs Nifty]))/_xlfn.STDEV.P(Table2[1Y Return vs Nifty])</f>
        <v>-0.93998849248974814</v>
      </c>
      <c r="I660">
        <v>-10.1323481436125</v>
      </c>
      <c r="J660">
        <f>(Table2[[#This Row],[1M Return vs Nifty]]-AVERAGE(Table2[1M Return vs Nifty]))/_xlfn.STDEV.P(Table2[1M Return vs Nifty])</f>
        <v>-0.9294003895769849</v>
      </c>
      <c r="K660">
        <v>-18.033099549030201</v>
      </c>
      <c r="L660">
        <f>(Table2[[#This Row],[6M Return vs Nifty]]-AVERAGE(Table2[6M Return vs Nifty]))/_xlfn.STDEV.P(Table2[6M Return vs Nifty])</f>
        <v>-0.68335188981358519</v>
      </c>
      <c r="M660">
        <v>-2.3266963914043002</v>
      </c>
      <c r="N660">
        <f>(Table2[[#This Row],[1W Return vs Nifty]]-AVERAGE(Table2[1W Return vs Nifty]))/_xlfn.STDEV.P(Table2[1W Return vs Nifty])</f>
        <v>0.68563823714962346</v>
      </c>
      <c r="O660">
        <v>2425.1799999999998</v>
      </c>
      <c r="P660">
        <v>2497.0581290063501</v>
      </c>
      <c r="Q660">
        <v>2491.0845837266602</v>
      </c>
      <c r="R660">
        <v>8.6272929494020598</v>
      </c>
      <c r="S660" s="1">
        <f>(Table2[[#This Row],[Close Price]]-Table2[[#This Row],[20D EMA]])/Table2[[#This Row],[20D EMA]]</f>
        <v>-6.3141704945612151E-2</v>
      </c>
      <c r="T660" s="1">
        <f>(Table2[[#This Row],[Close Price]]-Table2[[#This Row],[50D EMA]])/Table2[[#This Row],[50D EMA]]</f>
        <v>-9.0109287562275139E-2</v>
      </c>
      <c r="U660" s="1">
        <f>(Table2[[#This Row],[Close Price]]-Table2[[#This Row],[200D EMA]])/Table2[[#This Row],[200D EMA]]</f>
        <v>-8.7927397229918408E-2</v>
      </c>
      <c r="V660">
        <v>1.26601918988601</v>
      </c>
      <c r="W660">
        <v>2256.0500000000002</v>
      </c>
      <c r="X660">
        <v>2319</v>
      </c>
      <c r="Y660">
        <v>2256.0500000000002</v>
      </c>
      <c r="Z660">
        <v>2319</v>
      </c>
      <c r="AA660">
        <v>2216</v>
      </c>
      <c r="AB660">
        <v>2710</v>
      </c>
      <c r="AC660" s="1">
        <f>(Table2[[#This Row],[Close Price]]/Table2[[#This Row],[Day Low]])-1</f>
        <v>7.0920413997916931E-3</v>
      </c>
      <c r="AD660" s="1">
        <f>(Table2[[#This Row],[Day High]]/Table2[[#This Row],[Close Price]])-1</f>
        <v>2.0664157919059845E-2</v>
      </c>
      <c r="AE660" s="1">
        <f>(Table2[[#This Row],[Close Price]]/Table2[[#This Row],[Current Week Low]])-1</f>
        <v>7.0920413997916931E-3</v>
      </c>
      <c r="AF660" s="1">
        <f>(Table2[[#This Row],[Current Week High]]/Table2[[#This Row],[Close Price]])-1</f>
        <v>2.0664157919059845E-2</v>
      </c>
      <c r="AG660" s="1">
        <f>(Table2[[#This Row],[Close Price]]/Table2[[#This Row],[Current Month Low]])-1</f>
        <v>2.5293321299639127E-2</v>
      </c>
      <c r="AH660" s="1">
        <f>(Table2[[#This Row],[Current Month High]]/Table2[[#This Row],[Close Price]])-1</f>
        <v>0.19275544112145404</v>
      </c>
      <c r="AI660">
        <v>22.268435993926101</v>
      </c>
      <c r="AJ660">
        <v>2.52933212996391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-0.04</v>
      </c>
      <c r="AM660" t="s">
        <v>3143</v>
      </c>
      <c r="AN660">
        <v>-9.57</v>
      </c>
      <c r="AO660" t="s">
        <v>3143</v>
      </c>
      <c r="AP660">
        <v>-2.6564856996763999E-2</v>
      </c>
      <c r="AQ660">
        <f>(Table2[[#This Row],[Sharpe Ratio]]-AVERAGE(Table2[Sharpe Ratio]))/_xlfn.STDEV.P(Table2[Sharpe Ratio])</f>
        <v>-0.98331891884255895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641</v>
      </c>
      <c r="AT660">
        <f>_xlfn.RANK.AVG(Table2[[#This Row],[6M Return vs Nifty Z-Score]],Table2[6M Return vs Nifty Z-Score])</f>
        <v>550</v>
      </c>
      <c r="AU660">
        <f>_xlfn.RANK.AVG(Table2[[#This Row],[Sharpe Ratio Z-Score]],Table2[Sharpe Ratio Z-Score])</f>
        <v>617</v>
      </c>
      <c r="AV660">
        <f>(Table2[[#This Row],[Rank 1Y]]+Table2[[#This Row],[Rank 6M]]+Table2[[#This Row],[Rank Sharpe]])/3</f>
        <v>602.66666666666663</v>
      </c>
    </row>
    <row r="661" spans="1:48" x14ac:dyDescent="0.3">
      <c r="A661" t="s">
        <v>1691</v>
      </c>
      <c r="B661" t="s">
        <v>1692</v>
      </c>
      <c r="C661" t="s">
        <v>3107</v>
      </c>
      <c r="D661" t="s">
        <v>1156</v>
      </c>
      <c r="E661">
        <v>4709.6903359999997</v>
      </c>
      <c r="F661">
        <v>2783.4</v>
      </c>
      <c r="G661">
        <v>-13.5524098033826</v>
      </c>
      <c r="H661">
        <f>(Table2[[#This Row],[1Y Return vs Nifty]]-AVERAGE(Table2[1Y Return vs Nifty]))/_xlfn.STDEV.P(Table2[1Y Return vs Nifty])</f>
        <v>-0.57528874793492712</v>
      </c>
      <c r="I661">
        <v>-2.6313802142978702</v>
      </c>
      <c r="J661">
        <f>(Table2[[#This Row],[1M Return vs Nifty]]-AVERAGE(Table2[1M Return vs Nifty]))/_xlfn.STDEV.P(Table2[1M Return vs Nifty])</f>
        <v>-4.8494431577618208E-2</v>
      </c>
      <c r="K661">
        <v>-23.796095170132499</v>
      </c>
      <c r="L661">
        <f>(Table2[[#This Row],[6M Return vs Nifty]]-AVERAGE(Table2[6M Return vs Nifty]))/_xlfn.STDEV.P(Table2[6M Return vs Nifty])</f>
        <v>-0.89344814630425795</v>
      </c>
      <c r="M661">
        <v>-4.9224335605702896</v>
      </c>
      <c r="N661">
        <f>(Table2[[#This Row],[1W Return vs Nifty]]-AVERAGE(Table2[1W Return vs Nifty]))/_xlfn.STDEV.P(Table2[1W Return vs Nifty])</f>
        <v>0.15968232758751705</v>
      </c>
      <c r="O661">
        <v>2965.14</v>
      </c>
      <c r="P661">
        <v>3034.7458339149498</v>
      </c>
      <c r="Q661">
        <v>3000.43345936691</v>
      </c>
      <c r="R661">
        <v>20.077520262311001</v>
      </c>
      <c r="S661" s="1">
        <f>(Table2[[#This Row],[Close Price]]-Table2[[#This Row],[20D EMA]])/Table2[[#This Row],[20D EMA]]</f>
        <v>-6.1292215544628513E-2</v>
      </c>
      <c r="T661" s="1">
        <f>(Table2[[#This Row],[Close Price]]-Table2[[#This Row],[50D EMA]])/Table2[[#This Row],[50D EMA]]</f>
        <v>-8.282269674976471E-2</v>
      </c>
      <c r="U661" s="1">
        <f>(Table2[[#This Row],[Close Price]]-Table2[[#This Row],[200D EMA]])/Table2[[#This Row],[200D EMA]]</f>
        <v>-7.2334035167273422E-2</v>
      </c>
      <c r="V661">
        <v>0.52339581967632898</v>
      </c>
      <c r="W661">
        <v>2767.25</v>
      </c>
      <c r="X661">
        <v>2825.15</v>
      </c>
      <c r="Y661">
        <v>2767.25</v>
      </c>
      <c r="Z661">
        <v>2825.15</v>
      </c>
      <c r="AA661">
        <v>2754.95</v>
      </c>
      <c r="AB661">
        <v>3140</v>
      </c>
      <c r="AC661" s="1">
        <f>(Table2[[#This Row],[Close Price]]/Table2[[#This Row],[Day Low]])-1</f>
        <v>5.836118890595321E-3</v>
      </c>
      <c r="AD661" s="1">
        <f>(Table2[[#This Row],[Day High]]/Table2[[#This Row],[Close Price]])-1</f>
        <v>1.4999640727168195E-2</v>
      </c>
      <c r="AE661" s="1">
        <f>(Table2[[#This Row],[Close Price]]/Table2[[#This Row],[Current Week Low]])-1</f>
        <v>5.836118890595321E-3</v>
      </c>
      <c r="AF661" s="1">
        <f>(Table2[[#This Row],[Current Week High]]/Table2[[#This Row],[Close Price]])-1</f>
        <v>1.4999640727168195E-2</v>
      </c>
      <c r="AG661" s="1">
        <f>(Table2[[#This Row],[Close Price]]/Table2[[#This Row],[Current Month Low]])-1</f>
        <v>1.0326866186319172E-2</v>
      </c>
      <c r="AH661" s="1">
        <f>(Table2[[#This Row],[Current Month High]]/Table2[[#This Row],[Close Price]])-1</f>
        <v>0.12811669181576479</v>
      </c>
      <c r="AI661">
        <v>32.930947761730202</v>
      </c>
      <c r="AJ661">
        <v>21.0173913043478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0</v>
      </c>
      <c r="AM661">
        <v>0</v>
      </c>
      <c r="AN661">
        <v>-9.06</v>
      </c>
      <c r="AO661" t="s">
        <v>3143</v>
      </c>
      <c r="AP661">
        <v>-7.6521842389358996E-2</v>
      </c>
      <c r="AQ661">
        <f>(Table2[[#This Row],[Sharpe Ratio]]-AVERAGE(Table2[Sharpe Ratio]))/_xlfn.STDEV.P(Table2[Sharpe Ratio])</f>
        <v>-1.5731418039919343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510</v>
      </c>
      <c r="AT661">
        <f>_xlfn.RANK.AVG(Table2[[#This Row],[6M Return vs Nifty Z-Score]],Table2[6M Return vs Nifty Z-Score])</f>
        <v>614</v>
      </c>
      <c r="AU661">
        <f>_xlfn.RANK.AVG(Table2[[#This Row],[Sharpe Ratio Z-Score]],Table2[Sharpe Ratio Z-Score])</f>
        <v>689</v>
      </c>
      <c r="AV661">
        <f>(Table2[[#This Row],[Rank 1Y]]+Table2[[#This Row],[Rank 6M]]+Table2[[#This Row],[Rank Sharpe]])/3</f>
        <v>604.33333333333337</v>
      </c>
    </row>
    <row r="662" spans="1:48" x14ac:dyDescent="0.3">
      <c r="A662" t="s">
        <v>948</v>
      </c>
      <c r="B662" t="s">
        <v>949</v>
      </c>
      <c r="C662" t="s">
        <v>3109</v>
      </c>
      <c r="D662" t="s">
        <v>122</v>
      </c>
      <c r="E662">
        <v>14621.5363555</v>
      </c>
      <c r="F662">
        <v>2515.9499999999998</v>
      </c>
      <c r="G662">
        <v>-32.279293283735598</v>
      </c>
      <c r="H662">
        <f>(Table2[[#This Row],[1Y Return vs Nifty]]-AVERAGE(Table2[1Y Return vs Nifty]))/_xlfn.STDEV.P(Table2[1Y Return vs Nifty])</f>
        <v>-0.912818751444474</v>
      </c>
      <c r="I662">
        <v>-9.41331812532996</v>
      </c>
      <c r="J662">
        <f>(Table2[[#This Row],[1M Return vs Nifty]]-AVERAGE(Table2[1M Return vs Nifty]))/_xlfn.STDEV.P(Table2[1M Return vs Nifty])</f>
        <v>-0.84495824383602081</v>
      </c>
      <c r="K662">
        <v>-12.650579130092201</v>
      </c>
      <c r="L662">
        <f>(Table2[[#This Row],[6M Return vs Nifty]]-AVERAGE(Table2[6M Return vs Nifty]))/_xlfn.STDEV.P(Table2[6M Return vs Nifty])</f>
        <v>-0.4871262695193983</v>
      </c>
      <c r="M662">
        <v>-12.6464089745248</v>
      </c>
      <c r="N662">
        <f>(Table2[[#This Row],[1W Return vs Nifty]]-AVERAGE(Table2[1W Return vs Nifty]))/_xlfn.STDEV.P(Table2[1W Return vs Nifty])</f>
        <v>-1.405372317597174</v>
      </c>
      <c r="O662">
        <v>2764.7</v>
      </c>
      <c r="P662">
        <v>2853.2044118523399</v>
      </c>
      <c r="Q662">
        <v>2783.8666156627201</v>
      </c>
      <c r="R662">
        <v>14.7404552287984</v>
      </c>
      <c r="S662" s="1">
        <f>(Table2[[#This Row],[Close Price]]-Table2[[#This Row],[20D EMA]])/Table2[[#This Row],[20D EMA]]</f>
        <v>-8.9973595688501468E-2</v>
      </c>
      <c r="T662" s="1">
        <f>(Table2[[#This Row],[Close Price]]-Table2[[#This Row],[50D EMA]])/Table2[[#This Row],[50D EMA]]</f>
        <v>-0.11820198035982633</v>
      </c>
      <c r="U662" s="1">
        <f>(Table2[[#This Row],[Close Price]]-Table2[[#This Row],[200D EMA]])/Table2[[#This Row],[200D EMA]]</f>
        <v>-9.6239027457477769E-2</v>
      </c>
      <c r="V662">
        <v>2.31774468984838</v>
      </c>
      <c r="W662">
        <v>2401</v>
      </c>
      <c r="X662">
        <v>2527.9499999999998</v>
      </c>
      <c r="Y662">
        <v>2401</v>
      </c>
      <c r="Z662">
        <v>2527.9499999999998</v>
      </c>
      <c r="AA662">
        <v>2401</v>
      </c>
      <c r="AB662">
        <v>3127.6</v>
      </c>
      <c r="AC662" s="1">
        <f>(Table2[[#This Row],[Close Price]]/Table2[[#This Row],[Day Low]])-1</f>
        <v>4.7875885047896638E-2</v>
      </c>
      <c r="AD662" s="1">
        <f>(Table2[[#This Row],[Day High]]/Table2[[#This Row],[Close Price]])-1</f>
        <v>4.7695701424907977E-3</v>
      </c>
      <c r="AE662" s="1">
        <f>(Table2[[#This Row],[Close Price]]/Table2[[#This Row],[Current Week Low]])-1</f>
        <v>4.7875885047896638E-2</v>
      </c>
      <c r="AF662" s="1">
        <f>(Table2[[#This Row],[Current Week High]]/Table2[[#This Row],[Close Price]])-1</f>
        <v>4.7695701424907977E-3</v>
      </c>
      <c r="AG662" s="1">
        <f>(Table2[[#This Row],[Close Price]]/Table2[[#This Row],[Current Month Low]])-1</f>
        <v>4.7875885047896638E-2</v>
      </c>
      <c r="AH662" s="1">
        <f>(Table2[[#This Row],[Current Month High]]/Table2[[#This Row],[Close Price]])-1</f>
        <v>0.24310896480454702</v>
      </c>
      <c r="AI662">
        <v>27.1249428645243</v>
      </c>
      <c r="AJ662">
        <v>12.8228699551569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-0.18</v>
      </c>
      <c r="AM662" t="s">
        <v>3143</v>
      </c>
      <c r="AN662">
        <v>-15.95</v>
      </c>
      <c r="AO662" t="s">
        <v>3143</v>
      </c>
      <c r="AP662">
        <v>-8.4113257417643E-2</v>
      </c>
      <c r="AQ662">
        <f>(Table2[[#This Row],[Sharpe Ratio]]-AVERAGE(Table2[Sharpe Ratio]))/_xlfn.STDEV.P(Table2[Sharpe Ratio])</f>
        <v>-1.6627707173292972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630</v>
      </c>
      <c r="AT662">
        <f>_xlfn.RANK.AVG(Table2[[#This Row],[6M Return vs Nifty Z-Score]],Table2[6M Return vs Nifty Z-Score])</f>
        <v>489</v>
      </c>
      <c r="AU662">
        <f>_xlfn.RANK.AVG(Table2[[#This Row],[Sharpe Ratio Z-Score]],Table2[Sharpe Ratio Z-Score])</f>
        <v>695</v>
      </c>
      <c r="AV662">
        <f>(Table2[[#This Row],[Rank 1Y]]+Table2[[#This Row],[Rank 6M]]+Table2[[#This Row],[Rank Sharpe]])/3</f>
        <v>604.66666666666663</v>
      </c>
    </row>
    <row r="663" spans="1:48" x14ac:dyDescent="0.3">
      <c r="A663" t="s">
        <v>1434</v>
      </c>
      <c r="B663" t="s">
        <v>1435</v>
      </c>
      <c r="C663" t="s">
        <v>3111</v>
      </c>
      <c r="D663" t="s">
        <v>446</v>
      </c>
      <c r="E663">
        <v>7002.6730324600003</v>
      </c>
      <c r="F663">
        <v>440.3</v>
      </c>
      <c r="G663">
        <v>-28.6051779540648</v>
      </c>
      <c r="H663">
        <f>(Table2[[#This Row],[1Y Return vs Nifty]]-AVERAGE(Table2[1Y Return vs Nifty]))/_xlfn.STDEV.P(Table2[1Y Return vs Nifty])</f>
        <v>-0.84659715288434412</v>
      </c>
      <c r="I663">
        <v>-6.1290789722576502</v>
      </c>
      <c r="J663">
        <f>(Table2[[#This Row],[1M Return vs Nifty]]-AVERAGE(Table2[1M Return vs Nifty]))/_xlfn.STDEV.P(Table2[1M Return vs Nifty])</f>
        <v>-0.45926057592177644</v>
      </c>
      <c r="K663">
        <v>-17.495083236882898</v>
      </c>
      <c r="L663">
        <f>(Table2[[#This Row],[6M Return vs Nifty]]-AVERAGE(Table2[6M Return vs Nifty]))/_xlfn.STDEV.P(Table2[6M Return vs Nifty])</f>
        <v>-0.66373792156777123</v>
      </c>
      <c r="M663">
        <v>-7.0379946035484799</v>
      </c>
      <c r="N663">
        <f>(Table2[[#This Row],[1W Return vs Nifty]]-AVERAGE(Table2[1W Return vs Nifty]))/_xlfn.STDEV.P(Table2[1W Return vs Nifty])</f>
        <v>-0.26897888118627439</v>
      </c>
      <c r="O663">
        <v>477.79</v>
      </c>
      <c r="P663">
        <v>494.32974894988502</v>
      </c>
      <c r="Q663">
        <v>495.34113786181399</v>
      </c>
      <c r="R663">
        <v>20.489898220732702</v>
      </c>
      <c r="S663" s="1">
        <f>(Table2[[#This Row],[Close Price]]-Table2[[#This Row],[20D EMA]])/Table2[[#This Row],[20D EMA]]</f>
        <v>-7.8465434605161283E-2</v>
      </c>
      <c r="T663" s="1">
        <f>(Table2[[#This Row],[Close Price]]-Table2[[#This Row],[50D EMA]])/Table2[[#This Row],[50D EMA]]</f>
        <v>-0.10929900347826835</v>
      </c>
      <c r="U663" s="1">
        <f>(Table2[[#This Row],[Close Price]]-Table2[[#This Row],[200D EMA]])/Table2[[#This Row],[200D EMA]]</f>
        <v>-0.11111763924838579</v>
      </c>
      <c r="V663">
        <v>0.298376219168284</v>
      </c>
      <c r="W663">
        <v>438.3</v>
      </c>
      <c r="X663">
        <v>447.6</v>
      </c>
      <c r="Y663">
        <v>438.3</v>
      </c>
      <c r="Z663">
        <v>447.6</v>
      </c>
      <c r="AA663">
        <v>432.35</v>
      </c>
      <c r="AB663">
        <v>529</v>
      </c>
      <c r="AC663" s="1">
        <f>(Table2[[#This Row],[Close Price]]/Table2[[#This Row],[Day Low]])-1</f>
        <v>4.5630846452202611E-3</v>
      </c>
      <c r="AD663" s="1">
        <f>(Table2[[#This Row],[Day High]]/Table2[[#This Row],[Close Price]])-1</f>
        <v>1.6579604814898952E-2</v>
      </c>
      <c r="AE663" s="1">
        <f>(Table2[[#This Row],[Close Price]]/Table2[[#This Row],[Current Week Low]])-1</f>
        <v>4.5630846452202611E-3</v>
      </c>
      <c r="AF663" s="1">
        <f>(Table2[[#This Row],[Current Week High]]/Table2[[#This Row],[Close Price]])-1</f>
        <v>1.6579604814898952E-2</v>
      </c>
      <c r="AG663" s="1">
        <f>(Table2[[#This Row],[Close Price]]/Table2[[#This Row],[Current Month Low]])-1</f>
        <v>1.8387880189661088E-2</v>
      </c>
      <c r="AH663" s="1">
        <f>(Table2[[#This Row],[Current Month High]]/Table2[[#This Row],[Close Price]])-1</f>
        <v>0.20145355439473089</v>
      </c>
      <c r="AI663">
        <v>43.9700204406086</v>
      </c>
      <c r="AJ663">
        <v>9.3098311817278994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-0.13</v>
      </c>
      <c r="AM663" t="s">
        <v>3143</v>
      </c>
      <c r="AN663">
        <v>-12.37</v>
      </c>
      <c r="AO663" t="s">
        <v>3143</v>
      </c>
      <c r="AP663">
        <v>-5.7904373244736997E-2</v>
      </c>
      <c r="AQ663">
        <f>(Table2[[#This Row],[Sharpe Ratio]]-AVERAGE(Table2[Sharpe Ratio]))/_xlfn.STDEV.P(Table2[Sharpe Ratio])</f>
        <v>-1.3533325164866055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601</v>
      </c>
      <c r="AT663">
        <f>_xlfn.RANK.AVG(Table2[[#This Row],[6M Return vs Nifty Z-Score]],Table2[6M Return vs Nifty Z-Score])</f>
        <v>544</v>
      </c>
      <c r="AU663">
        <f>_xlfn.RANK.AVG(Table2[[#This Row],[Sharpe Ratio Z-Score]],Table2[Sharpe Ratio Z-Score])</f>
        <v>670</v>
      </c>
      <c r="AV663">
        <f>(Table2[[#This Row],[Rank 1Y]]+Table2[[#This Row],[Rank 6M]]+Table2[[#This Row],[Rank Sharpe]])/3</f>
        <v>605</v>
      </c>
    </row>
    <row r="664" spans="1:48" x14ac:dyDescent="0.3">
      <c r="A664" t="s">
        <v>2039</v>
      </c>
      <c r="B664" t="s">
        <v>2040</v>
      </c>
      <c r="C664" t="s">
        <v>3099</v>
      </c>
      <c r="D664" t="s">
        <v>197</v>
      </c>
      <c r="E664">
        <v>3017.7656692569999</v>
      </c>
      <c r="F664">
        <v>222.32</v>
      </c>
      <c r="G664">
        <v>-36.236791348178201</v>
      </c>
      <c r="H664">
        <f>(Table2[[#This Row],[1Y Return vs Nifty]]-AVERAGE(Table2[1Y Return vs Nifty]))/_xlfn.STDEV.P(Table2[1Y Return vs Nifty])</f>
        <v>-0.9841479898082276</v>
      </c>
      <c r="I664">
        <v>-5.3169614500895399</v>
      </c>
      <c r="J664">
        <f>(Table2[[#This Row],[1M Return vs Nifty]]-AVERAGE(Table2[1M Return vs Nifty]))/_xlfn.STDEV.P(Table2[1M Return vs Nifty])</f>
        <v>-0.36388632947583305</v>
      </c>
      <c r="K664">
        <v>-15.1288400353552</v>
      </c>
      <c r="L664">
        <f>(Table2[[#This Row],[6M Return vs Nifty]]-AVERAGE(Table2[6M Return vs Nifty]))/_xlfn.STDEV.P(Table2[6M Return vs Nifty])</f>
        <v>-0.57747395899124132</v>
      </c>
      <c r="M664">
        <v>-1.6377870974495601</v>
      </c>
      <c r="N664">
        <f>(Table2[[#This Row],[1W Return vs Nifty]]-AVERAGE(Table2[1W Return vs Nifty]))/_xlfn.STDEV.P(Table2[1W Return vs Nifty])</f>
        <v>0.82522706710199212</v>
      </c>
      <c r="O664">
        <v>230.82</v>
      </c>
      <c r="P664">
        <v>244.08579760540999</v>
      </c>
      <c r="Q664">
        <v>243.75382128848801</v>
      </c>
      <c r="R664">
        <v>31.474432664927399</v>
      </c>
      <c r="S664" s="1">
        <f>(Table2[[#This Row],[Close Price]]-Table2[[#This Row],[20D EMA]])/Table2[[#This Row],[20D EMA]]</f>
        <v>-3.682523178234122E-2</v>
      </c>
      <c r="T664" s="1">
        <f>(Table2[[#This Row],[Close Price]]-Table2[[#This Row],[50D EMA]])/Table2[[#This Row],[50D EMA]]</f>
        <v>-8.917273278061294E-2</v>
      </c>
      <c r="U664" s="1">
        <f>(Table2[[#This Row],[Close Price]]-Table2[[#This Row],[200D EMA]])/Table2[[#This Row],[200D EMA]]</f>
        <v>-8.7932247277964184E-2</v>
      </c>
      <c r="V664">
        <v>0.63182105194166205</v>
      </c>
      <c r="W664">
        <v>215.26</v>
      </c>
      <c r="X664">
        <v>223</v>
      </c>
      <c r="Y664">
        <v>215.26</v>
      </c>
      <c r="Z664">
        <v>223</v>
      </c>
      <c r="AA664">
        <v>212.73</v>
      </c>
      <c r="AB664">
        <v>250</v>
      </c>
      <c r="AC664" s="1">
        <f>(Table2[[#This Row],[Close Price]]/Table2[[#This Row],[Day Low]])-1</f>
        <v>3.2797547152281004E-2</v>
      </c>
      <c r="AD664" s="1">
        <f>(Table2[[#This Row],[Day High]]/Table2[[#This Row],[Close Price]])-1</f>
        <v>3.0586541921555632E-3</v>
      </c>
      <c r="AE664" s="1">
        <f>(Table2[[#This Row],[Close Price]]/Table2[[#This Row],[Current Week Low]])-1</f>
        <v>3.2797547152281004E-2</v>
      </c>
      <c r="AF664" s="1">
        <f>(Table2[[#This Row],[Current Week High]]/Table2[[#This Row],[Close Price]])-1</f>
        <v>3.0586541921555632E-3</v>
      </c>
      <c r="AG664" s="1">
        <f>(Table2[[#This Row],[Close Price]]/Table2[[#This Row],[Current Month Low]])-1</f>
        <v>4.5080618624547597E-2</v>
      </c>
      <c r="AH664" s="1">
        <f>(Table2[[#This Row],[Current Month High]]/Table2[[#This Row],[Close Price]])-1</f>
        <v>0.12450521770421008</v>
      </c>
      <c r="AI664">
        <v>29.9703130622526</v>
      </c>
      <c r="AJ664">
        <v>11.2991239048811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-0.17</v>
      </c>
      <c r="AM664" t="s">
        <v>3143</v>
      </c>
      <c r="AN664">
        <v>-4.5999999999999996</v>
      </c>
      <c r="AO664" t="s">
        <v>3143</v>
      </c>
      <c r="AP664">
        <v>-4.3637147718780002E-2</v>
      </c>
      <c r="AQ664">
        <f>(Table2[[#This Row],[Sharpe Ratio]]-AVERAGE(Table2[Sharpe Ratio]))/_xlfn.STDEV.P(Table2[Sharpe Ratio])</f>
        <v>-1.184884879851507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655</v>
      </c>
      <c r="AT664">
        <f>_xlfn.RANK.AVG(Table2[[#This Row],[6M Return vs Nifty Z-Score]],Table2[6M Return vs Nifty Z-Score])</f>
        <v>519</v>
      </c>
      <c r="AU664">
        <f>_xlfn.RANK.AVG(Table2[[#This Row],[Sharpe Ratio Z-Score]],Table2[Sharpe Ratio Z-Score])</f>
        <v>642</v>
      </c>
      <c r="AV664">
        <f>(Table2[[#This Row],[Rank 1Y]]+Table2[[#This Row],[Rank 6M]]+Table2[[#This Row],[Rank Sharpe]])/3</f>
        <v>605.33333333333337</v>
      </c>
    </row>
    <row r="665" spans="1:48" x14ac:dyDescent="0.3">
      <c r="A665" t="s">
        <v>1452</v>
      </c>
      <c r="B665" t="s">
        <v>1453</v>
      </c>
      <c r="C665" t="s">
        <v>3111</v>
      </c>
      <c r="D665" t="s">
        <v>465</v>
      </c>
      <c r="E665">
        <v>6766.1383333949998</v>
      </c>
      <c r="F665">
        <v>248.7</v>
      </c>
      <c r="G665">
        <v>-30.004361831365198</v>
      </c>
      <c r="H665">
        <f>(Table2[[#This Row],[1Y Return vs Nifty]]-AVERAGE(Table2[1Y Return vs Nifty]))/_xlfn.STDEV.P(Table2[1Y Return vs Nifty])</f>
        <v>-0.87181579321556502</v>
      </c>
      <c r="I665">
        <v>-6.8884723847950697</v>
      </c>
      <c r="J665">
        <f>(Table2[[#This Row],[1M Return vs Nifty]]-AVERAGE(Table2[1M Return vs Nifty]))/_xlfn.STDEV.P(Table2[1M Return vs Nifty])</f>
        <v>-0.54844295716558034</v>
      </c>
      <c r="K665">
        <v>-12.033937823251501</v>
      </c>
      <c r="L665">
        <f>(Table2[[#This Row],[6M Return vs Nifty]]-AVERAGE(Table2[6M Return vs Nifty]))/_xlfn.STDEV.P(Table2[6M Return vs Nifty])</f>
        <v>-0.46464594180747693</v>
      </c>
      <c r="M665">
        <v>-10.575531215915399</v>
      </c>
      <c r="N665">
        <f>(Table2[[#This Row],[1W Return vs Nifty]]-AVERAGE(Table2[1W Return vs Nifty]))/_xlfn.STDEV.P(Table2[1W Return vs Nifty])</f>
        <v>-0.98576496749273312</v>
      </c>
      <c r="O665">
        <v>270.31</v>
      </c>
      <c r="P665">
        <v>277.07578059652297</v>
      </c>
      <c r="Q665">
        <v>270.11481366508502</v>
      </c>
      <c r="R665">
        <v>24.0841161932108</v>
      </c>
      <c r="S665" s="1">
        <f>(Table2[[#This Row],[Close Price]]-Table2[[#This Row],[20D EMA]])/Table2[[#This Row],[20D EMA]]</f>
        <v>-7.9945248048536921E-2</v>
      </c>
      <c r="T665" s="1">
        <f>(Table2[[#This Row],[Close Price]]-Table2[[#This Row],[50D EMA]])/Table2[[#This Row],[50D EMA]]</f>
        <v>-0.10241162376383854</v>
      </c>
      <c r="U665" s="1">
        <f>(Table2[[#This Row],[Close Price]]-Table2[[#This Row],[200D EMA]])/Table2[[#This Row],[200D EMA]]</f>
        <v>-7.9280411816425714E-2</v>
      </c>
      <c r="V665">
        <v>0.36889670299397598</v>
      </c>
      <c r="W665">
        <v>241.05</v>
      </c>
      <c r="X665">
        <v>249.95</v>
      </c>
      <c r="Y665">
        <v>241.05</v>
      </c>
      <c r="Z665">
        <v>249.95</v>
      </c>
      <c r="AA665">
        <v>241.05</v>
      </c>
      <c r="AB665">
        <v>293.95</v>
      </c>
      <c r="AC665" s="1">
        <f>(Table2[[#This Row],[Close Price]]/Table2[[#This Row],[Day Low]])-1</f>
        <v>3.173615432482868E-2</v>
      </c>
      <c r="AD665" s="1">
        <f>(Table2[[#This Row],[Day High]]/Table2[[#This Row],[Close Price]])-1</f>
        <v>5.026135906714968E-3</v>
      </c>
      <c r="AE665" s="1">
        <f>(Table2[[#This Row],[Close Price]]/Table2[[#This Row],[Current Week Low]])-1</f>
        <v>3.173615432482868E-2</v>
      </c>
      <c r="AF665" s="1">
        <f>(Table2[[#This Row],[Current Week High]]/Table2[[#This Row],[Close Price]])-1</f>
        <v>5.026135906714968E-3</v>
      </c>
      <c r="AG665" s="1">
        <f>(Table2[[#This Row],[Close Price]]/Table2[[#This Row],[Current Month Low]])-1</f>
        <v>3.173615432482868E-2</v>
      </c>
      <c r="AH665" s="1">
        <f>(Table2[[#This Row],[Current Month High]]/Table2[[#This Row],[Close Price]])-1</f>
        <v>0.18194611982308007</v>
      </c>
      <c r="AI665">
        <v>30.880579010856401</v>
      </c>
      <c r="AJ665">
        <v>13.045454545454501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-0.03</v>
      </c>
      <c r="AM665" t="s">
        <v>3143</v>
      </c>
      <c r="AN665">
        <v>-12.35</v>
      </c>
      <c r="AO665" t="s">
        <v>3143</v>
      </c>
      <c r="AP665">
        <v>-0.108686453848162</v>
      </c>
      <c r="AQ665">
        <f>(Table2[[#This Row],[Sharpe Ratio]]-AVERAGE(Table2[Sharpe Ratio]))/_xlfn.STDEV.P(Table2[Sharpe Ratio])</f>
        <v>-1.9528969829974299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617</v>
      </c>
      <c r="AT665">
        <f>_xlfn.RANK.AVG(Table2[[#This Row],[6M Return vs Nifty Z-Score]],Table2[6M Return vs Nifty Z-Score])</f>
        <v>484</v>
      </c>
      <c r="AU665">
        <f>_xlfn.RANK.AVG(Table2[[#This Row],[Sharpe Ratio Z-Score]],Table2[Sharpe Ratio Z-Score])</f>
        <v>717</v>
      </c>
      <c r="AV665">
        <f>(Table2[[#This Row],[Rank 1Y]]+Table2[[#This Row],[Rank 6M]]+Table2[[#This Row],[Rank Sharpe]])/3</f>
        <v>606</v>
      </c>
    </row>
    <row r="666" spans="1:48" x14ac:dyDescent="0.3">
      <c r="A666" t="s">
        <v>1945</v>
      </c>
      <c r="B666" t="s">
        <v>1946</v>
      </c>
      <c r="C666" t="s">
        <v>3097</v>
      </c>
      <c r="D666" t="s">
        <v>1947</v>
      </c>
      <c r="E666">
        <v>3434.1040696300001</v>
      </c>
      <c r="F666">
        <v>202.49</v>
      </c>
      <c r="G666">
        <v>-51.701856053725898</v>
      </c>
      <c r="H666">
        <f>(Table2[[#This Row],[1Y Return vs Nifty]]-AVERAGE(Table2[1Y Return vs Nifty]))/_xlfn.STDEV.P(Table2[1Y Return vs Nifty])</f>
        <v>-1.2628875542325633</v>
      </c>
      <c r="I666">
        <v>-6.7453010784489997</v>
      </c>
      <c r="J666">
        <f>(Table2[[#This Row],[1M Return vs Nifty]]-AVERAGE(Table2[1M Return vs Nifty]))/_xlfn.STDEV.P(Table2[1M Return vs Nifty])</f>
        <v>-0.53162906621666528</v>
      </c>
      <c r="K666">
        <v>-21.822173643518799</v>
      </c>
      <c r="L666">
        <f>(Table2[[#This Row],[6M Return vs Nifty]]-AVERAGE(Table2[6M Return vs Nifty]))/_xlfn.STDEV.P(Table2[6M Return vs Nifty])</f>
        <v>-0.82148669593817747</v>
      </c>
      <c r="M666">
        <v>-3.5859288267870402</v>
      </c>
      <c r="N666">
        <f>(Table2[[#This Row],[1W Return vs Nifty]]-AVERAGE(Table2[1W Return vs Nifty]))/_xlfn.STDEV.P(Table2[1W Return vs Nifty])</f>
        <v>0.43048885270149279</v>
      </c>
      <c r="O666">
        <v>215.27</v>
      </c>
      <c r="P666">
        <v>222.50720419555901</v>
      </c>
      <c r="Q666">
        <v>229.88866911642</v>
      </c>
      <c r="R666">
        <v>21.809371906871</v>
      </c>
      <c r="S666" s="1">
        <f>(Table2[[#This Row],[Close Price]]-Table2[[#This Row],[20D EMA]])/Table2[[#This Row],[20D EMA]]</f>
        <v>-5.9367306173642408E-2</v>
      </c>
      <c r="T666" s="1">
        <f>(Table2[[#This Row],[Close Price]]-Table2[[#This Row],[50D EMA]])/Table2[[#This Row],[50D EMA]]</f>
        <v>-8.9962049848804501E-2</v>
      </c>
      <c r="U666" s="1">
        <f>(Table2[[#This Row],[Close Price]]-Table2[[#This Row],[200D EMA]])/Table2[[#This Row],[200D EMA]]</f>
        <v>-0.11918233822365898</v>
      </c>
      <c r="V666">
        <v>0.59147751716661701</v>
      </c>
      <c r="W666">
        <v>199.21</v>
      </c>
      <c r="X666">
        <v>205.2</v>
      </c>
      <c r="Y666">
        <v>199.21</v>
      </c>
      <c r="Z666">
        <v>205.2</v>
      </c>
      <c r="AA666">
        <v>199.21</v>
      </c>
      <c r="AB666">
        <v>235.77</v>
      </c>
      <c r="AC666" s="1">
        <f>(Table2[[#This Row],[Close Price]]/Table2[[#This Row],[Day Low]])-1</f>
        <v>1.6465036895738194E-2</v>
      </c>
      <c r="AD666" s="1">
        <f>(Table2[[#This Row],[Day High]]/Table2[[#This Row],[Close Price]])-1</f>
        <v>1.3383376956886739E-2</v>
      </c>
      <c r="AE666" s="1">
        <f>(Table2[[#This Row],[Close Price]]/Table2[[#This Row],[Current Week Low]])-1</f>
        <v>1.6465036895738194E-2</v>
      </c>
      <c r="AF666" s="1">
        <f>(Table2[[#This Row],[Current Week High]]/Table2[[#This Row],[Close Price]])-1</f>
        <v>1.3383376956886739E-2</v>
      </c>
      <c r="AG666" s="1">
        <f>(Table2[[#This Row],[Close Price]]/Table2[[#This Row],[Current Month Low]])-1</f>
        <v>1.6465036895738194E-2</v>
      </c>
      <c r="AH666" s="1">
        <f>(Table2[[#This Row],[Current Month High]]/Table2[[#This Row],[Close Price]])-1</f>
        <v>0.16435379524914806</v>
      </c>
      <c r="AI666">
        <v>38.772285051113599</v>
      </c>
      <c r="AJ666">
        <v>2.9959308240081501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-0.14000000000000001</v>
      </c>
      <c r="AM666" t="s">
        <v>3143</v>
      </c>
      <c r="AN666">
        <v>-10.210000000000001</v>
      </c>
      <c r="AO666" t="s">
        <v>3143</v>
      </c>
      <c r="AQ666">
        <f>(Table2[[#This Row],[Sharpe Ratio]]-AVERAGE(Table2[Sharpe Ratio]))/_xlfn.STDEV.P(Table2[Sharpe Ratio])</f>
        <v>-0.66967788397470196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706</v>
      </c>
      <c r="AT666">
        <f>_xlfn.RANK.AVG(Table2[[#This Row],[6M Return vs Nifty Z-Score]],Table2[6M Return vs Nifty Z-Score])</f>
        <v>592</v>
      </c>
      <c r="AU666">
        <f>_xlfn.RANK.AVG(Table2[[#This Row],[Sharpe Ratio Z-Score]],Table2[Sharpe Ratio Z-Score])</f>
        <v>520.5</v>
      </c>
      <c r="AV666">
        <f>(Table2[[#This Row],[Rank 1Y]]+Table2[[#This Row],[Rank 6M]]+Table2[[#This Row],[Rank Sharpe]])/3</f>
        <v>606.16666666666663</v>
      </c>
    </row>
    <row r="667" spans="1:48" x14ac:dyDescent="0.3">
      <c r="A667" t="s">
        <v>651</v>
      </c>
      <c r="B667" t="s">
        <v>652</v>
      </c>
      <c r="C667" t="s">
        <v>3097</v>
      </c>
      <c r="D667" t="s">
        <v>24</v>
      </c>
      <c r="E667">
        <v>27098.148657825001</v>
      </c>
      <c r="F667">
        <v>184.81</v>
      </c>
      <c r="G667">
        <v>-41.6847137384635</v>
      </c>
      <c r="H667">
        <f>(Table2[[#This Row],[1Y Return vs Nifty]]-AVERAGE(Table2[1Y Return vs Nifty]))/_xlfn.STDEV.P(Table2[1Y Return vs Nifty])</f>
        <v>-1.0823403700535537</v>
      </c>
      <c r="I667">
        <v>-10.028429244911001</v>
      </c>
      <c r="J667">
        <f>(Table2[[#This Row],[1M Return vs Nifty]]-AVERAGE(Table2[1M Return vs Nifty]))/_xlfn.STDEV.P(Table2[1M Return vs Nifty])</f>
        <v>-0.91719626100617413</v>
      </c>
      <c r="K667">
        <v>-8.0653990361825798</v>
      </c>
      <c r="L667">
        <f>(Table2[[#This Row],[6M Return vs Nifty]]-AVERAGE(Table2[6M Return vs Nifty]))/_xlfn.STDEV.P(Table2[6M Return vs Nifty])</f>
        <v>-0.31996855564945348</v>
      </c>
      <c r="M667">
        <v>-10.515854486114</v>
      </c>
      <c r="N667">
        <f>(Table2[[#This Row],[1W Return vs Nifty]]-AVERAGE(Table2[1W Return vs Nifty]))/_xlfn.STDEV.P(Table2[1W Return vs Nifty])</f>
        <v>-0.97367309275470948</v>
      </c>
      <c r="O667">
        <v>188.26</v>
      </c>
      <c r="P667">
        <v>194.034264265681</v>
      </c>
      <c r="Q667">
        <v>201.920286354768</v>
      </c>
      <c r="R667">
        <v>28.9869453759013</v>
      </c>
      <c r="S667" s="1">
        <f>(Table2[[#This Row],[Close Price]]-Table2[[#This Row],[20D EMA]])/Table2[[#This Row],[20D EMA]]</f>
        <v>-1.8325719749282848E-2</v>
      </c>
      <c r="T667" s="1">
        <f>(Table2[[#This Row],[Close Price]]-Table2[[#This Row],[50D EMA]])/Table2[[#This Row],[50D EMA]]</f>
        <v>-4.7539357548987825E-2</v>
      </c>
      <c r="U667" s="1">
        <f>(Table2[[#This Row],[Close Price]]-Table2[[#This Row],[200D EMA]])/Table2[[#This Row],[200D EMA]]</f>
        <v>-8.4737827306295144E-2</v>
      </c>
      <c r="V667">
        <v>0.99267126405598505</v>
      </c>
      <c r="W667">
        <v>172.5</v>
      </c>
      <c r="X667">
        <v>189.68</v>
      </c>
      <c r="Y667">
        <v>172.5</v>
      </c>
      <c r="Z667">
        <v>189.68</v>
      </c>
      <c r="AA667">
        <v>167.3</v>
      </c>
      <c r="AB667">
        <v>211.8</v>
      </c>
      <c r="AC667" s="1">
        <f>(Table2[[#This Row],[Close Price]]/Table2[[#This Row],[Day Low]])-1</f>
        <v>7.1362318840579642E-2</v>
      </c>
      <c r="AD667" s="1">
        <f>(Table2[[#This Row],[Day High]]/Table2[[#This Row],[Close Price]])-1</f>
        <v>2.6351387911909496E-2</v>
      </c>
      <c r="AE667" s="1">
        <f>(Table2[[#This Row],[Close Price]]/Table2[[#This Row],[Current Week Low]])-1</f>
        <v>7.1362318840579642E-2</v>
      </c>
      <c r="AF667" s="1">
        <f>(Table2[[#This Row],[Current Week High]]/Table2[[#This Row],[Close Price]])-1</f>
        <v>2.6351387911909496E-2</v>
      </c>
      <c r="AG667" s="1">
        <f>(Table2[[#This Row],[Close Price]]/Table2[[#This Row],[Current Month Low]])-1</f>
        <v>0.10466228332337102</v>
      </c>
      <c r="AH667" s="1">
        <f>(Table2[[#This Row],[Current Month High]]/Table2[[#This Row],[Close Price]])-1</f>
        <v>0.14604188085060343</v>
      </c>
      <c r="AI667">
        <v>42.362426275634398</v>
      </c>
      <c r="AJ667">
        <v>10.466228332337099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-0.09</v>
      </c>
      <c r="AM667" t="s">
        <v>3143</v>
      </c>
      <c r="AN667">
        <v>-1.54</v>
      </c>
      <c r="AO667" t="s">
        <v>3143</v>
      </c>
      <c r="AP667">
        <v>-9.7467716557496004E-2</v>
      </c>
      <c r="AQ667">
        <f>(Table2[[#This Row],[Sharpe Ratio]]-AVERAGE(Table2[Sharpe Ratio]))/_xlfn.STDEV.P(Table2[Sharpe Ratio])</f>
        <v>-1.8204416728038262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677</v>
      </c>
      <c r="AT667">
        <f>_xlfn.RANK.AVG(Table2[[#This Row],[6M Return vs Nifty Z-Score]],Table2[6M Return vs Nifty Z-Score])</f>
        <v>433</v>
      </c>
      <c r="AU667">
        <f>_xlfn.RANK.AVG(Table2[[#This Row],[Sharpe Ratio Z-Score]],Table2[Sharpe Ratio Z-Score])</f>
        <v>709</v>
      </c>
      <c r="AV667">
        <f>(Table2[[#This Row],[Rank 1Y]]+Table2[[#This Row],[Rank 6M]]+Table2[[#This Row],[Rank Sharpe]])/3</f>
        <v>606.33333333333337</v>
      </c>
    </row>
    <row r="668" spans="1:48" x14ac:dyDescent="0.3">
      <c r="A668" t="s">
        <v>2429</v>
      </c>
      <c r="B668" t="s">
        <v>2430</v>
      </c>
      <c r="C668" t="s">
        <v>3104</v>
      </c>
      <c r="D668" t="s">
        <v>74</v>
      </c>
      <c r="E668">
        <v>1975.4189220000001</v>
      </c>
      <c r="F668">
        <v>75.81</v>
      </c>
      <c r="G668">
        <v>-62.710051922491999</v>
      </c>
      <c r="H668">
        <f>(Table2[[#This Row],[1Y Return vs Nifty]]-AVERAGE(Table2[1Y Return vs Nifty]))/_xlfn.STDEV.P(Table2[1Y Return vs Nifty])</f>
        <v>-1.461297310672633</v>
      </c>
      <c r="I668">
        <v>-2.2066375921447698</v>
      </c>
      <c r="J668">
        <f>(Table2[[#This Row],[1M Return vs Nifty]]-AVERAGE(Table2[1M Return vs Nifty]))/_xlfn.STDEV.P(Table2[1M Return vs Nifty])</f>
        <v>1.3869050707744489E-3</v>
      </c>
      <c r="K668">
        <v>-27.0441041529185</v>
      </c>
      <c r="L668">
        <f>(Table2[[#This Row],[6M Return vs Nifty]]-AVERAGE(Table2[6M Return vs Nifty]))/_xlfn.STDEV.P(Table2[6M Return vs Nifty])</f>
        <v>-1.0118578368882141</v>
      </c>
      <c r="M668">
        <v>-6.0174042829066803</v>
      </c>
      <c r="N668">
        <f>(Table2[[#This Row],[1W Return vs Nifty]]-AVERAGE(Table2[1W Return vs Nifty]))/_xlfn.STDEV.P(Table2[1W Return vs Nifty])</f>
        <v>-6.2183864818762584E-2</v>
      </c>
      <c r="O668">
        <v>80.540000000000006</v>
      </c>
      <c r="P668">
        <v>84.611538341022595</v>
      </c>
      <c r="Q668">
        <v>93.589901745133403</v>
      </c>
      <c r="R668">
        <v>18.537894489830599</v>
      </c>
      <c r="S668" s="1">
        <f>(Table2[[#This Row],[Close Price]]-Table2[[#This Row],[20D EMA]])/Table2[[#This Row],[20D EMA]]</f>
        <v>-5.8728582071020656E-2</v>
      </c>
      <c r="T668" s="1">
        <f>(Table2[[#This Row],[Close Price]]-Table2[[#This Row],[50D EMA]])/Table2[[#This Row],[50D EMA]]</f>
        <v>-0.10402290885609985</v>
      </c>
      <c r="U668" s="1">
        <f>(Table2[[#This Row],[Close Price]]-Table2[[#This Row],[200D EMA]])/Table2[[#This Row],[200D EMA]]</f>
        <v>-0.18997671130750965</v>
      </c>
      <c r="V668">
        <v>0.711965156539625</v>
      </c>
      <c r="W668">
        <v>72.86</v>
      </c>
      <c r="X668">
        <v>76.73</v>
      </c>
      <c r="Y668">
        <v>72.86</v>
      </c>
      <c r="Z668">
        <v>76.73</v>
      </c>
      <c r="AA668">
        <v>72.86</v>
      </c>
      <c r="AB668">
        <v>87.5</v>
      </c>
      <c r="AC668" s="1">
        <f>(Table2[[#This Row],[Close Price]]/Table2[[#This Row],[Day Low]])-1</f>
        <v>4.0488608289870998E-2</v>
      </c>
      <c r="AD668" s="1">
        <f>(Table2[[#This Row],[Day High]]/Table2[[#This Row],[Close Price]])-1</f>
        <v>1.2135602163303005E-2</v>
      </c>
      <c r="AE668" s="1">
        <f>(Table2[[#This Row],[Close Price]]/Table2[[#This Row],[Current Week Low]])-1</f>
        <v>4.0488608289870998E-2</v>
      </c>
      <c r="AF668" s="1">
        <f>(Table2[[#This Row],[Current Week High]]/Table2[[#This Row],[Close Price]])-1</f>
        <v>1.2135602163303005E-2</v>
      </c>
      <c r="AG668" s="1">
        <f>(Table2[[#This Row],[Close Price]]/Table2[[#This Row],[Current Month Low]])-1</f>
        <v>4.0488608289870998E-2</v>
      </c>
      <c r="AH668" s="1">
        <f>(Table2[[#This Row],[Current Month High]]/Table2[[#This Row],[Close Price]])-1</f>
        <v>0.15420129270544769</v>
      </c>
      <c r="AI668">
        <v>105.77760189948501</v>
      </c>
      <c r="AJ668">
        <v>4.0488608289870998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-0.15</v>
      </c>
      <c r="AM668" t="s">
        <v>3143</v>
      </c>
      <c r="AN668">
        <v>-8.9499999999999993</v>
      </c>
      <c r="AO668" t="s">
        <v>3143</v>
      </c>
      <c r="AP668">
        <v>1.9664629431041001E-2</v>
      </c>
      <c r="AQ668">
        <f>(Table2[[#This Row],[Sharpe Ratio]]-AVERAGE(Table2[Sharpe Ratio]))/_xlfn.STDEV.P(Table2[Sharpe Ratio])</f>
        <v>-0.43750517829080054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723</v>
      </c>
      <c r="AT668">
        <f>_xlfn.RANK.AVG(Table2[[#This Row],[6M Return vs Nifty Z-Score]],Table2[6M Return vs Nifty Z-Score])</f>
        <v>644</v>
      </c>
      <c r="AU668">
        <f>_xlfn.RANK.AVG(Table2[[#This Row],[Sharpe Ratio Z-Score]],Table2[Sharpe Ratio Z-Score])</f>
        <v>455</v>
      </c>
      <c r="AV668">
        <f>(Table2[[#This Row],[Rank 1Y]]+Table2[[#This Row],[Rank 6M]]+Table2[[#This Row],[Rank Sharpe]])/3</f>
        <v>607.33333333333337</v>
      </c>
    </row>
    <row r="669" spans="1:48" x14ac:dyDescent="0.3">
      <c r="A669" t="s">
        <v>848</v>
      </c>
      <c r="B669" t="s">
        <v>849</v>
      </c>
      <c r="C669" t="s">
        <v>3106</v>
      </c>
      <c r="D669" t="s">
        <v>592</v>
      </c>
      <c r="E669">
        <v>17540.796021499998</v>
      </c>
      <c r="F669">
        <v>1372.95</v>
      </c>
      <c r="G669">
        <v>-40.370158745218802</v>
      </c>
      <c r="H669">
        <f>(Table2[[#This Row],[1Y Return vs Nifty]]-AVERAGE(Table2[1Y Return vs Nifty]))/_xlfn.STDEV.P(Table2[1Y Return vs Nifty])</f>
        <v>-1.0586470656151041</v>
      </c>
      <c r="I669">
        <v>0.899228557378003</v>
      </c>
      <c r="J669">
        <f>(Table2[[#This Row],[1M Return vs Nifty]]-AVERAGE(Table2[1M Return vs Nifty]))/_xlfn.STDEV.P(Table2[1M Return vs Nifty])</f>
        <v>0.36613663092557502</v>
      </c>
      <c r="K669">
        <v>-7.3624739163625597</v>
      </c>
      <c r="L669">
        <f>(Table2[[#This Row],[6M Return vs Nifty]]-AVERAGE(Table2[6M Return vs Nifty]))/_xlfn.STDEV.P(Table2[6M Return vs Nifty])</f>
        <v>-0.29434265794328862</v>
      </c>
      <c r="M669">
        <v>-4.7565604446227496</v>
      </c>
      <c r="N669">
        <f>(Table2[[#This Row],[1W Return vs Nifty]]-AVERAGE(Table2[1W Return vs Nifty]))/_xlfn.STDEV.P(Table2[1W Return vs Nifty])</f>
        <v>0.19329202683072663</v>
      </c>
      <c r="O669">
        <v>1406.76</v>
      </c>
      <c r="P669">
        <v>1425.2605149388901</v>
      </c>
      <c r="Q669">
        <v>1461.67413925446</v>
      </c>
      <c r="R669">
        <v>32.740851068152899</v>
      </c>
      <c r="S669" s="1">
        <f>(Table2[[#This Row],[Close Price]]-Table2[[#This Row],[20D EMA]])/Table2[[#This Row],[20D EMA]]</f>
        <v>-2.4033950354004911E-2</v>
      </c>
      <c r="T669" s="1">
        <f>(Table2[[#This Row],[Close Price]]-Table2[[#This Row],[50D EMA]])/Table2[[#This Row],[50D EMA]]</f>
        <v>-3.6702423445115172E-2</v>
      </c>
      <c r="U669" s="1">
        <f>(Table2[[#This Row],[Close Price]]-Table2[[#This Row],[200D EMA]])/Table2[[#This Row],[200D EMA]]</f>
        <v>-6.0700355073473822E-2</v>
      </c>
      <c r="V669">
        <v>0.85444419545412797</v>
      </c>
      <c r="W669">
        <v>1363.65</v>
      </c>
      <c r="X669">
        <v>1386.6</v>
      </c>
      <c r="Y669">
        <v>1363.65</v>
      </c>
      <c r="Z669">
        <v>1386.6</v>
      </c>
      <c r="AA669">
        <v>1340</v>
      </c>
      <c r="AB669">
        <v>1468.8</v>
      </c>
      <c r="AC669" s="1">
        <f>(Table2[[#This Row],[Close Price]]/Table2[[#This Row],[Day Low]])-1</f>
        <v>6.8199318006818554E-3</v>
      </c>
      <c r="AD669" s="1">
        <f>(Table2[[#This Row],[Day High]]/Table2[[#This Row],[Close Price]])-1</f>
        <v>9.9420954878179923E-3</v>
      </c>
      <c r="AE669" s="1">
        <f>(Table2[[#This Row],[Close Price]]/Table2[[#This Row],[Current Week Low]])-1</f>
        <v>6.8199318006818554E-3</v>
      </c>
      <c r="AF669" s="1">
        <f>(Table2[[#This Row],[Current Week High]]/Table2[[#This Row],[Close Price]])-1</f>
        <v>9.9420954878179923E-3</v>
      </c>
      <c r="AG669" s="1">
        <f>(Table2[[#This Row],[Close Price]]/Table2[[#This Row],[Current Month Low]])-1</f>
        <v>2.458955223880599E-2</v>
      </c>
      <c r="AH669" s="1">
        <f>(Table2[[#This Row],[Current Month High]]/Table2[[#This Row],[Close Price]])-1</f>
        <v>6.9813176007866184E-2</v>
      </c>
      <c r="AI669">
        <v>25.587239156560599</v>
      </c>
      <c r="AJ669">
        <v>8.1914893617021303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-0.06</v>
      </c>
      <c r="AM669" t="s">
        <v>3143</v>
      </c>
      <c r="AN669">
        <v>-1.56</v>
      </c>
      <c r="AO669" t="s">
        <v>3143</v>
      </c>
      <c r="AP669">
        <v>-0.13787343807541499</v>
      </c>
      <c r="AQ669">
        <f>(Table2[[#This Row],[Sharpe Ratio]]-AVERAGE(Table2[Sharpe Ratio]))/_xlfn.STDEV.P(Table2[Sharpe Ratio])</f>
        <v>-2.2974964641398494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670</v>
      </c>
      <c r="AT669">
        <f>_xlfn.RANK.AVG(Table2[[#This Row],[6M Return vs Nifty Z-Score]],Table2[6M Return vs Nifty Z-Score])</f>
        <v>424</v>
      </c>
      <c r="AU669">
        <f>_xlfn.RANK.AVG(Table2[[#This Row],[Sharpe Ratio Z-Score]],Table2[Sharpe Ratio Z-Score])</f>
        <v>730</v>
      </c>
      <c r="AV669">
        <f>(Table2[[#This Row],[Rank 1Y]]+Table2[[#This Row],[Rank 6M]]+Table2[[#This Row],[Rank Sharpe]])/3</f>
        <v>608</v>
      </c>
    </row>
    <row r="670" spans="1:48" x14ac:dyDescent="0.3">
      <c r="A670" t="s">
        <v>356</v>
      </c>
      <c r="B670" t="s">
        <v>357</v>
      </c>
      <c r="C670" t="s">
        <v>3111</v>
      </c>
      <c r="D670" t="s">
        <v>163</v>
      </c>
      <c r="E670">
        <v>65417.994629250003</v>
      </c>
      <c r="F670">
        <v>2257.25</v>
      </c>
      <c r="G670">
        <v>-24.305888513632599</v>
      </c>
      <c r="H670">
        <f>(Table2[[#This Row],[1Y Return vs Nifty]]-AVERAGE(Table2[1Y Return vs Nifty]))/_xlfn.STDEV.P(Table2[1Y Return vs Nifty])</f>
        <v>-0.76910752779856417</v>
      </c>
      <c r="I670">
        <v>-3.6276552782101601</v>
      </c>
      <c r="J670">
        <f>(Table2[[#This Row],[1M Return vs Nifty]]-AVERAGE(Table2[1M Return vs Nifty]))/_xlfn.STDEV.P(Table2[1M Return vs Nifty])</f>
        <v>-0.16549595029851286</v>
      </c>
      <c r="K670">
        <v>-22.936714930079301</v>
      </c>
      <c r="L670">
        <f>(Table2[[#This Row],[6M Return vs Nifty]]-AVERAGE(Table2[6M Return vs Nifty]))/_xlfn.STDEV.P(Table2[6M Return vs Nifty])</f>
        <v>-0.86211850748306829</v>
      </c>
      <c r="M670">
        <v>-3.27777905294406</v>
      </c>
      <c r="N670">
        <f>(Table2[[#This Row],[1W Return vs Nifty]]-AVERAGE(Table2[1W Return vs Nifty]))/_xlfn.STDEV.P(Table2[1W Return vs Nifty])</f>
        <v>0.49292706736673803</v>
      </c>
      <c r="O670">
        <v>2311.21</v>
      </c>
      <c r="P670">
        <v>2382.3413282833799</v>
      </c>
      <c r="Q670">
        <v>2409.9590703144199</v>
      </c>
      <c r="R670">
        <v>34.6548447252842</v>
      </c>
      <c r="S670" s="1">
        <f>(Table2[[#This Row],[Close Price]]-Table2[[#This Row],[20D EMA]])/Table2[[#This Row],[20D EMA]]</f>
        <v>-2.3347077937530571E-2</v>
      </c>
      <c r="T670" s="1">
        <f>(Table2[[#This Row],[Close Price]]-Table2[[#This Row],[50D EMA]])/Table2[[#This Row],[50D EMA]]</f>
        <v>-5.2507727082716442E-2</v>
      </c>
      <c r="U670" s="1">
        <f>(Table2[[#This Row],[Close Price]]-Table2[[#This Row],[200D EMA]])/Table2[[#This Row],[200D EMA]]</f>
        <v>-6.3365835625787806E-2</v>
      </c>
      <c r="V670">
        <v>1.32049885222793</v>
      </c>
      <c r="W670">
        <v>2206.9</v>
      </c>
      <c r="X670">
        <v>2269.9499999999998</v>
      </c>
      <c r="Y670">
        <v>2206.9</v>
      </c>
      <c r="Z670">
        <v>2269.9499999999998</v>
      </c>
      <c r="AA670">
        <v>2146.5</v>
      </c>
      <c r="AB670">
        <v>2499.5</v>
      </c>
      <c r="AC670" s="1">
        <f>(Table2[[#This Row],[Close Price]]/Table2[[#This Row],[Day Low]])-1</f>
        <v>2.2814808101862205E-2</v>
      </c>
      <c r="AD670" s="1">
        <f>(Table2[[#This Row],[Day High]]/Table2[[#This Row],[Close Price]])-1</f>
        <v>5.6263152065565425E-3</v>
      </c>
      <c r="AE670" s="1">
        <f>(Table2[[#This Row],[Close Price]]/Table2[[#This Row],[Current Week Low]])-1</f>
        <v>2.2814808101862205E-2</v>
      </c>
      <c r="AF670" s="1">
        <f>(Table2[[#This Row],[Current Week High]]/Table2[[#This Row],[Close Price]])-1</f>
        <v>5.6263152065565425E-3</v>
      </c>
      <c r="AG670" s="1">
        <f>(Table2[[#This Row],[Close Price]]/Table2[[#This Row],[Current Month Low]])-1</f>
        <v>5.1595620778010609E-2</v>
      </c>
      <c r="AH670" s="1">
        <f>(Table2[[#This Row],[Current Month High]]/Table2[[#This Row],[Close Price]])-1</f>
        <v>0.10732085502270472</v>
      </c>
      <c r="AI670">
        <v>19.346550005537701</v>
      </c>
      <c r="AJ670">
        <v>8.0489205878129404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-7.0000000000000007E-2</v>
      </c>
      <c r="AM670" t="s">
        <v>3143</v>
      </c>
      <c r="AN670">
        <v>-3.63</v>
      </c>
      <c r="AO670" t="s">
        <v>3143</v>
      </c>
      <c r="AP670">
        <v>-4.2942892376187002E-2</v>
      </c>
      <c r="AQ670">
        <f>(Table2[[#This Row],[Sharpe Ratio]]-AVERAGE(Table2[Sharpe Ratio]))/_xlfn.STDEV.P(Table2[Sharpe Ratio])</f>
        <v>-1.1766880744201835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580</v>
      </c>
      <c r="AT670">
        <f>_xlfn.RANK.AVG(Table2[[#This Row],[6M Return vs Nifty Z-Score]],Table2[6M Return vs Nifty Z-Score])</f>
        <v>606</v>
      </c>
      <c r="AU670">
        <f>_xlfn.RANK.AVG(Table2[[#This Row],[Sharpe Ratio Z-Score]],Table2[Sharpe Ratio Z-Score])</f>
        <v>639</v>
      </c>
      <c r="AV670">
        <f>(Table2[[#This Row],[Rank 1Y]]+Table2[[#This Row],[Rank 6M]]+Table2[[#This Row],[Rank Sharpe]])/3</f>
        <v>608.33333333333337</v>
      </c>
    </row>
    <row r="671" spans="1:48" x14ac:dyDescent="0.3">
      <c r="A671" t="s">
        <v>2178</v>
      </c>
      <c r="B671" t="s">
        <v>2179</v>
      </c>
      <c r="C671" t="s">
        <v>3095</v>
      </c>
      <c r="D671" t="s">
        <v>437</v>
      </c>
      <c r="E671">
        <v>2561.2462004869999</v>
      </c>
      <c r="F671">
        <v>77.72</v>
      </c>
      <c r="G671">
        <v>-28.078074232380299</v>
      </c>
      <c r="H671">
        <f>(Table2[[#This Row],[1Y Return vs Nifty]]-AVERAGE(Table2[1Y Return vs Nifty]))/_xlfn.STDEV.P(Table2[1Y Return vs Nifty])</f>
        <v>-0.83709672953751657</v>
      </c>
      <c r="I671">
        <v>-5.0201340822651401</v>
      </c>
      <c r="J671">
        <f>(Table2[[#This Row],[1M Return vs Nifty]]-AVERAGE(Table2[1M Return vs Nifty]))/_xlfn.STDEV.P(Table2[1M Return vs Nifty])</f>
        <v>-0.32902722872006235</v>
      </c>
      <c r="K671">
        <v>-22.4915731630282</v>
      </c>
      <c r="L671">
        <f>(Table2[[#This Row],[6M Return vs Nifty]]-AVERAGE(Table2[6M Return vs Nifty]))/_xlfn.STDEV.P(Table2[6M Return vs Nifty])</f>
        <v>-0.84589038151978824</v>
      </c>
      <c r="M671">
        <v>-2.9378796794666102</v>
      </c>
      <c r="N671">
        <f>(Table2[[#This Row],[1W Return vs Nifty]]-AVERAGE(Table2[1W Return vs Nifty]))/_xlfn.STDEV.P(Table2[1W Return vs Nifty])</f>
        <v>0.56179847941126393</v>
      </c>
      <c r="O671">
        <v>81.650000000000006</v>
      </c>
      <c r="P671">
        <v>83.994347830193405</v>
      </c>
      <c r="Q671">
        <v>85.592462384554594</v>
      </c>
      <c r="R671">
        <v>32.668308703836203</v>
      </c>
      <c r="S671" s="1">
        <f>(Table2[[#This Row],[Close Price]]-Table2[[#This Row],[20D EMA]])/Table2[[#This Row],[20D EMA]]</f>
        <v>-4.813227189222298E-2</v>
      </c>
      <c r="T671" s="1">
        <f>(Table2[[#This Row],[Close Price]]-Table2[[#This Row],[50D EMA]])/Table2[[#This Row],[50D EMA]]</f>
        <v>-7.4699643395980619E-2</v>
      </c>
      <c r="U671" s="1">
        <f>(Table2[[#This Row],[Close Price]]-Table2[[#This Row],[200D EMA]])/Table2[[#This Row],[200D EMA]]</f>
        <v>-9.1976117583634373E-2</v>
      </c>
      <c r="V671">
        <v>0.44413223594354401</v>
      </c>
      <c r="W671">
        <v>76.12</v>
      </c>
      <c r="X671">
        <v>78.98</v>
      </c>
      <c r="Y671">
        <v>76.12</v>
      </c>
      <c r="Z671">
        <v>78.98</v>
      </c>
      <c r="AA671">
        <v>75.64</v>
      </c>
      <c r="AB671">
        <v>90</v>
      </c>
      <c r="AC671" s="1">
        <f>(Table2[[#This Row],[Close Price]]/Table2[[#This Row],[Day Low]])-1</f>
        <v>2.1019442984760772E-2</v>
      </c>
      <c r="AD671" s="1">
        <f>(Table2[[#This Row],[Day High]]/Table2[[#This Row],[Close Price]])-1</f>
        <v>1.6212043232115336E-2</v>
      </c>
      <c r="AE671" s="1">
        <f>(Table2[[#This Row],[Close Price]]/Table2[[#This Row],[Current Week Low]])-1</f>
        <v>2.1019442984760772E-2</v>
      </c>
      <c r="AF671" s="1">
        <f>(Table2[[#This Row],[Current Week High]]/Table2[[#This Row],[Close Price]])-1</f>
        <v>1.6212043232115336E-2</v>
      </c>
      <c r="AG671" s="1">
        <f>(Table2[[#This Row],[Close Price]]/Table2[[#This Row],[Current Month Low]])-1</f>
        <v>2.7498677948175621E-2</v>
      </c>
      <c r="AH671" s="1">
        <f>(Table2[[#This Row],[Current Month High]]/Table2[[#This Row],[Close Price]])-1</f>
        <v>0.15800308800823482</v>
      </c>
      <c r="AI671">
        <v>54.400411734431202</v>
      </c>
      <c r="AJ671">
        <v>24.252597921662598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-0.03</v>
      </c>
      <c r="AM671" t="s">
        <v>3143</v>
      </c>
      <c r="AN671">
        <v>-4.91</v>
      </c>
      <c r="AO671" t="s">
        <v>3143</v>
      </c>
      <c r="AP671">
        <v>-3.4682750755185003E-2</v>
      </c>
      <c r="AQ671">
        <f>(Table2[[#This Row],[Sharpe Ratio]]-AVERAGE(Table2[Sharpe Ratio]))/_xlfn.STDEV.P(Table2[Sharpe Ratio])</f>
        <v>-1.0791637637686444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597</v>
      </c>
      <c r="AT671">
        <f>_xlfn.RANK.AVG(Table2[[#This Row],[6M Return vs Nifty Z-Score]],Table2[6M Return vs Nifty Z-Score])</f>
        <v>602</v>
      </c>
      <c r="AU671">
        <f>_xlfn.RANK.AVG(Table2[[#This Row],[Sharpe Ratio Z-Score]],Table2[Sharpe Ratio Z-Score])</f>
        <v>627</v>
      </c>
      <c r="AV671">
        <f>(Table2[[#This Row],[Rank 1Y]]+Table2[[#This Row],[Rank 6M]]+Table2[[#This Row],[Rank Sharpe]])/3</f>
        <v>608.66666666666663</v>
      </c>
    </row>
    <row r="672" spans="1:48" x14ac:dyDescent="0.3">
      <c r="A672" t="s">
        <v>1223</v>
      </c>
      <c r="B672" t="s">
        <v>1224</v>
      </c>
      <c r="C672" t="s">
        <v>3096</v>
      </c>
      <c r="D672" t="s">
        <v>21</v>
      </c>
      <c r="E672">
        <v>9161.7526887000004</v>
      </c>
      <c r="F672">
        <v>443.1</v>
      </c>
      <c r="G672">
        <v>-20.8186198136858</v>
      </c>
      <c r="H672">
        <f>(Table2[[#This Row],[1Y Return vs Nifty]]-AVERAGE(Table2[1Y Return vs Nifty]))/_xlfn.STDEV.P(Table2[1Y Return vs Nifty])</f>
        <v>-0.70625361952457588</v>
      </c>
      <c r="I672">
        <v>0.58058141692958198</v>
      </c>
      <c r="J672">
        <f>(Table2[[#This Row],[1M Return vs Nifty]]-AVERAGE(Table2[1M Return vs Nifty]))/_xlfn.STDEV.P(Table2[1M Return vs Nifty])</f>
        <v>0.32871503851701733</v>
      </c>
      <c r="K672">
        <v>-19.225555765821699</v>
      </c>
      <c r="L672">
        <f>(Table2[[#This Row],[6M Return vs Nifty]]-AVERAGE(Table2[6M Return vs Nifty]))/_xlfn.STDEV.P(Table2[6M Return vs Nifty])</f>
        <v>-0.72682417465439941</v>
      </c>
      <c r="M672">
        <v>-6.8452438892384002</v>
      </c>
      <c r="N672">
        <f>(Table2[[#This Row],[1W Return vs Nifty]]-AVERAGE(Table2[1W Return vs Nifty]))/_xlfn.STDEV.P(Table2[1W Return vs Nifty])</f>
        <v>-0.22992316380935807</v>
      </c>
      <c r="O672">
        <v>463.47</v>
      </c>
      <c r="P672">
        <v>475.01393148698298</v>
      </c>
      <c r="Q672">
        <v>479.03175940933698</v>
      </c>
      <c r="R672">
        <v>30.517245295344399</v>
      </c>
      <c r="S672" s="1">
        <f>(Table2[[#This Row],[Close Price]]-Table2[[#This Row],[20D EMA]])/Table2[[#This Row],[20D EMA]]</f>
        <v>-4.3951064793837799E-2</v>
      </c>
      <c r="T672" s="1">
        <f>(Table2[[#This Row],[Close Price]]-Table2[[#This Row],[50D EMA]])/Table2[[#This Row],[50D EMA]]</f>
        <v>-6.7185253676833506E-2</v>
      </c>
      <c r="U672" s="1">
        <f>(Table2[[#This Row],[Close Price]]-Table2[[#This Row],[200D EMA]])/Table2[[#This Row],[200D EMA]]</f>
        <v>-7.5009138128215316E-2</v>
      </c>
      <c r="V672">
        <v>1.06569925738187</v>
      </c>
      <c r="W672">
        <v>442</v>
      </c>
      <c r="X672">
        <v>453.7</v>
      </c>
      <c r="Y672">
        <v>442</v>
      </c>
      <c r="Z672">
        <v>453.7</v>
      </c>
      <c r="AA672">
        <v>441</v>
      </c>
      <c r="AB672">
        <v>493.45</v>
      </c>
      <c r="AC672" s="1">
        <f>(Table2[[#This Row],[Close Price]]/Table2[[#This Row],[Day Low]])-1</f>
        <v>2.488687782805421E-3</v>
      </c>
      <c r="AD672" s="1">
        <f>(Table2[[#This Row],[Day High]]/Table2[[#This Row],[Close Price]])-1</f>
        <v>2.3922365154592562E-2</v>
      </c>
      <c r="AE672" s="1">
        <f>(Table2[[#This Row],[Close Price]]/Table2[[#This Row],[Current Week Low]])-1</f>
        <v>2.488687782805421E-3</v>
      </c>
      <c r="AF672" s="1">
        <f>(Table2[[#This Row],[Current Week High]]/Table2[[#This Row],[Close Price]])-1</f>
        <v>2.3922365154592562E-2</v>
      </c>
      <c r="AG672" s="1">
        <f>(Table2[[#This Row],[Close Price]]/Table2[[#This Row],[Current Month Low]])-1</f>
        <v>4.761904761904745E-3</v>
      </c>
      <c r="AH672" s="1">
        <f>(Table2[[#This Row],[Current Month High]]/Table2[[#This Row],[Close Price]])-1</f>
        <v>0.11363123448431489</v>
      </c>
      <c r="AI672">
        <v>29.7675468291581</v>
      </c>
      <c r="AJ672">
        <v>12.1204453441295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0</v>
      </c>
      <c r="AM672">
        <v>0</v>
      </c>
      <c r="AN672">
        <v>-5.27</v>
      </c>
      <c r="AO672" t="s">
        <v>3143</v>
      </c>
      <c r="AP672">
        <v>-8.9005243846670995E-2</v>
      </c>
      <c r="AQ672">
        <f>(Table2[[#This Row],[Sharpe Ratio]]-AVERAGE(Table2[Sharpe Ratio]))/_xlfn.STDEV.P(Table2[Sharpe Ratio])</f>
        <v>-1.7205285169043807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561</v>
      </c>
      <c r="AT672">
        <f>_xlfn.RANK.AVG(Table2[[#This Row],[6M Return vs Nifty Z-Score]],Table2[6M Return vs Nifty Z-Score])</f>
        <v>565</v>
      </c>
      <c r="AU672">
        <f>_xlfn.RANK.AVG(Table2[[#This Row],[Sharpe Ratio Z-Score]],Table2[Sharpe Ratio Z-Score])</f>
        <v>701</v>
      </c>
      <c r="AV672">
        <f>(Table2[[#This Row],[Rank 1Y]]+Table2[[#This Row],[Rank 6M]]+Table2[[#This Row],[Rank Sharpe]])/3</f>
        <v>609</v>
      </c>
    </row>
    <row r="673" spans="1:48" x14ac:dyDescent="0.3">
      <c r="A673" t="s">
        <v>1624</v>
      </c>
      <c r="B673" t="s">
        <v>1625</v>
      </c>
      <c r="C673" t="s">
        <v>3108</v>
      </c>
      <c r="D673" t="s">
        <v>1626</v>
      </c>
      <c r="E673">
        <v>5373.5241880249996</v>
      </c>
      <c r="F673">
        <v>416.95</v>
      </c>
      <c r="G673">
        <v>-24.845104395746802</v>
      </c>
      <c r="H673">
        <f>(Table2[[#This Row],[1Y Return vs Nifty]]-AVERAGE(Table2[1Y Return vs Nifty]))/_xlfn.STDEV.P(Table2[1Y Return vs Nifty])</f>
        <v>-0.77882625856192667</v>
      </c>
      <c r="I673">
        <v>-9.4087644505098602</v>
      </c>
      <c r="J673">
        <f>(Table2[[#This Row],[1M Return vs Nifty]]-AVERAGE(Table2[1M Return vs Nifty]))/_xlfn.STDEV.P(Table2[1M Return vs Nifty])</f>
        <v>-0.84442346494913334</v>
      </c>
      <c r="K673">
        <v>-28.997214389260101</v>
      </c>
      <c r="L673">
        <f>(Table2[[#This Row],[6M Return vs Nifty]]-AVERAGE(Table2[6M Return vs Nifty]))/_xlfn.STDEV.P(Table2[6M Return vs Nifty])</f>
        <v>-1.0830605890934111</v>
      </c>
      <c r="M673">
        <v>-9.1172122546454304</v>
      </c>
      <c r="N673">
        <f>(Table2[[#This Row],[1W Return vs Nifty]]-AVERAGE(Table2[1W Return vs Nifty]))/_xlfn.STDEV.P(Table2[1W Return vs Nifty])</f>
        <v>-0.69027608486720382</v>
      </c>
      <c r="O673">
        <v>450.63</v>
      </c>
      <c r="P673">
        <v>475.030239272541</v>
      </c>
      <c r="Q673">
        <v>494.929345776265</v>
      </c>
      <c r="R673">
        <v>17.2733125022854</v>
      </c>
      <c r="S673" s="1">
        <f>(Table2[[#This Row],[Close Price]]-Table2[[#This Row],[20D EMA]])/Table2[[#This Row],[20D EMA]]</f>
        <v>-7.4739808712247308E-2</v>
      </c>
      <c r="T673" s="1">
        <f>(Table2[[#This Row],[Close Price]]-Table2[[#This Row],[50D EMA]])/Table2[[#This Row],[50D EMA]]</f>
        <v>-0.12226640426404181</v>
      </c>
      <c r="U673" s="1">
        <f>(Table2[[#This Row],[Close Price]]-Table2[[#This Row],[200D EMA]])/Table2[[#This Row],[200D EMA]]</f>
        <v>-0.1575565208281586</v>
      </c>
      <c r="V673">
        <v>0.41437865099572302</v>
      </c>
      <c r="W673">
        <v>408.25</v>
      </c>
      <c r="X673">
        <v>419.95</v>
      </c>
      <c r="Y673">
        <v>408.25</v>
      </c>
      <c r="Z673">
        <v>419.95</v>
      </c>
      <c r="AA673">
        <v>402.8</v>
      </c>
      <c r="AB673">
        <v>495.7</v>
      </c>
      <c r="AC673" s="1">
        <f>(Table2[[#This Row],[Close Price]]/Table2[[#This Row],[Day Low]])-1</f>
        <v>2.1310471524800922E-2</v>
      </c>
      <c r="AD673" s="1">
        <f>(Table2[[#This Row],[Day High]]/Table2[[#This Row],[Close Price]])-1</f>
        <v>7.1951073270175581E-3</v>
      </c>
      <c r="AE673" s="1">
        <f>(Table2[[#This Row],[Close Price]]/Table2[[#This Row],[Current Week Low]])-1</f>
        <v>2.1310471524800922E-2</v>
      </c>
      <c r="AF673" s="1">
        <f>(Table2[[#This Row],[Current Week High]]/Table2[[#This Row],[Close Price]])-1</f>
        <v>7.1951073270175581E-3</v>
      </c>
      <c r="AG673" s="1">
        <f>(Table2[[#This Row],[Close Price]]/Table2[[#This Row],[Current Month Low]])-1</f>
        <v>3.5129096325719811E-2</v>
      </c>
      <c r="AH673" s="1">
        <f>(Table2[[#This Row],[Current Month High]]/Table2[[#This Row],[Close Price]])-1</f>
        <v>0.18887156733421273</v>
      </c>
      <c r="AI673">
        <v>60.534836311308297</v>
      </c>
      <c r="AJ673">
        <v>3.68021882382196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-0.15</v>
      </c>
      <c r="AM673" t="s">
        <v>3143</v>
      </c>
      <c r="AN673">
        <v>-10.88</v>
      </c>
      <c r="AO673" t="s">
        <v>3143</v>
      </c>
      <c r="AP673">
        <v>-1.7462764558318002E-2</v>
      </c>
      <c r="AQ673">
        <f>(Table2[[#This Row],[Sharpe Ratio]]-AVERAGE(Table2[Sharpe Ratio]))/_xlfn.STDEV.P(Table2[Sharpe Ratio])</f>
        <v>-0.87585401917436745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586</v>
      </c>
      <c r="AT673">
        <f>_xlfn.RANK.AVG(Table2[[#This Row],[6M Return vs Nifty Z-Score]],Table2[6M Return vs Nifty Z-Score])</f>
        <v>652</v>
      </c>
      <c r="AU673">
        <f>_xlfn.RANK.AVG(Table2[[#This Row],[Sharpe Ratio Z-Score]],Table2[Sharpe Ratio Z-Score])</f>
        <v>592</v>
      </c>
      <c r="AV673">
        <f>(Table2[[#This Row],[Rank 1Y]]+Table2[[#This Row],[Rank 6M]]+Table2[[#This Row],[Rank Sharpe]])/3</f>
        <v>610</v>
      </c>
    </row>
    <row r="674" spans="1:48" x14ac:dyDescent="0.3">
      <c r="A674" t="s">
        <v>1488</v>
      </c>
      <c r="B674" t="s">
        <v>1489</v>
      </c>
      <c r="C674" t="s">
        <v>3111</v>
      </c>
      <c r="D674" t="s">
        <v>465</v>
      </c>
      <c r="E674">
        <v>6547.4320749999997</v>
      </c>
      <c r="F674">
        <v>2032</v>
      </c>
      <c r="G674">
        <v>-28.109209553209698</v>
      </c>
      <c r="H674">
        <f>(Table2[[#This Row],[1Y Return vs Nifty]]-AVERAGE(Table2[1Y Return vs Nifty]))/_xlfn.STDEV.P(Table2[1Y Return vs Nifty])</f>
        <v>-0.83765790699984466</v>
      </c>
      <c r="I674">
        <v>-5.2660530327151598</v>
      </c>
      <c r="J674">
        <f>(Table2[[#This Row],[1M Return vs Nifty]]-AVERAGE(Table2[1M Return vs Nifty]))/_xlfn.STDEV.P(Table2[1M Return vs Nifty])</f>
        <v>-0.35790769730462374</v>
      </c>
      <c r="K674">
        <v>-16.318188607574299</v>
      </c>
      <c r="L674">
        <f>(Table2[[#This Row],[6M Return vs Nifty]]-AVERAGE(Table2[6M Return vs Nifty]))/_xlfn.STDEV.P(Table2[6M Return vs Nifty])</f>
        <v>-0.62083295127830562</v>
      </c>
      <c r="M674">
        <v>-5.6087156658423698</v>
      </c>
      <c r="N674">
        <f>(Table2[[#This Row],[1W Return vs Nifty]]-AVERAGE(Table2[1W Return vs Nifty]))/_xlfn.STDEV.P(Table2[1W Return vs Nifty])</f>
        <v>2.0625826342998213E-2</v>
      </c>
      <c r="O674">
        <v>2159.23</v>
      </c>
      <c r="P674">
        <v>2212.9987503798002</v>
      </c>
      <c r="Q674">
        <v>2248.2357235957202</v>
      </c>
      <c r="R674">
        <v>16.146136649380502</v>
      </c>
      <c r="S674" s="1">
        <f>(Table2[[#This Row],[Close Price]]-Table2[[#This Row],[20D EMA]])/Table2[[#This Row],[20D EMA]]</f>
        <v>-5.8923783015241551E-2</v>
      </c>
      <c r="T674" s="1">
        <f>(Table2[[#This Row],[Close Price]]-Table2[[#This Row],[50D EMA]])/Table2[[#This Row],[50D EMA]]</f>
        <v>-8.1788907629855981E-2</v>
      </c>
      <c r="U674" s="1">
        <f>(Table2[[#This Row],[Close Price]]-Table2[[#This Row],[200D EMA]])/Table2[[#This Row],[200D EMA]]</f>
        <v>-9.6180183121493665E-2</v>
      </c>
      <c r="V674">
        <v>0.42495529721071201</v>
      </c>
      <c r="W674">
        <v>2000.5</v>
      </c>
      <c r="X674">
        <v>2059.5</v>
      </c>
      <c r="Y674">
        <v>2000.5</v>
      </c>
      <c r="Z674">
        <v>2059.5</v>
      </c>
      <c r="AA674">
        <v>2000.5</v>
      </c>
      <c r="AB674">
        <v>2374</v>
      </c>
      <c r="AC674" s="1">
        <f>(Table2[[#This Row],[Close Price]]/Table2[[#This Row],[Day Low]])-1</f>
        <v>1.574606348412888E-2</v>
      </c>
      <c r="AD674" s="1">
        <f>(Table2[[#This Row],[Day High]]/Table2[[#This Row],[Close Price]])-1</f>
        <v>1.3533464566929165E-2</v>
      </c>
      <c r="AE674" s="1">
        <f>(Table2[[#This Row],[Close Price]]/Table2[[#This Row],[Current Week Low]])-1</f>
        <v>1.574606348412888E-2</v>
      </c>
      <c r="AF674" s="1">
        <f>(Table2[[#This Row],[Current Week High]]/Table2[[#This Row],[Close Price]])-1</f>
        <v>1.3533464566929165E-2</v>
      </c>
      <c r="AG674" s="1">
        <f>(Table2[[#This Row],[Close Price]]/Table2[[#This Row],[Current Month Low]])-1</f>
        <v>1.574606348412888E-2</v>
      </c>
      <c r="AH674" s="1">
        <f>(Table2[[#This Row],[Current Month High]]/Table2[[#This Row],[Close Price]])-1</f>
        <v>0.16830708661417315</v>
      </c>
      <c r="AI674">
        <v>34.5964566929133</v>
      </c>
      <c r="AJ674">
        <v>3.6734693877550999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-0.05</v>
      </c>
      <c r="AM674" t="s">
        <v>3143</v>
      </c>
      <c r="AN674">
        <v>-9.57</v>
      </c>
      <c r="AO674" t="s">
        <v>3143</v>
      </c>
      <c r="AP674">
        <v>-9.1038884440792001E-2</v>
      </c>
      <c r="AQ674">
        <f>(Table2[[#This Row],[Sharpe Ratio]]-AVERAGE(Table2[Sharpe Ratio]))/_xlfn.STDEV.P(Table2[Sharpe Ratio])</f>
        <v>-1.7445389281242527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598</v>
      </c>
      <c r="AT674">
        <f>_xlfn.RANK.AVG(Table2[[#This Row],[6M Return vs Nifty Z-Score]],Table2[6M Return vs Nifty Z-Score])</f>
        <v>532</v>
      </c>
      <c r="AU674">
        <f>_xlfn.RANK.AVG(Table2[[#This Row],[Sharpe Ratio Z-Score]],Table2[Sharpe Ratio Z-Score])</f>
        <v>704</v>
      </c>
      <c r="AV674">
        <f>(Table2[[#This Row],[Rank 1Y]]+Table2[[#This Row],[Rank 6M]]+Table2[[#This Row],[Rank Sharpe]])/3</f>
        <v>611.33333333333337</v>
      </c>
    </row>
    <row r="675" spans="1:48" x14ac:dyDescent="0.3">
      <c r="A675" t="s">
        <v>1149</v>
      </c>
      <c r="B675" t="s">
        <v>1150</v>
      </c>
      <c r="C675" t="s">
        <v>3111</v>
      </c>
      <c r="D675" t="s">
        <v>465</v>
      </c>
      <c r="E675">
        <v>10234.8780057</v>
      </c>
      <c r="F675">
        <v>2018.65</v>
      </c>
      <c r="G675">
        <v>-33.660292169384697</v>
      </c>
      <c r="H675">
        <f>(Table2[[#This Row],[1Y Return vs Nifty]]-AVERAGE(Table2[1Y Return vs Nifty]))/_xlfn.STDEV.P(Table2[1Y Return vs Nifty])</f>
        <v>-0.93770962873373842</v>
      </c>
      <c r="I675">
        <v>-6.3234435530178699</v>
      </c>
      <c r="J675">
        <f>(Table2[[#This Row],[1M Return vs Nifty]]-AVERAGE(Table2[1M Return vs Nifty]))/_xlfn.STDEV.P(Table2[1M Return vs Nifty])</f>
        <v>-0.48208655235964276</v>
      </c>
      <c r="K675">
        <v>-11.0526857875193</v>
      </c>
      <c r="L675">
        <f>(Table2[[#This Row],[6M Return vs Nifty]]-AVERAGE(Table2[6M Return vs Nifty]))/_xlfn.STDEV.P(Table2[6M Return vs Nifty])</f>
        <v>-0.42887333448042936</v>
      </c>
      <c r="M675">
        <v>-8.8639058416927305</v>
      </c>
      <c r="N675">
        <f>(Table2[[#This Row],[1W Return vs Nifty]]-AVERAGE(Table2[1W Return vs Nifty]))/_xlfn.STDEV.P(Table2[1W Return vs Nifty])</f>
        <v>-0.63895039349712646</v>
      </c>
      <c r="O675">
        <v>2187.48</v>
      </c>
      <c r="P675">
        <v>2199.9901091331399</v>
      </c>
      <c r="Q675">
        <v>2176.8728174988901</v>
      </c>
      <c r="R675">
        <v>18.164511998710001</v>
      </c>
      <c r="S675" s="1">
        <f>(Table2[[#This Row],[Close Price]]-Table2[[#This Row],[20D EMA]])/Table2[[#This Row],[20D EMA]]</f>
        <v>-7.7180134218369958E-2</v>
      </c>
      <c r="T675" s="1">
        <f>(Table2[[#This Row],[Close Price]]-Table2[[#This Row],[50D EMA]])/Table2[[#This Row],[50D EMA]]</f>
        <v>-8.2427692915670911E-2</v>
      </c>
      <c r="U675" s="1">
        <f>(Table2[[#This Row],[Close Price]]-Table2[[#This Row],[200D EMA]])/Table2[[#This Row],[200D EMA]]</f>
        <v>-7.2683537700047859E-2</v>
      </c>
      <c r="V675">
        <v>0.45737536529211897</v>
      </c>
      <c r="W675">
        <v>1989</v>
      </c>
      <c r="X675">
        <v>2038.8</v>
      </c>
      <c r="Y675">
        <v>1989</v>
      </c>
      <c r="Z675">
        <v>2038.8</v>
      </c>
      <c r="AA675">
        <v>1974.95</v>
      </c>
      <c r="AB675">
        <v>2443.15</v>
      </c>
      <c r="AC675" s="1">
        <f>(Table2[[#This Row],[Close Price]]/Table2[[#This Row],[Day Low]])-1</f>
        <v>1.4906988436400148E-2</v>
      </c>
      <c r="AD675" s="1">
        <f>(Table2[[#This Row],[Day High]]/Table2[[#This Row],[Close Price]])-1</f>
        <v>9.9819186089713519E-3</v>
      </c>
      <c r="AE675" s="1">
        <f>(Table2[[#This Row],[Close Price]]/Table2[[#This Row],[Current Week Low]])-1</f>
        <v>1.4906988436400148E-2</v>
      </c>
      <c r="AF675" s="1">
        <f>(Table2[[#This Row],[Current Week High]]/Table2[[#This Row],[Close Price]])-1</f>
        <v>9.9819186089713519E-3</v>
      </c>
      <c r="AG675" s="1">
        <f>(Table2[[#This Row],[Close Price]]/Table2[[#This Row],[Current Month Low]])-1</f>
        <v>2.2127142459302807E-2</v>
      </c>
      <c r="AH675" s="1">
        <f>(Table2[[#This Row],[Current Month High]]/Table2[[#This Row],[Close Price]])-1</f>
        <v>0.21028905456617042</v>
      </c>
      <c r="AI675">
        <v>35.4865875709013</v>
      </c>
      <c r="AJ675">
        <v>11.6509955752212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0.01</v>
      </c>
      <c r="AM675" t="s">
        <v>3144</v>
      </c>
      <c r="AN675">
        <v>-12.24</v>
      </c>
      <c r="AO675" t="s">
        <v>3143</v>
      </c>
      <c r="AP675">
        <v>-0.12746921295819799</v>
      </c>
      <c r="AQ675">
        <f>(Table2[[#This Row],[Sharpe Ratio]]-AVERAGE(Table2[Sharpe Ratio]))/_xlfn.STDEV.P(Table2[Sharpe Ratio])</f>
        <v>-2.174657785461489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638</v>
      </c>
      <c r="AT675">
        <f>_xlfn.RANK.AVG(Table2[[#This Row],[6M Return vs Nifty Z-Score]],Table2[6M Return vs Nifty Z-Score])</f>
        <v>473</v>
      </c>
      <c r="AU675">
        <f>_xlfn.RANK.AVG(Table2[[#This Row],[Sharpe Ratio Z-Score]],Table2[Sharpe Ratio Z-Score])</f>
        <v>727</v>
      </c>
      <c r="AV675">
        <f>(Table2[[#This Row],[Rank 1Y]]+Table2[[#This Row],[Rank 6M]]+Table2[[#This Row],[Rank Sharpe]])/3</f>
        <v>612.66666666666663</v>
      </c>
    </row>
    <row r="676" spans="1:48" x14ac:dyDescent="0.3">
      <c r="A676" t="s">
        <v>910</v>
      </c>
      <c r="B676" t="s">
        <v>911</v>
      </c>
      <c r="C676" t="s">
        <v>3097</v>
      </c>
      <c r="D676" t="s">
        <v>54</v>
      </c>
      <c r="E676">
        <v>15651.998461450001</v>
      </c>
      <c r="F676">
        <v>957.45</v>
      </c>
      <c r="G676">
        <v>-68.203050632534698</v>
      </c>
      <c r="H676">
        <f>(Table2[[#This Row],[1Y Return vs Nifty]]-AVERAGE(Table2[1Y Return vs Nifty]))/_xlfn.STDEV.P(Table2[1Y Return vs Nifty])</f>
        <v>-1.5603021384553122</v>
      </c>
      <c r="I676">
        <v>-11.5537176788394</v>
      </c>
      <c r="J676">
        <f>(Table2[[#This Row],[1M Return vs Nifty]]-AVERAGE(Table2[1M Return vs Nifty]))/_xlfn.STDEV.P(Table2[1M Return vs Nifty])</f>
        <v>-1.0963245657498819</v>
      </c>
      <c r="K676">
        <v>-44.0028870857901</v>
      </c>
      <c r="L676">
        <f>(Table2[[#This Row],[6M Return vs Nifty]]-AVERAGE(Table2[6M Return vs Nifty]))/_xlfn.STDEV.P(Table2[6M Return vs Nifty])</f>
        <v>-1.6301086639038933</v>
      </c>
      <c r="M676">
        <v>-1.80204610270872</v>
      </c>
      <c r="N676">
        <f>(Table2[[#This Row],[1W Return vs Nifty]]-AVERAGE(Table2[1W Return vs Nifty]))/_xlfn.STDEV.P(Table2[1W Return vs Nifty])</f>
        <v>0.79194442371995566</v>
      </c>
      <c r="O676">
        <v>1061.18</v>
      </c>
      <c r="P676">
        <v>1145.4549575685601</v>
      </c>
      <c r="Q676">
        <v>1299.6499084659299</v>
      </c>
      <c r="R676">
        <v>13.8031660689061</v>
      </c>
      <c r="S676" s="1">
        <f>(Table2[[#This Row],[Close Price]]-Table2[[#This Row],[20D EMA]])/Table2[[#This Row],[20D EMA]]</f>
        <v>-9.7749674890216562E-2</v>
      </c>
      <c r="T676" s="1">
        <f>(Table2[[#This Row],[Close Price]]-Table2[[#This Row],[50D EMA]])/Table2[[#This Row],[50D EMA]]</f>
        <v>-0.16413125311154558</v>
      </c>
      <c r="U676" s="1">
        <f>(Table2[[#This Row],[Close Price]]-Table2[[#This Row],[200D EMA]])/Table2[[#This Row],[200D EMA]]</f>
        <v>-0.26330160625322013</v>
      </c>
      <c r="V676">
        <v>1.5069876852687401</v>
      </c>
      <c r="W676">
        <v>911.5</v>
      </c>
      <c r="X676">
        <v>968.75</v>
      </c>
      <c r="Y676">
        <v>911.5</v>
      </c>
      <c r="Z676">
        <v>968.75</v>
      </c>
      <c r="AA676">
        <v>911.5</v>
      </c>
      <c r="AB676">
        <v>1207.5</v>
      </c>
      <c r="AC676" s="1">
        <f>(Table2[[#This Row],[Close Price]]/Table2[[#This Row],[Day Low]])-1</f>
        <v>5.0411409764125059E-2</v>
      </c>
      <c r="AD676" s="1">
        <f>(Table2[[#This Row],[Day High]]/Table2[[#This Row],[Close Price]])-1</f>
        <v>1.1802182881612611E-2</v>
      </c>
      <c r="AE676" s="1">
        <f>(Table2[[#This Row],[Close Price]]/Table2[[#This Row],[Current Week Low]])-1</f>
        <v>5.0411409764125059E-2</v>
      </c>
      <c r="AF676" s="1">
        <f>(Table2[[#This Row],[Current Week High]]/Table2[[#This Row],[Close Price]])-1</f>
        <v>1.1802182881612611E-2</v>
      </c>
      <c r="AG676" s="1">
        <f>(Table2[[#This Row],[Close Price]]/Table2[[#This Row],[Current Month Low]])-1</f>
        <v>5.0411409764125059E-2</v>
      </c>
      <c r="AH676" s="1">
        <f>(Table2[[#This Row],[Current Month High]]/Table2[[#This Row],[Close Price]])-1</f>
        <v>0.26116246279179056</v>
      </c>
      <c r="AI676">
        <v>87.581596950232296</v>
      </c>
      <c r="AJ676">
        <v>5.0411409764124997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-0.27</v>
      </c>
      <c r="AM676" t="s">
        <v>3143</v>
      </c>
      <c r="AN676">
        <v>-14.45</v>
      </c>
      <c r="AO676" t="s">
        <v>3143</v>
      </c>
      <c r="AP676">
        <v>4.05899776692E-2</v>
      </c>
      <c r="AQ676">
        <f>(Table2[[#This Row],[Sharpe Ratio]]-AVERAGE(Table2[Sharpe Ratio]))/_xlfn.STDEV.P(Table2[Sharpe Ratio])</f>
        <v>-0.19044765122841306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727</v>
      </c>
      <c r="AT676">
        <f>_xlfn.RANK.AVG(Table2[[#This Row],[6M Return vs Nifty Z-Score]],Table2[6M Return vs Nifty Z-Score])</f>
        <v>722</v>
      </c>
      <c r="AU676">
        <f>_xlfn.RANK.AVG(Table2[[#This Row],[Sharpe Ratio Z-Score]],Table2[Sharpe Ratio Z-Score])</f>
        <v>391</v>
      </c>
      <c r="AV676">
        <f>(Table2[[#This Row],[Rank 1Y]]+Table2[[#This Row],[Rank 6M]]+Table2[[#This Row],[Rank Sharpe]])/3</f>
        <v>613.33333333333337</v>
      </c>
    </row>
    <row r="677" spans="1:48" x14ac:dyDescent="0.3">
      <c r="A677" t="s">
        <v>595</v>
      </c>
      <c r="B677" t="s">
        <v>596</v>
      </c>
      <c r="C677" t="s">
        <v>3097</v>
      </c>
      <c r="D677" t="s">
        <v>43</v>
      </c>
      <c r="E677">
        <v>31725.716935594999</v>
      </c>
      <c r="F677">
        <v>541.4</v>
      </c>
      <c r="G677">
        <v>-35.708183363909797</v>
      </c>
      <c r="H677">
        <f>(Table2[[#This Row],[1Y Return vs Nifty]]-AVERAGE(Table2[1Y Return vs Nifty]))/_xlfn.STDEV.P(Table2[1Y Return vs Nifty])</f>
        <v>-0.97462045390122642</v>
      </c>
      <c r="I677">
        <v>-4.3104756688673103</v>
      </c>
      <c r="J677">
        <f>(Table2[[#This Row],[1M Return vs Nifty]]-AVERAGE(Table2[1M Return vs Nifty]))/_xlfn.STDEV.P(Table2[1M Return vs Nifty])</f>
        <v>-0.24568567461697136</v>
      </c>
      <c r="K677">
        <v>-12.1399304247135</v>
      </c>
      <c r="L677">
        <f>(Table2[[#This Row],[6M Return vs Nifty]]-AVERAGE(Table2[6M Return vs Nifty]))/_xlfn.STDEV.P(Table2[6M Return vs Nifty])</f>
        <v>-0.46851001706398643</v>
      </c>
      <c r="M677">
        <v>-1.2166742361698799</v>
      </c>
      <c r="N677">
        <f>(Table2[[#This Row],[1W Return vs Nifty]]-AVERAGE(Table2[1W Return vs Nifty]))/_xlfn.STDEV.P(Table2[1W Return vs Nifty])</f>
        <v>0.91055419521559022</v>
      </c>
      <c r="O677">
        <v>560.9</v>
      </c>
      <c r="P677">
        <v>577.72477036129806</v>
      </c>
      <c r="Q677">
        <v>575.05097153034001</v>
      </c>
      <c r="R677">
        <v>26.575272683032601</v>
      </c>
      <c r="S677" s="1">
        <f>(Table2[[#This Row],[Close Price]]-Table2[[#This Row],[20D EMA]])/Table2[[#This Row],[20D EMA]]</f>
        <v>-3.4765555357461224E-2</v>
      </c>
      <c r="T677" s="1">
        <f>(Table2[[#This Row],[Close Price]]-Table2[[#This Row],[50D EMA]])/Table2[[#This Row],[50D EMA]]</f>
        <v>-6.2875563286963199E-2</v>
      </c>
      <c r="U677" s="1">
        <f>(Table2[[#This Row],[Close Price]]-Table2[[#This Row],[200D EMA]])/Table2[[#This Row],[200D EMA]]</f>
        <v>-5.8518241332220035E-2</v>
      </c>
      <c r="V677">
        <v>0.81931938699709705</v>
      </c>
      <c r="W677">
        <v>528.04999999999995</v>
      </c>
      <c r="X677">
        <v>548.95000000000005</v>
      </c>
      <c r="Y677">
        <v>528.04999999999995</v>
      </c>
      <c r="Z677">
        <v>548.95000000000005</v>
      </c>
      <c r="AA677">
        <v>528.04999999999995</v>
      </c>
      <c r="AB677">
        <v>606.5</v>
      </c>
      <c r="AC677" s="1">
        <f>(Table2[[#This Row],[Close Price]]/Table2[[#This Row],[Day Low]])-1</f>
        <v>2.5281696809014376E-2</v>
      </c>
      <c r="AD677" s="1">
        <f>(Table2[[#This Row],[Day High]]/Table2[[#This Row],[Close Price]])-1</f>
        <v>1.3945326930181245E-2</v>
      </c>
      <c r="AE677" s="1">
        <f>(Table2[[#This Row],[Close Price]]/Table2[[#This Row],[Current Week Low]])-1</f>
        <v>2.5281696809014376E-2</v>
      </c>
      <c r="AF677" s="1">
        <f>(Table2[[#This Row],[Current Week High]]/Table2[[#This Row],[Close Price]])-1</f>
        <v>1.3945326930181245E-2</v>
      </c>
      <c r="AG677" s="1">
        <f>(Table2[[#This Row],[Close Price]]/Table2[[#This Row],[Current Month Low]])-1</f>
        <v>2.5281696809014376E-2</v>
      </c>
      <c r="AH677" s="1">
        <f>(Table2[[#This Row],[Current Month High]]/Table2[[#This Row],[Close Price]])-1</f>
        <v>0.12024381233838199</v>
      </c>
      <c r="AI677">
        <v>19.504987070557799</v>
      </c>
      <c r="AJ677">
        <v>19.041336851363202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-0.12</v>
      </c>
      <c r="AM677" t="s">
        <v>3143</v>
      </c>
      <c r="AN677">
        <v>-4.3899999999999997</v>
      </c>
      <c r="AO677" t="s">
        <v>3143</v>
      </c>
      <c r="AP677">
        <v>-9.6701657312337E-2</v>
      </c>
      <c r="AQ677">
        <f>(Table2[[#This Row],[Sharpe Ratio]]-AVERAGE(Table2[Sharpe Ratio]))/_xlfn.STDEV.P(Table2[Sharpe Ratio])</f>
        <v>-1.8113971063508227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653</v>
      </c>
      <c r="AT677">
        <f>_xlfn.RANK.AVG(Table2[[#This Row],[6M Return vs Nifty Z-Score]],Table2[6M Return vs Nifty Z-Score])</f>
        <v>485</v>
      </c>
      <c r="AU677">
        <f>_xlfn.RANK.AVG(Table2[[#This Row],[Sharpe Ratio Z-Score]],Table2[Sharpe Ratio Z-Score])</f>
        <v>707</v>
      </c>
      <c r="AV677">
        <f>(Table2[[#This Row],[Rank 1Y]]+Table2[[#This Row],[Rank 6M]]+Table2[[#This Row],[Rank Sharpe]])/3</f>
        <v>615</v>
      </c>
    </row>
    <row r="678" spans="1:48" x14ac:dyDescent="0.3">
      <c r="A678" t="s">
        <v>1758</v>
      </c>
      <c r="B678" t="s">
        <v>1759</v>
      </c>
      <c r="C678" t="s">
        <v>3103</v>
      </c>
      <c r="D678" t="s">
        <v>192</v>
      </c>
      <c r="E678">
        <v>4270.0408916550005</v>
      </c>
      <c r="F678">
        <v>108.18</v>
      </c>
      <c r="G678">
        <v>-26.157837156850199</v>
      </c>
      <c r="H678">
        <f>(Table2[[#This Row],[1Y Return vs Nifty]]-AVERAGE(Table2[1Y Return vs Nifty]))/_xlfn.STDEV.P(Table2[1Y Return vs Nifty])</f>
        <v>-0.80248671941368466</v>
      </c>
      <c r="I678">
        <v>-4.2022071038287496</v>
      </c>
      <c r="J678">
        <f>(Table2[[#This Row],[1M Return vs Nifty]]-AVERAGE(Table2[1M Return vs Nifty]))/_xlfn.STDEV.P(Table2[1M Return vs Nifty])</f>
        <v>-0.23297072570567473</v>
      </c>
      <c r="K678">
        <v>-32.242772867716198</v>
      </c>
      <c r="L678">
        <f>(Table2[[#This Row],[6M Return vs Nifty]]-AVERAGE(Table2[6M Return vs Nifty]))/_xlfn.STDEV.P(Table2[6M Return vs Nifty])</f>
        <v>-1.2013809438839578</v>
      </c>
      <c r="M678">
        <v>-7.7432116320561999</v>
      </c>
      <c r="N678">
        <f>(Table2[[#This Row],[1W Return vs Nifty]]-AVERAGE(Table2[1W Return vs Nifty]))/_xlfn.STDEV.P(Table2[1W Return vs Nifty])</f>
        <v>-0.41187203233941605</v>
      </c>
      <c r="O678">
        <v>114.94</v>
      </c>
      <c r="P678">
        <v>119.644840613733</v>
      </c>
      <c r="Q678">
        <v>122.409000888946</v>
      </c>
      <c r="R678">
        <v>31.141258967842699</v>
      </c>
      <c r="S678" s="1">
        <f>(Table2[[#This Row],[Close Price]]-Table2[[#This Row],[20D EMA]])/Table2[[#This Row],[20D EMA]]</f>
        <v>-5.8813293892465555E-2</v>
      </c>
      <c r="T678" s="1">
        <f>(Table2[[#This Row],[Close Price]]-Table2[[#This Row],[50D EMA]])/Table2[[#This Row],[50D EMA]]</f>
        <v>-9.5823944893258017E-2</v>
      </c>
      <c r="U678" s="1">
        <f>(Table2[[#This Row],[Close Price]]-Table2[[#This Row],[200D EMA]])/Table2[[#This Row],[200D EMA]]</f>
        <v>-0.11624145925229036</v>
      </c>
      <c r="V678">
        <v>0.84903310968115797</v>
      </c>
      <c r="W678">
        <v>105.55</v>
      </c>
      <c r="X678">
        <v>109.21</v>
      </c>
      <c r="Y678">
        <v>105.55</v>
      </c>
      <c r="Z678">
        <v>109.21</v>
      </c>
      <c r="AA678">
        <v>105.55</v>
      </c>
      <c r="AB678">
        <v>123.5</v>
      </c>
      <c r="AC678" s="1">
        <f>(Table2[[#This Row],[Close Price]]/Table2[[#This Row],[Day Low]])-1</f>
        <v>2.4917100900047506E-2</v>
      </c>
      <c r="AD678" s="1">
        <f>(Table2[[#This Row],[Day High]]/Table2[[#This Row],[Close Price]])-1</f>
        <v>9.5211684229985494E-3</v>
      </c>
      <c r="AE678" s="1">
        <f>(Table2[[#This Row],[Close Price]]/Table2[[#This Row],[Current Week Low]])-1</f>
        <v>2.4917100900047506E-2</v>
      </c>
      <c r="AF678" s="1">
        <f>(Table2[[#This Row],[Current Week High]]/Table2[[#This Row],[Close Price]])-1</f>
        <v>9.5211684229985494E-3</v>
      </c>
      <c r="AG678" s="1">
        <f>(Table2[[#This Row],[Close Price]]/Table2[[#This Row],[Current Month Low]])-1</f>
        <v>2.4917100900047506E-2</v>
      </c>
      <c r="AH678" s="1">
        <f>(Table2[[#This Row],[Current Month High]]/Table2[[#This Row],[Close Price]])-1</f>
        <v>0.14161582547605844</v>
      </c>
      <c r="AI678">
        <v>38.343501571454901</v>
      </c>
      <c r="AJ678">
        <v>3.3237822349570099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-0.12</v>
      </c>
      <c r="AM678" t="s">
        <v>3143</v>
      </c>
      <c r="AN678">
        <v>-4.3499999999999996</v>
      </c>
      <c r="AO678" t="s">
        <v>3143</v>
      </c>
      <c r="AP678">
        <v>-1.3112876827389E-2</v>
      </c>
      <c r="AQ678">
        <f>(Table2[[#This Row],[Sharpe Ratio]]-AVERAGE(Table2[Sharpe Ratio]))/_xlfn.STDEV.P(Table2[Sharpe Ratio])</f>
        <v>-0.82449657013356281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592</v>
      </c>
      <c r="AT678">
        <f>_xlfn.RANK.AVG(Table2[[#This Row],[6M Return vs Nifty Z-Score]],Table2[6M Return vs Nifty Z-Score])</f>
        <v>674</v>
      </c>
      <c r="AU678">
        <f>_xlfn.RANK.AVG(Table2[[#This Row],[Sharpe Ratio Z-Score]],Table2[Sharpe Ratio Z-Score])</f>
        <v>579</v>
      </c>
      <c r="AV678">
        <f>(Table2[[#This Row],[Rank 1Y]]+Table2[[#This Row],[Rank 6M]]+Table2[[#This Row],[Rank Sharpe]])/3</f>
        <v>615</v>
      </c>
    </row>
    <row r="679" spans="1:48" x14ac:dyDescent="0.3">
      <c r="A679" t="s">
        <v>1644</v>
      </c>
      <c r="B679" t="s">
        <v>1645</v>
      </c>
      <c r="C679" t="s">
        <v>3111</v>
      </c>
      <c r="D679" t="s">
        <v>270</v>
      </c>
      <c r="E679">
        <v>5193.5136294389904</v>
      </c>
      <c r="F679">
        <v>156.72999999999999</v>
      </c>
      <c r="G679">
        <v>-25.9110600947126</v>
      </c>
      <c r="H679">
        <f>(Table2[[#This Row],[1Y Return vs Nifty]]-AVERAGE(Table2[1Y Return vs Nifty]))/_xlfn.STDEV.P(Table2[1Y Return vs Nifty])</f>
        <v>-0.79803885371639627</v>
      </c>
      <c r="I679">
        <v>-7.0361075895816896</v>
      </c>
      <c r="J679">
        <f>(Table2[[#This Row],[1M Return vs Nifty]]-AVERAGE(Table2[1M Return vs Nifty]))/_xlfn.STDEV.P(Table2[1M Return vs Nifty])</f>
        <v>-0.56578108375571401</v>
      </c>
      <c r="K679">
        <v>-20.2865074741093</v>
      </c>
      <c r="L679">
        <f>(Table2[[#This Row],[6M Return vs Nifty]]-AVERAGE(Table2[6M Return vs Nifty]))/_xlfn.STDEV.P(Table2[6M Return vs Nifty])</f>
        <v>-0.76550231999471707</v>
      </c>
      <c r="M679">
        <v>-11.954014580719001</v>
      </c>
      <c r="N679">
        <f>(Table2[[#This Row],[1W Return vs Nifty]]-AVERAGE(Table2[1W Return vs Nifty]))/_xlfn.STDEV.P(Table2[1W Return vs Nifty])</f>
        <v>-1.2650773264494994</v>
      </c>
      <c r="O679">
        <v>167.86</v>
      </c>
      <c r="P679">
        <v>169.70452661967099</v>
      </c>
      <c r="Q679">
        <v>167.70684237024801</v>
      </c>
      <c r="R679">
        <v>23.302564991027499</v>
      </c>
      <c r="S679" s="1">
        <f>(Table2[[#This Row],[Close Price]]-Table2[[#This Row],[20D EMA]])/Table2[[#This Row],[20D EMA]]</f>
        <v>-6.6305254378649009E-2</v>
      </c>
      <c r="T679" s="1">
        <f>(Table2[[#This Row],[Close Price]]-Table2[[#This Row],[50D EMA]])/Table2[[#This Row],[50D EMA]]</f>
        <v>-7.6453627243241007E-2</v>
      </c>
      <c r="U679" s="1">
        <f>(Table2[[#This Row],[Close Price]]-Table2[[#This Row],[200D EMA]])/Table2[[#This Row],[200D EMA]]</f>
        <v>-6.5452561237867329E-2</v>
      </c>
      <c r="V679">
        <v>0.68536119482589297</v>
      </c>
      <c r="W679">
        <v>153.88</v>
      </c>
      <c r="X679">
        <v>158.75</v>
      </c>
      <c r="Y679">
        <v>153.88</v>
      </c>
      <c r="Z679">
        <v>158.75</v>
      </c>
      <c r="AA679">
        <v>151.68</v>
      </c>
      <c r="AB679">
        <v>185</v>
      </c>
      <c r="AC679" s="1">
        <f>(Table2[[#This Row],[Close Price]]/Table2[[#This Row],[Day Low]])-1</f>
        <v>1.8520925396412702E-2</v>
      </c>
      <c r="AD679" s="1">
        <f>(Table2[[#This Row],[Day High]]/Table2[[#This Row],[Close Price]])-1</f>
        <v>1.2888406814266729E-2</v>
      </c>
      <c r="AE679" s="1">
        <f>(Table2[[#This Row],[Close Price]]/Table2[[#This Row],[Current Week Low]])-1</f>
        <v>1.8520925396412702E-2</v>
      </c>
      <c r="AF679" s="1">
        <f>(Table2[[#This Row],[Current Week High]]/Table2[[#This Row],[Close Price]])-1</f>
        <v>1.2888406814266729E-2</v>
      </c>
      <c r="AG679" s="1">
        <f>(Table2[[#This Row],[Close Price]]/Table2[[#This Row],[Current Month Low]])-1</f>
        <v>3.3293776371307926E-2</v>
      </c>
      <c r="AH679" s="1">
        <f>(Table2[[#This Row],[Current Month High]]/Table2[[#This Row],[Close Price]])-1</f>
        <v>0.18037389140560212</v>
      </c>
      <c r="AI679">
        <v>40.113571109551401</v>
      </c>
      <c r="AJ679">
        <v>20.515186466743501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0.08</v>
      </c>
      <c r="AM679" t="s">
        <v>3144</v>
      </c>
      <c r="AN679">
        <v>-10.78</v>
      </c>
      <c r="AO679" t="s">
        <v>3143</v>
      </c>
      <c r="AP679">
        <v>-6.2450199664950003E-2</v>
      </c>
      <c r="AQ679">
        <f>(Table2[[#This Row],[Sharpe Ratio]]-AVERAGE(Table2[Sharpe Ratio]))/_xlfn.STDEV.P(Table2[Sharpe Ratio])</f>
        <v>-1.4070033381642426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591</v>
      </c>
      <c r="AT679">
        <f>_xlfn.RANK.AVG(Table2[[#This Row],[6M Return vs Nifty Z-Score]],Table2[6M Return vs Nifty Z-Score])</f>
        <v>581</v>
      </c>
      <c r="AU679">
        <f>_xlfn.RANK.AVG(Table2[[#This Row],[Sharpe Ratio Z-Score]],Table2[Sharpe Ratio Z-Score])</f>
        <v>676</v>
      </c>
      <c r="AV679">
        <f>(Table2[[#This Row],[Rank 1Y]]+Table2[[#This Row],[Rank 6M]]+Table2[[#This Row],[Rank Sharpe]])/3</f>
        <v>616</v>
      </c>
    </row>
    <row r="680" spans="1:48" x14ac:dyDescent="0.3">
      <c r="A680" t="s">
        <v>2242</v>
      </c>
      <c r="B680" t="s">
        <v>2243</v>
      </c>
      <c r="C680" t="s">
        <v>3109</v>
      </c>
      <c r="D680" t="s">
        <v>603</v>
      </c>
      <c r="E680">
        <v>2395.6157634860001</v>
      </c>
      <c r="F680">
        <v>170.22</v>
      </c>
      <c r="G680">
        <v>-56.292043115286198</v>
      </c>
      <c r="H680">
        <f>(Table2[[#This Row],[1Y Return vs Nifty]]-AVERAGE(Table2[1Y Return vs Nifty]))/_xlfn.STDEV.P(Table2[1Y Return vs Nifty])</f>
        <v>-1.3456202660916066</v>
      </c>
      <c r="I680">
        <v>-0.91106107427171701</v>
      </c>
      <c r="J680">
        <f>(Table2[[#This Row],[1M Return vs Nifty]]-AVERAGE(Table2[1M Return vs Nifty]))/_xlfn.STDEV.P(Table2[1M Return vs Nifty])</f>
        <v>0.15353807867840846</v>
      </c>
      <c r="K680">
        <v>-23.471505367131101</v>
      </c>
      <c r="L680">
        <f>(Table2[[#This Row],[6M Return vs Nifty]]-AVERAGE(Table2[6M Return vs Nifty]))/_xlfn.STDEV.P(Table2[6M Return vs Nifty])</f>
        <v>-0.88161487295316787</v>
      </c>
      <c r="M680">
        <v>-3.9946197651931601</v>
      </c>
      <c r="N680">
        <f>(Table2[[#This Row],[1W Return vs Nifty]]-AVERAGE(Table2[1W Return vs Nifty]))/_xlfn.STDEV.P(Table2[1W Return vs Nifty])</f>
        <v>0.34767869118261829</v>
      </c>
      <c r="O680">
        <v>169.65</v>
      </c>
      <c r="P680">
        <v>172.14719002483201</v>
      </c>
      <c r="Q680">
        <v>198.51748343655299</v>
      </c>
      <c r="R680">
        <v>38.883381528062699</v>
      </c>
      <c r="S680" s="1">
        <f>(Table2[[#This Row],[Close Price]]-Table2[[#This Row],[20D EMA]])/Table2[[#This Row],[20D EMA]]</f>
        <v>3.3598585322722851E-3</v>
      </c>
      <c r="T680" s="1">
        <f>(Table2[[#This Row],[Close Price]]-Table2[[#This Row],[50D EMA]])/Table2[[#This Row],[50D EMA]]</f>
        <v>-1.1195012968576602E-2</v>
      </c>
      <c r="U680" s="1">
        <f>(Table2[[#This Row],[Close Price]]-Table2[[#This Row],[200D EMA]])/Table2[[#This Row],[200D EMA]]</f>
        <v>-0.1425440366596073</v>
      </c>
      <c r="V680">
        <v>0.46254866829921099</v>
      </c>
      <c r="W680">
        <v>163.91</v>
      </c>
      <c r="X680">
        <v>171.98</v>
      </c>
      <c r="Y680">
        <v>163.91</v>
      </c>
      <c r="Z680">
        <v>171.98</v>
      </c>
      <c r="AA680">
        <v>154.99</v>
      </c>
      <c r="AB680">
        <v>179.9</v>
      </c>
      <c r="AC680" s="1">
        <f>(Table2[[#This Row],[Close Price]]/Table2[[#This Row],[Day Low]])-1</f>
        <v>3.84967360136661E-2</v>
      </c>
      <c r="AD680" s="1">
        <f>(Table2[[#This Row],[Day High]]/Table2[[#This Row],[Close Price]])-1</f>
        <v>1.0339560568675799E-2</v>
      </c>
      <c r="AE680" s="1">
        <f>(Table2[[#This Row],[Close Price]]/Table2[[#This Row],[Current Week Low]])-1</f>
        <v>3.84967360136661E-2</v>
      </c>
      <c r="AF680" s="1">
        <f>(Table2[[#This Row],[Current Week High]]/Table2[[#This Row],[Close Price]])-1</f>
        <v>1.0339560568675799E-2</v>
      </c>
      <c r="AG680" s="1">
        <f>(Table2[[#This Row],[Close Price]]/Table2[[#This Row],[Current Month Low]])-1</f>
        <v>9.8264404155106622E-2</v>
      </c>
      <c r="AH680" s="1">
        <f>(Table2[[#This Row],[Current Month High]]/Table2[[#This Row],[Close Price]])-1</f>
        <v>5.6867583127717003E-2</v>
      </c>
      <c r="AI680">
        <v>83.292210081071502</v>
      </c>
      <c r="AJ680">
        <v>18.274041133963301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0.08</v>
      </c>
      <c r="AM680" t="s">
        <v>3144</v>
      </c>
      <c r="AN680">
        <v>-2.27</v>
      </c>
      <c r="AO680" t="s">
        <v>3143</v>
      </c>
      <c r="AQ680">
        <f>(Table2[[#This Row],[Sharpe Ratio]]-AVERAGE(Table2[Sharpe Ratio]))/_xlfn.STDEV.P(Table2[Sharpe Ratio])</f>
        <v>-0.66967788397470196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717</v>
      </c>
      <c r="AT680">
        <f>_xlfn.RANK.AVG(Table2[[#This Row],[6M Return vs Nifty Z-Score]],Table2[6M Return vs Nifty Z-Score])</f>
        <v>611</v>
      </c>
      <c r="AU680">
        <f>_xlfn.RANK.AVG(Table2[[#This Row],[Sharpe Ratio Z-Score]],Table2[Sharpe Ratio Z-Score])</f>
        <v>520.5</v>
      </c>
      <c r="AV680">
        <f>(Table2[[#This Row],[Rank 1Y]]+Table2[[#This Row],[Rank 6M]]+Table2[[#This Row],[Rank Sharpe]])/3</f>
        <v>616.16666666666663</v>
      </c>
    </row>
    <row r="681" spans="1:48" x14ac:dyDescent="0.3">
      <c r="A681" t="s">
        <v>1618</v>
      </c>
      <c r="B681" t="s">
        <v>1619</v>
      </c>
      <c r="C681" t="s">
        <v>3107</v>
      </c>
      <c r="D681" t="s">
        <v>443</v>
      </c>
      <c r="E681">
        <v>5404.318745904</v>
      </c>
      <c r="F681">
        <v>54.9</v>
      </c>
      <c r="G681">
        <v>-40.553619055564802</v>
      </c>
      <c r="H681">
        <f>(Table2[[#This Row],[1Y Return vs Nifty]]-AVERAGE(Table2[1Y Return vs Nifty]))/_xlfn.STDEV.P(Table2[1Y Return vs Nifty])</f>
        <v>-1.0619537214855221</v>
      </c>
      <c r="I681">
        <v>-9.0180177538771602</v>
      </c>
      <c r="J681">
        <f>(Table2[[#This Row],[1M Return vs Nifty]]-AVERAGE(Table2[1M Return vs Nifty]))/_xlfn.STDEV.P(Table2[1M Return vs Nifty])</f>
        <v>-0.79853457482508672</v>
      </c>
      <c r="K681">
        <v>-34.220355053829202</v>
      </c>
      <c r="L681">
        <f>(Table2[[#This Row],[6M Return vs Nifty]]-AVERAGE(Table2[6M Return vs Nifty]))/_xlfn.STDEV.P(Table2[6M Return vs Nifty])</f>
        <v>-1.2734758475628039</v>
      </c>
      <c r="M681">
        <v>-8.3489589841296201</v>
      </c>
      <c r="N681">
        <f>(Table2[[#This Row],[1W Return vs Nifty]]-AVERAGE(Table2[1W Return vs Nifty]))/_xlfn.STDEV.P(Table2[1W Return vs Nifty])</f>
        <v>-0.5346103447190852</v>
      </c>
      <c r="O681">
        <v>60.15</v>
      </c>
      <c r="P681">
        <v>62.897921125570903</v>
      </c>
      <c r="Q681">
        <v>67.137627701564696</v>
      </c>
      <c r="R681">
        <v>15.548803714890701</v>
      </c>
      <c r="S681" s="1">
        <f>(Table2[[#This Row],[Close Price]]-Table2[[#This Row],[20D EMA]])/Table2[[#This Row],[20D EMA]]</f>
        <v>-8.7281795511221949E-2</v>
      </c>
      <c r="T681" s="1">
        <f>(Table2[[#This Row],[Close Price]]-Table2[[#This Row],[50D EMA]])/Table2[[#This Row],[50D EMA]]</f>
        <v>-0.12715716167476609</v>
      </c>
      <c r="U681" s="1">
        <f>(Table2[[#This Row],[Close Price]]-Table2[[#This Row],[200D EMA]])/Table2[[#This Row],[200D EMA]]</f>
        <v>-0.18227673691365015</v>
      </c>
      <c r="V681">
        <v>0.33466272828576299</v>
      </c>
      <c r="W681">
        <v>53.94</v>
      </c>
      <c r="X681">
        <v>55.5</v>
      </c>
      <c r="Y681">
        <v>53.94</v>
      </c>
      <c r="Z681">
        <v>55.5</v>
      </c>
      <c r="AA681">
        <v>53.94</v>
      </c>
      <c r="AB681">
        <v>66.099999999999994</v>
      </c>
      <c r="AC681" s="1">
        <f>(Table2[[#This Row],[Close Price]]/Table2[[#This Row],[Day Low]])-1</f>
        <v>1.7797552836485098E-2</v>
      </c>
      <c r="AD681" s="1">
        <f>(Table2[[#This Row],[Day High]]/Table2[[#This Row],[Close Price]])-1</f>
        <v>1.0928961748633892E-2</v>
      </c>
      <c r="AE681" s="1">
        <f>(Table2[[#This Row],[Close Price]]/Table2[[#This Row],[Current Week Low]])-1</f>
        <v>1.7797552836485098E-2</v>
      </c>
      <c r="AF681" s="1">
        <f>(Table2[[#This Row],[Current Week High]]/Table2[[#This Row],[Close Price]])-1</f>
        <v>1.0928961748633892E-2</v>
      </c>
      <c r="AG681" s="1">
        <f>(Table2[[#This Row],[Close Price]]/Table2[[#This Row],[Current Month Low]])-1</f>
        <v>1.7797552836485098E-2</v>
      </c>
      <c r="AH681" s="1">
        <f>(Table2[[#This Row],[Current Month High]]/Table2[[#This Row],[Close Price]])-1</f>
        <v>0.20400728597449902</v>
      </c>
      <c r="AI681">
        <v>78.506375227686704</v>
      </c>
      <c r="AJ681">
        <v>1.7797552836485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-0.06</v>
      </c>
      <c r="AM681" t="s">
        <v>3143</v>
      </c>
      <c r="AN681">
        <v>-10.46</v>
      </c>
      <c r="AO681" t="s">
        <v>3143</v>
      </c>
      <c r="AP681">
        <v>3.491128042785E-3</v>
      </c>
      <c r="AQ681">
        <f>(Table2[[#This Row],[Sharpe Ratio]]-AVERAGE(Table2[Sharpe Ratio]))/_xlfn.STDEV.P(Table2[Sharpe Ratio])</f>
        <v>-0.62845947981281747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671</v>
      </c>
      <c r="AT681">
        <f>_xlfn.RANK.AVG(Table2[[#This Row],[6M Return vs Nifty Z-Score]],Table2[6M Return vs Nifty Z-Score])</f>
        <v>691</v>
      </c>
      <c r="AU681">
        <f>_xlfn.RANK.AVG(Table2[[#This Row],[Sharpe Ratio Z-Score]],Table2[Sharpe Ratio Z-Score])</f>
        <v>489</v>
      </c>
      <c r="AV681">
        <f>(Table2[[#This Row],[Rank 1Y]]+Table2[[#This Row],[Rank 6M]]+Table2[[#This Row],[Rank Sharpe]])/3</f>
        <v>617</v>
      </c>
    </row>
    <row r="682" spans="1:48" x14ac:dyDescent="0.3">
      <c r="A682" t="s">
        <v>1533</v>
      </c>
      <c r="B682" t="s">
        <v>1534</v>
      </c>
      <c r="C682" t="s">
        <v>3099</v>
      </c>
      <c r="D682" t="s">
        <v>381</v>
      </c>
      <c r="E682">
        <v>6123.9490604599996</v>
      </c>
      <c r="F682">
        <v>275.45</v>
      </c>
      <c r="G682">
        <v>-53.236328586816299</v>
      </c>
      <c r="H682">
        <f>(Table2[[#This Row],[1Y Return vs Nifty]]-AVERAGE(Table2[1Y Return vs Nifty]))/_xlfn.STDEV.P(Table2[1Y Return vs Nifty])</f>
        <v>-1.2905446131352198</v>
      </c>
      <c r="I682">
        <v>-6.3303768489212597</v>
      </c>
      <c r="J682">
        <f>(Table2[[#This Row],[1M Return vs Nifty]]-AVERAGE(Table2[1M Return vs Nifty]))/_xlfn.STDEV.P(Table2[1M Return vs Nifty])</f>
        <v>-0.4829007914988343</v>
      </c>
      <c r="K682">
        <v>-15.816125441068801</v>
      </c>
      <c r="L682">
        <f>(Table2[[#This Row],[6M Return vs Nifty]]-AVERAGE(Table2[6M Return vs Nifty]))/_xlfn.STDEV.P(Table2[6M Return vs Nifty])</f>
        <v>-0.60252969395525324</v>
      </c>
      <c r="M682">
        <v>-8.0717057069218399</v>
      </c>
      <c r="N682">
        <f>(Table2[[#This Row],[1W Return vs Nifty]]-AVERAGE(Table2[1W Return vs Nifty]))/_xlfn.STDEV.P(Table2[1W Return vs Nifty])</f>
        <v>-0.47843246919105326</v>
      </c>
      <c r="O682">
        <v>285.11</v>
      </c>
      <c r="P682">
        <v>292.45259672153497</v>
      </c>
      <c r="Q682">
        <v>309.12246472954899</v>
      </c>
      <c r="R682">
        <v>21.120553848830799</v>
      </c>
      <c r="S682" s="1">
        <f>(Table2[[#This Row],[Close Price]]-Table2[[#This Row],[20D EMA]])/Table2[[#This Row],[20D EMA]]</f>
        <v>-3.3881659710287344E-2</v>
      </c>
      <c r="T682" s="1">
        <f>(Table2[[#This Row],[Close Price]]-Table2[[#This Row],[50D EMA]])/Table2[[#This Row],[50D EMA]]</f>
        <v>-5.8137957782349162E-2</v>
      </c>
      <c r="U682" s="1">
        <f>(Table2[[#This Row],[Close Price]]-Table2[[#This Row],[200D EMA]])/Table2[[#This Row],[200D EMA]]</f>
        <v>-0.10892920629048755</v>
      </c>
      <c r="V682">
        <v>0.54046788715839</v>
      </c>
      <c r="W682">
        <v>265.89999999999998</v>
      </c>
      <c r="X682">
        <v>276.8</v>
      </c>
      <c r="Y682">
        <v>265.89999999999998</v>
      </c>
      <c r="Z682">
        <v>276.8</v>
      </c>
      <c r="AA682">
        <v>263</v>
      </c>
      <c r="AB682">
        <v>306.8</v>
      </c>
      <c r="AC682" s="1">
        <f>(Table2[[#This Row],[Close Price]]/Table2[[#This Row],[Day Low]])-1</f>
        <v>3.5915757803685722E-2</v>
      </c>
      <c r="AD682" s="1">
        <f>(Table2[[#This Row],[Day High]]/Table2[[#This Row],[Close Price]])-1</f>
        <v>4.901070974768551E-3</v>
      </c>
      <c r="AE682" s="1">
        <f>(Table2[[#This Row],[Close Price]]/Table2[[#This Row],[Current Week Low]])-1</f>
        <v>3.5915757803685722E-2</v>
      </c>
      <c r="AF682" s="1">
        <f>(Table2[[#This Row],[Current Week High]]/Table2[[#This Row],[Close Price]])-1</f>
        <v>4.901070974768551E-3</v>
      </c>
      <c r="AG682" s="1">
        <f>(Table2[[#This Row],[Close Price]]/Table2[[#This Row],[Current Month Low]])-1</f>
        <v>4.7338403041825128E-2</v>
      </c>
      <c r="AH682" s="1">
        <f>(Table2[[#This Row],[Current Month High]]/Table2[[#This Row],[Close Price]])-1</f>
        <v>0.11381375930295889</v>
      </c>
      <c r="AI682">
        <v>42.494100562715502</v>
      </c>
      <c r="AJ682">
        <v>6.7015301181483498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0.03</v>
      </c>
      <c r="AM682" t="s">
        <v>3144</v>
      </c>
      <c r="AN682">
        <v>-3.5</v>
      </c>
      <c r="AO682" t="s">
        <v>3143</v>
      </c>
      <c r="AP682">
        <v>-2.5154576178819998E-2</v>
      </c>
      <c r="AQ682">
        <f>(Table2[[#This Row],[Sharpe Ratio]]-AVERAGE(Table2[Sharpe Ratio]))/_xlfn.STDEV.P(Table2[Sharpe Ratio])</f>
        <v>-0.96666827640740027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710</v>
      </c>
      <c r="AT682">
        <f>_xlfn.RANK.AVG(Table2[[#This Row],[6M Return vs Nifty Z-Score]],Table2[6M Return vs Nifty Z-Score])</f>
        <v>529</v>
      </c>
      <c r="AU682">
        <f>_xlfn.RANK.AVG(Table2[[#This Row],[Sharpe Ratio Z-Score]],Table2[Sharpe Ratio Z-Score])</f>
        <v>613</v>
      </c>
      <c r="AV682">
        <f>(Table2[[#This Row],[Rank 1Y]]+Table2[[#This Row],[Rank 6M]]+Table2[[#This Row],[Rank Sharpe]])/3</f>
        <v>617.33333333333337</v>
      </c>
    </row>
    <row r="683" spans="1:48" x14ac:dyDescent="0.3">
      <c r="A683" t="s">
        <v>2079</v>
      </c>
      <c r="B683" t="s">
        <v>2080</v>
      </c>
      <c r="C683" t="s">
        <v>3105</v>
      </c>
      <c r="D683" t="s">
        <v>117</v>
      </c>
      <c r="E683">
        <v>2873.3099849999999</v>
      </c>
      <c r="F683">
        <v>1014.6</v>
      </c>
      <c r="G683">
        <v>-28.797647442224001</v>
      </c>
      <c r="H683">
        <f>(Table2[[#This Row],[1Y Return vs Nifty]]-AVERAGE(Table2[1Y Return vs Nifty]))/_xlfn.STDEV.P(Table2[1Y Return vs Nifty])</f>
        <v>-0.85006618856676353</v>
      </c>
      <c r="I683">
        <v>-7.8860093306078802</v>
      </c>
      <c r="J683">
        <f>(Table2[[#This Row],[1M Return vs Nifty]]-AVERAGE(Table2[1M Return vs Nifty]))/_xlfn.STDEV.P(Table2[1M Return vs Nifty])</f>
        <v>-0.66559266999887956</v>
      </c>
      <c r="K683">
        <v>-26.506047985014799</v>
      </c>
      <c r="L683">
        <f>(Table2[[#This Row],[6M Return vs Nifty]]-AVERAGE(Table2[6M Return vs Nifty]))/_xlfn.STDEV.P(Table2[6M Return vs Nifty])</f>
        <v>-0.99224241565756899</v>
      </c>
      <c r="M683">
        <v>-4.9273594603802797</v>
      </c>
      <c r="N683">
        <f>(Table2[[#This Row],[1W Return vs Nifty]]-AVERAGE(Table2[1W Return vs Nifty]))/_xlfn.STDEV.P(Table2[1W Return vs Nifty])</f>
        <v>0.15868422726143219</v>
      </c>
      <c r="O683">
        <v>1059.33</v>
      </c>
      <c r="P683">
        <v>1093.8164065746801</v>
      </c>
      <c r="Q683">
        <v>1116.88033999202</v>
      </c>
      <c r="R683">
        <v>15.983897957965601</v>
      </c>
      <c r="S683" s="1">
        <f>(Table2[[#This Row],[Close Price]]-Table2[[#This Row],[20D EMA]])/Table2[[#This Row],[20D EMA]]</f>
        <v>-4.2224802469485345E-2</v>
      </c>
      <c r="T683" s="1">
        <f>(Table2[[#This Row],[Close Price]]-Table2[[#This Row],[50D EMA]])/Table2[[#This Row],[50D EMA]]</f>
        <v>-7.2422031794849989E-2</v>
      </c>
      <c r="U683" s="1">
        <f>(Table2[[#This Row],[Close Price]]-Table2[[#This Row],[200D EMA]])/Table2[[#This Row],[200D EMA]]</f>
        <v>-9.1576811167390401E-2</v>
      </c>
      <c r="V683">
        <v>0.56753521947605101</v>
      </c>
      <c r="W683">
        <v>980.55</v>
      </c>
      <c r="X683">
        <v>1034.6500000000001</v>
      </c>
      <c r="Y683">
        <v>980.55</v>
      </c>
      <c r="Z683">
        <v>1034.6500000000001</v>
      </c>
      <c r="AA683">
        <v>975</v>
      </c>
      <c r="AB683">
        <v>1198</v>
      </c>
      <c r="AC683" s="1">
        <f>(Table2[[#This Row],[Close Price]]/Table2[[#This Row],[Day Low]])-1</f>
        <v>3.4725409209117375E-2</v>
      </c>
      <c r="AD683" s="1">
        <f>(Table2[[#This Row],[Day High]]/Table2[[#This Row],[Close Price]])-1</f>
        <v>1.9761482357579352E-2</v>
      </c>
      <c r="AE683" s="1">
        <f>(Table2[[#This Row],[Close Price]]/Table2[[#This Row],[Current Week Low]])-1</f>
        <v>3.4725409209117375E-2</v>
      </c>
      <c r="AF683" s="1">
        <f>(Table2[[#This Row],[Current Week High]]/Table2[[#This Row],[Close Price]])-1</f>
        <v>1.9761482357579352E-2</v>
      </c>
      <c r="AG683" s="1">
        <f>(Table2[[#This Row],[Close Price]]/Table2[[#This Row],[Current Month Low]])-1</f>
        <v>4.061538461538472E-2</v>
      </c>
      <c r="AH683" s="1">
        <f>(Table2[[#This Row],[Current Month High]]/Table2[[#This Row],[Close Price]])-1</f>
        <v>0.1807608909915237</v>
      </c>
      <c r="AI683">
        <v>33.9444115907746</v>
      </c>
      <c r="AJ683">
        <v>6.2408376963350696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-0.05</v>
      </c>
      <c r="AM683" t="s">
        <v>3143</v>
      </c>
      <c r="AN683">
        <v>-6.47</v>
      </c>
      <c r="AO683" t="s">
        <v>3143</v>
      </c>
      <c r="AP683">
        <v>-2.3847761953443E-2</v>
      </c>
      <c r="AQ683">
        <f>(Table2[[#This Row],[Sharpe Ratio]]-AVERAGE(Table2[Sharpe Ratio]))/_xlfn.STDEV.P(Table2[Sharpe Ratio])</f>
        <v>-0.95123922417959372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602</v>
      </c>
      <c r="AT683">
        <f>_xlfn.RANK.AVG(Table2[[#This Row],[6M Return vs Nifty Z-Score]],Table2[6M Return vs Nifty Z-Score])</f>
        <v>643</v>
      </c>
      <c r="AU683">
        <f>_xlfn.RANK.AVG(Table2[[#This Row],[Sharpe Ratio Z-Score]],Table2[Sharpe Ratio Z-Score])</f>
        <v>609</v>
      </c>
      <c r="AV683">
        <f>(Table2[[#This Row],[Rank 1Y]]+Table2[[#This Row],[Rank 6M]]+Table2[[#This Row],[Rank Sharpe]])/3</f>
        <v>618</v>
      </c>
    </row>
    <row r="684" spans="1:48" x14ac:dyDescent="0.3">
      <c r="A684" t="s">
        <v>2261</v>
      </c>
      <c r="B684" t="s">
        <v>2262</v>
      </c>
      <c r="C684" t="s">
        <v>3099</v>
      </c>
      <c r="D684" t="s">
        <v>381</v>
      </c>
      <c r="E684">
        <v>2351.3876884400001</v>
      </c>
      <c r="F684">
        <v>1707.65</v>
      </c>
      <c r="G684">
        <v>-40.604638780873401</v>
      </c>
      <c r="H684">
        <f>(Table2[[#This Row],[1Y Return vs Nifty]]-AVERAGE(Table2[1Y Return vs Nifty]))/_xlfn.STDEV.P(Table2[1Y Return vs Nifty])</f>
        <v>-1.0628732919031272</v>
      </c>
      <c r="I684">
        <v>-7.3747803297237002</v>
      </c>
      <c r="J684">
        <f>(Table2[[#This Row],[1M Return vs Nifty]]-AVERAGE(Table2[1M Return vs Nifty]))/_xlfn.STDEV.P(Table2[1M Return vs Nifty])</f>
        <v>-0.60555446199362473</v>
      </c>
      <c r="K684">
        <v>-12.864080308940199</v>
      </c>
      <c r="L684">
        <f>(Table2[[#This Row],[6M Return vs Nifty]]-AVERAGE(Table2[6M Return vs Nifty]))/_xlfn.STDEV.P(Table2[6M Return vs Nifty])</f>
        <v>-0.49490968657910628</v>
      </c>
      <c r="M684">
        <v>-7.5019105000778197</v>
      </c>
      <c r="N684">
        <f>(Table2[[#This Row],[1W Return vs Nifty]]-AVERAGE(Table2[1W Return vs Nifty]))/_xlfn.STDEV.P(Table2[1W Return vs Nifty])</f>
        <v>-0.36297888635544412</v>
      </c>
      <c r="O684">
        <v>1856.17</v>
      </c>
      <c r="P684">
        <v>1985.6781974595001</v>
      </c>
      <c r="Q684">
        <v>1965.0795434290201</v>
      </c>
      <c r="R684">
        <v>11.460682561353201</v>
      </c>
      <c r="S684" s="1">
        <f>(Table2[[#This Row],[Close Price]]-Table2[[#This Row],[20D EMA]])/Table2[[#This Row],[20D EMA]]</f>
        <v>-8.0014222835192883E-2</v>
      </c>
      <c r="T684" s="1">
        <f>(Table2[[#This Row],[Close Price]]-Table2[[#This Row],[50D EMA]])/Table2[[#This Row],[50D EMA]]</f>
        <v>-0.14001674481555598</v>
      </c>
      <c r="U684" s="1">
        <f>(Table2[[#This Row],[Close Price]]-Table2[[#This Row],[200D EMA]])/Table2[[#This Row],[200D EMA]]</f>
        <v>-0.13100209825593684</v>
      </c>
      <c r="V684">
        <v>0.503124384667191</v>
      </c>
      <c r="W684">
        <v>1648.85</v>
      </c>
      <c r="X684">
        <v>1719.2</v>
      </c>
      <c r="Y684">
        <v>1648.85</v>
      </c>
      <c r="Z684">
        <v>1719.2</v>
      </c>
      <c r="AA684">
        <v>1607.05</v>
      </c>
      <c r="AB684">
        <v>2029</v>
      </c>
      <c r="AC684" s="1">
        <f>(Table2[[#This Row],[Close Price]]/Table2[[#This Row],[Day Low]])-1</f>
        <v>3.5661218424962948E-2</v>
      </c>
      <c r="AD684" s="1">
        <f>(Table2[[#This Row],[Day High]]/Table2[[#This Row],[Close Price]])-1</f>
        <v>6.7636810821889437E-3</v>
      </c>
      <c r="AE684" s="1">
        <f>(Table2[[#This Row],[Close Price]]/Table2[[#This Row],[Current Week Low]])-1</f>
        <v>3.5661218424962948E-2</v>
      </c>
      <c r="AF684" s="1">
        <f>(Table2[[#This Row],[Current Week High]]/Table2[[#This Row],[Close Price]])-1</f>
        <v>6.7636810821889437E-3</v>
      </c>
      <c r="AG684" s="1">
        <f>(Table2[[#This Row],[Close Price]]/Table2[[#This Row],[Current Month Low]])-1</f>
        <v>6.2599172396627489E-2</v>
      </c>
      <c r="AH684" s="1">
        <f>(Table2[[#This Row],[Current Month High]]/Table2[[#This Row],[Close Price]])-1</f>
        <v>0.18818259010921445</v>
      </c>
      <c r="AI684">
        <v>49.9106959857113</v>
      </c>
      <c r="AJ684">
        <v>11.538210320052199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-0.22</v>
      </c>
      <c r="AM684" t="s">
        <v>3143</v>
      </c>
      <c r="AN684">
        <v>-9.42</v>
      </c>
      <c r="AO684" t="s">
        <v>3143</v>
      </c>
      <c r="AP684">
        <v>-8.2711892167687998E-2</v>
      </c>
      <c r="AQ684">
        <f>(Table2[[#This Row],[Sharpe Ratio]]-AVERAGE(Table2[Sharpe Ratio]))/_xlfn.STDEV.P(Table2[Sharpe Ratio])</f>
        <v>-1.6462253375714733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672</v>
      </c>
      <c r="AT684">
        <f>_xlfn.RANK.AVG(Table2[[#This Row],[6M Return vs Nifty Z-Score]],Table2[6M Return vs Nifty Z-Score])</f>
        <v>491</v>
      </c>
      <c r="AU684">
        <f>_xlfn.RANK.AVG(Table2[[#This Row],[Sharpe Ratio Z-Score]],Table2[Sharpe Ratio Z-Score])</f>
        <v>693</v>
      </c>
      <c r="AV684">
        <f>(Table2[[#This Row],[Rank 1Y]]+Table2[[#This Row],[Rank 6M]]+Table2[[#This Row],[Rank Sharpe]])/3</f>
        <v>618.66666666666663</v>
      </c>
    </row>
    <row r="685" spans="1:48" x14ac:dyDescent="0.3">
      <c r="A685" t="s">
        <v>1525</v>
      </c>
      <c r="B685" t="s">
        <v>1526</v>
      </c>
      <c r="C685" t="s">
        <v>3108</v>
      </c>
      <c r="D685" t="s">
        <v>276</v>
      </c>
      <c r="E685">
        <v>6171.2781384800001</v>
      </c>
      <c r="F685">
        <v>1360.55</v>
      </c>
      <c r="G685">
        <v>-49.792184978313102</v>
      </c>
      <c r="H685">
        <f>(Table2[[#This Row],[1Y Return vs Nifty]]-AVERAGE(Table2[1Y Return vs Nifty]))/_xlfn.STDEV.P(Table2[1Y Return vs Nifty])</f>
        <v>-1.2284679838079167</v>
      </c>
      <c r="I685">
        <v>2.9939470838023499</v>
      </c>
      <c r="J685">
        <f>(Table2[[#This Row],[1M Return vs Nifty]]-AVERAGE(Table2[1M Return vs Nifty]))/_xlfn.STDEV.P(Table2[1M Return vs Nifty])</f>
        <v>0.61213822000682083</v>
      </c>
      <c r="K685">
        <v>-13.6822694473802</v>
      </c>
      <c r="L685">
        <f>(Table2[[#This Row],[6M Return vs Nifty]]-AVERAGE(Table2[6M Return vs Nifty]))/_xlfn.STDEV.P(Table2[6M Return vs Nifty])</f>
        <v>-0.52473765911098436</v>
      </c>
      <c r="M685">
        <v>-3.9539234689152898</v>
      </c>
      <c r="N685">
        <f>(Table2[[#This Row],[1W Return vs Nifty]]-AVERAGE(Table2[1W Return vs Nifty]))/_xlfn.STDEV.P(Table2[1W Return vs Nifty])</f>
        <v>0.35592469458346088</v>
      </c>
      <c r="O685">
        <v>1405.69</v>
      </c>
      <c r="P685">
        <v>1403.9817345075801</v>
      </c>
      <c r="Q685">
        <v>1415.5906853455299</v>
      </c>
      <c r="R685">
        <v>32.729023501380802</v>
      </c>
      <c r="S685" s="1">
        <f>(Table2[[#This Row],[Close Price]]-Table2[[#This Row],[20D EMA]])/Table2[[#This Row],[20D EMA]]</f>
        <v>-3.2112343404306853E-2</v>
      </c>
      <c r="T685" s="1">
        <f>(Table2[[#This Row],[Close Price]]-Table2[[#This Row],[50D EMA]])/Table2[[#This Row],[50D EMA]]</f>
        <v>-3.0934686285511392E-2</v>
      </c>
      <c r="U685" s="1">
        <f>(Table2[[#This Row],[Close Price]]-Table2[[#This Row],[200D EMA]])/Table2[[#This Row],[200D EMA]]</f>
        <v>-3.8881779821894717E-2</v>
      </c>
      <c r="V685">
        <v>0.42587546909854701</v>
      </c>
      <c r="W685">
        <v>1342.5</v>
      </c>
      <c r="X685">
        <v>1375.75</v>
      </c>
      <c r="Y685">
        <v>1342.5</v>
      </c>
      <c r="Z685">
        <v>1375.75</v>
      </c>
      <c r="AA685">
        <v>1342.5</v>
      </c>
      <c r="AB685">
        <v>1477.5</v>
      </c>
      <c r="AC685" s="1">
        <f>(Table2[[#This Row],[Close Price]]/Table2[[#This Row],[Day Low]])-1</f>
        <v>1.3445065176908688E-2</v>
      </c>
      <c r="AD685" s="1">
        <f>(Table2[[#This Row],[Day High]]/Table2[[#This Row],[Close Price]])-1</f>
        <v>1.1171952519201778E-2</v>
      </c>
      <c r="AE685" s="1">
        <f>(Table2[[#This Row],[Close Price]]/Table2[[#This Row],[Current Week Low]])-1</f>
        <v>1.3445065176908688E-2</v>
      </c>
      <c r="AF685" s="1">
        <f>(Table2[[#This Row],[Current Week High]]/Table2[[#This Row],[Close Price]])-1</f>
        <v>1.1171952519201778E-2</v>
      </c>
      <c r="AG685" s="1">
        <f>(Table2[[#This Row],[Close Price]]/Table2[[#This Row],[Current Month Low]])-1</f>
        <v>1.3445065176908688E-2</v>
      </c>
      <c r="AH685" s="1">
        <f>(Table2[[#This Row],[Current Month High]]/Table2[[#This Row],[Close Price]])-1</f>
        <v>8.5957884678990126E-2</v>
      </c>
      <c r="AI685">
        <v>32.6669361655213</v>
      </c>
      <c r="AJ685">
        <v>19.022832648062199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0.04</v>
      </c>
      <c r="AM685" t="s">
        <v>3144</v>
      </c>
      <c r="AN685">
        <v>-2.89</v>
      </c>
      <c r="AO685" t="s">
        <v>3143</v>
      </c>
      <c r="AP685">
        <v>-5.2045851447736997E-2</v>
      </c>
      <c r="AQ685">
        <f>(Table2[[#This Row],[Sharpe Ratio]]-AVERAGE(Table2[Sharpe Ratio]))/_xlfn.STDEV.P(Table2[Sharpe Ratio])</f>
        <v>-1.2841632060916424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697</v>
      </c>
      <c r="AT685">
        <f>_xlfn.RANK.AVG(Table2[[#This Row],[6M Return vs Nifty Z-Score]],Table2[6M Return vs Nifty Z-Score])</f>
        <v>504</v>
      </c>
      <c r="AU685">
        <f>_xlfn.RANK.AVG(Table2[[#This Row],[Sharpe Ratio Z-Score]],Table2[Sharpe Ratio Z-Score])</f>
        <v>657</v>
      </c>
      <c r="AV685">
        <f>(Table2[[#This Row],[Rank 1Y]]+Table2[[#This Row],[Rank 6M]]+Table2[[#This Row],[Rank Sharpe]])/3</f>
        <v>619.33333333333337</v>
      </c>
    </row>
    <row r="686" spans="1:48" x14ac:dyDescent="0.3">
      <c r="A686" t="s">
        <v>1182</v>
      </c>
      <c r="B686" t="s">
        <v>1183</v>
      </c>
      <c r="C686" t="s">
        <v>3108</v>
      </c>
      <c r="D686" t="s">
        <v>238</v>
      </c>
      <c r="E686">
        <v>9655.4618554799999</v>
      </c>
      <c r="F686">
        <v>502.55</v>
      </c>
      <c r="G686">
        <v>-19.3462887301257</v>
      </c>
      <c r="H686">
        <f>(Table2[[#This Row],[1Y Return vs Nifty]]-AVERAGE(Table2[1Y Return vs Nifty]))/_xlfn.STDEV.P(Table2[1Y Return vs Nifty])</f>
        <v>-0.67971658701072324</v>
      </c>
      <c r="I686">
        <v>-8.9960055219769401</v>
      </c>
      <c r="J686">
        <f>(Table2[[#This Row],[1M Return vs Nifty]]-AVERAGE(Table2[1M Return vs Nifty]))/_xlfn.STDEV.P(Table2[1M Return vs Nifty])</f>
        <v>-0.79594948095286977</v>
      </c>
      <c r="K686">
        <v>-34.514262947958301</v>
      </c>
      <c r="L686">
        <f>(Table2[[#This Row],[6M Return vs Nifty]]-AVERAGE(Table2[6M Return vs Nifty]))/_xlfn.STDEV.P(Table2[6M Return vs Nifty])</f>
        <v>-1.284190578645277</v>
      </c>
      <c r="M686">
        <v>-12.2762314003398</v>
      </c>
      <c r="N686">
        <f>(Table2[[#This Row],[1W Return vs Nifty]]-AVERAGE(Table2[1W Return vs Nifty]))/_xlfn.STDEV.P(Table2[1W Return vs Nifty])</f>
        <v>-1.3303658473571527</v>
      </c>
      <c r="O686">
        <v>547.41</v>
      </c>
      <c r="P686">
        <v>551.31676105896304</v>
      </c>
      <c r="Q686">
        <v>548.63883050742697</v>
      </c>
      <c r="R686">
        <v>19.330934323821001</v>
      </c>
      <c r="S686" s="1">
        <f>(Table2[[#This Row],[Close Price]]-Table2[[#This Row],[20D EMA]])/Table2[[#This Row],[20D EMA]]</f>
        <v>-8.1949544217314194E-2</v>
      </c>
      <c r="T686" s="1">
        <f>(Table2[[#This Row],[Close Price]]-Table2[[#This Row],[50D EMA]])/Table2[[#This Row],[50D EMA]]</f>
        <v>-8.8455067038579388E-2</v>
      </c>
      <c r="U686" s="1">
        <f>(Table2[[#This Row],[Close Price]]-Table2[[#This Row],[200D EMA]])/Table2[[#This Row],[200D EMA]]</f>
        <v>-8.4005775648071004E-2</v>
      </c>
      <c r="V686">
        <v>0.50422024495086404</v>
      </c>
      <c r="W686">
        <v>490</v>
      </c>
      <c r="X686">
        <v>508.85</v>
      </c>
      <c r="Y686">
        <v>490</v>
      </c>
      <c r="Z686">
        <v>508.85</v>
      </c>
      <c r="AA686">
        <v>490</v>
      </c>
      <c r="AB686">
        <v>608.6</v>
      </c>
      <c r="AC686" s="1">
        <f>(Table2[[#This Row],[Close Price]]/Table2[[#This Row],[Day Low]])-1</f>
        <v>2.5612244897959213E-2</v>
      </c>
      <c r="AD686" s="1">
        <f>(Table2[[#This Row],[Day High]]/Table2[[#This Row],[Close Price]])-1</f>
        <v>1.2536066063078222E-2</v>
      </c>
      <c r="AE686" s="1">
        <f>(Table2[[#This Row],[Close Price]]/Table2[[#This Row],[Current Week Low]])-1</f>
        <v>2.5612244897959213E-2</v>
      </c>
      <c r="AF686" s="1">
        <f>(Table2[[#This Row],[Current Week High]]/Table2[[#This Row],[Close Price]])-1</f>
        <v>1.2536066063078222E-2</v>
      </c>
      <c r="AG686" s="1">
        <f>(Table2[[#This Row],[Close Price]]/Table2[[#This Row],[Current Month Low]])-1</f>
        <v>2.5612244897959213E-2</v>
      </c>
      <c r="AH686" s="1">
        <f>(Table2[[#This Row],[Current Month High]]/Table2[[#This Row],[Close Price]])-1</f>
        <v>0.21102377872848477</v>
      </c>
      <c r="AI686">
        <v>41.160083573773697</v>
      </c>
      <c r="AJ686">
        <v>12.9325842696629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0</v>
      </c>
      <c r="AM686" t="s">
        <v>3142</v>
      </c>
      <c r="AN686">
        <v>-13.2</v>
      </c>
      <c r="AO686" t="s">
        <v>3143</v>
      </c>
      <c r="AP686">
        <v>-2.6769583526252999E-2</v>
      </c>
      <c r="AQ686">
        <f>(Table2[[#This Row],[Sharpe Ratio]]-AVERAGE(Table2[Sharpe Ratio]))/_xlfn.STDEV.P(Table2[Sharpe Ratio])</f>
        <v>-0.98573604612397658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554</v>
      </c>
      <c r="AT686">
        <f>_xlfn.RANK.AVG(Table2[[#This Row],[6M Return vs Nifty Z-Score]],Table2[6M Return vs Nifty Z-Score])</f>
        <v>693</v>
      </c>
      <c r="AU686">
        <f>_xlfn.RANK.AVG(Table2[[#This Row],[Sharpe Ratio Z-Score]],Table2[Sharpe Ratio Z-Score])</f>
        <v>618</v>
      </c>
      <c r="AV686">
        <f>(Table2[[#This Row],[Rank 1Y]]+Table2[[#This Row],[Rank 6M]]+Table2[[#This Row],[Rank Sharpe]])/3</f>
        <v>621.66666666666663</v>
      </c>
    </row>
    <row r="687" spans="1:48" x14ac:dyDescent="0.3">
      <c r="A687" t="s">
        <v>1990</v>
      </c>
      <c r="B687" t="s">
        <v>1991</v>
      </c>
      <c r="C687" t="s">
        <v>3114</v>
      </c>
      <c r="D687" t="s">
        <v>1992</v>
      </c>
      <c r="E687">
        <v>3200.3489359999999</v>
      </c>
      <c r="F687">
        <v>18.7</v>
      </c>
      <c r="G687">
        <v>-24.752710265579498</v>
      </c>
      <c r="H687">
        <f>(Table2[[#This Row],[1Y Return vs Nifty]]-AVERAGE(Table2[1Y Return vs Nifty]))/_xlfn.STDEV.P(Table2[1Y Return vs Nifty])</f>
        <v>-0.77716096325999617</v>
      </c>
      <c r="I687">
        <v>-5.11993245650849</v>
      </c>
      <c r="J687">
        <f>(Table2[[#This Row],[1M Return vs Nifty]]-AVERAGE(Table2[1M Return vs Nifty]))/_xlfn.STDEV.P(Table2[1M Return vs Nifty])</f>
        <v>-0.34074744713694743</v>
      </c>
      <c r="K687">
        <v>-24.703730943024102</v>
      </c>
      <c r="L687">
        <f>(Table2[[#This Row],[6M Return vs Nifty]]-AVERAGE(Table2[6M Return vs Nifty]))/_xlfn.STDEV.P(Table2[6M Return vs Nifty])</f>
        <v>-0.92653699291786518</v>
      </c>
      <c r="M687">
        <v>-7.5900179970812003</v>
      </c>
      <c r="N687">
        <f>(Table2[[#This Row],[1W Return vs Nifty]]-AVERAGE(Table2[1W Return vs Nifty]))/_xlfn.STDEV.P(Table2[1W Return vs Nifty])</f>
        <v>-0.3808314868714443</v>
      </c>
      <c r="O687">
        <v>19.62</v>
      </c>
      <c r="P687">
        <v>20.3928022085652</v>
      </c>
      <c r="Q687">
        <v>20.979063828781701</v>
      </c>
      <c r="R687">
        <v>19.200144032223001</v>
      </c>
      <c r="S687" s="1">
        <f>(Table2[[#This Row],[Close Price]]-Table2[[#This Row],[20D EMA]])/Table2[[#This Row],[20D EMA]]</f>
        <v>-4.6890927624872666E-2</v>
      </c>
      <c r="T687" s="1">
        <f>(Table2[[#This Row],[Close Price]]-Table2[[#This Row],[50D EMA]])/Table2[[#This Row],[50D EMA]]</f>
        <v>-8.3009789005564202E-2</v>
      </c>
      <c r="U687" s="1">
        <f>(Table2[[#This Row],[Close Price]]-Table2[[#This Row],[200D EMA]])/Table2[[#This Row],[200D EMA]]</f>
        <v>-0.10863515395072097</v>
      </c>
      <c r="V687">
        <v>0.68927754679344899</v>
      </c>
      <c r="W687">
        <v>17.88</v>
      </c>
      <c r="X687">
        <v>18.989999999999998</v>
      </c>
      <c r="Y687">
        <v>17.88</v>
      </c>
      <c r="Z687">
        <v>18.989999999999998</v>
      </c>
      <c r="AA687">
        <v>17.88</v>
      </c>
      <c r="AB687">
        <v>21.11</v>
      </c>
      <c r="AC687" s="1">
        <f>(Table2[[#This Row],[Close Price]]/Table2[[#This Row],[Day Low]])-1</f>
        <v>4.5861297539149914E-2</v>
      </c>
      <c r="AD687" s="1">
        <f>(Table2[[#This Row],[Day High]]/Table2[[#This Row],[Close Price]])-1</f>
        <v>1.5508021390374216E-2</v>
      </c>
      <c r="AE687" s="1">
        <f>(Table2[[#This Row],[Close Price]]/Table2[[#This Row],[Current Week Low]])-1</f>
        <v>4.5861297539149914E-2</v>
      </c>
      <c r="AF687" s="1">
        <f>(Table2[[#This Row],[Current Week High]]/Table2[[#This Row],[Close Price]])-1</f>
        <v>1.5508021390374216E-2</v>
      </c>
      <c r="AG687" s="1">
        <f>(Table2[[#This Row],[Close Price]]/Table2[[#This Row],[Current Month Low]])-1</f>
        <v>4.5861297539149914E-2</v>
      </c>
      <c r="AH687" s="1">
        <f>(Table2[[#This Row],[Current Month High]]/Table2[[#This Row],[Close Price]])-1</f>
        <v>0.12887700534759361</v>
      </c>
      <c r="AI687">
        <v>49.465240641711198</v>
      </c>
      <c r="AJ687">
        <v>4.7619047619047397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-0.16</v>
      </c>
      <c r="AM687" t="s">
        <v>3143</v>
      </c>
      <c r="AN687">
        <v>-6.08</v>
      </c>
      <c r="AO687" t="s">
        <v>3143</v>
      </c>
      <c r="AP687">
        <v>-5.3574618246739002E-2</v>
      </c>
      <c r="AQ687">
        <f>(Table2[[#This Row],[Sharpe Ratio]]-AVERAGE(Table2[Sharpe Ratio]))/_xlfn.STDEV.P(Table2[Sharpe Ratio])</f>
        <v>-1.3022127668692147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585</v>
      </c>
      <c r="AT687">
        <f>_xlfn.RANK.AVG(Table2[[#This Row],[6M Return vs Nifty Z-Score]],Table2[6M Return vs Nifty Z-Score])</f>
        <v>623</v>
      </c>
      <c r="AU687">
        <f>_xlfn.RANK.AVG(Table2[[#This Row],[Sharpe Ratio Z-Score]],Table2[Sharpe Ratio Z-Score])</f>
        <v>660</v>
      </c>
      <c r="AV687">
        <f>(Table2[[#This Row],[Rank 1Y]]+Table2[[#This Row],[Rank 6M]]+Table2[[#This Row],[Rank Sharpe]])/3</f>
        <v>622.66666666666663</v>
      </c>
    </row>
    <row r="688" spans="1:48" x14ac:dyDescent="0.3">
      <c r="A688" t="s">
        <v>1937</v>
      </c>
      <c r="B688" t="s">
        <v>1938</v>
      </c>
      <c r="C688" t="s">
        <v>3099</v>
      </c>
      <c r="D688" t="s">
        <v>233</v>
      </c>
      <c r="E688">
        <v>3463.3387760149999</v>
      </c>
      <c r="F688">
        <v>415.7</v>
      </c>
      <c r="G688">
        <v>-39.175957983082803</v>
      </c>
      <c r="H688">
        <f>(Table2[[#This Row],[1Y Return vs Nifty]]-AVERAGE(Table2[1Y Return vs Nifty]))/_xlfn.STDEV.P(Table2[1Y Return vs Nifty])</f>
        <v>-1.0371230043446982</v>
      </c>
      <c r="I688">
        <v>-7.92558410280727</v>
      </c>
      <c r="J688">
        <f>(Table2[[#This Row],[1M Return vs Nifty]]-AVERAGE(Table2[1M Return vs Nifty]))/_xlfn.STDEV.P(Table2[1M Return vs Nifty])</f>
        <v>-0.67024029053871248</v>
      </c>
      <c r="K688">
        <v>-33.265902447991301</v>
      </c>
      <c r="L688">
        <f>(Table2[[#This Row],[6M Return vs Nifty]]-AVERAGE(Table2[6M Return vs Nifty]))/_xlfn.STDEV.P(Table2[6M Return vs Nifty])</f>
        <v>-1.2386802425219041</v>
      </c>
      <c r="M688">
        <v>-3.9374344992786701</v>
      </c>
      <c r="N688">
        <f>(Table2[[#This Row],[1W Return vs Nifty]]-AVERAGE(Table2[1W Return vs Nifty]))/_xlfn.STDEV.P(Table2[1W Return vs Nifty])</f>
        <v>0.35926573817061142</v>
      </c>
      <c r="O688">
        <v>436.83</v>
      </c>
      <c r="P688">
        <v>458.93071297042502</v>
      </c>
      <c r="Q688">
        <v>489.46681851888297</v>
      </c>
      <c r="R688">
        <v>15.158749844371499</v>
      </c>
      <c r="S688" s="1">
        <f>(Table2[[#This Row],[Close Price]]-Table2[[#This Row],[20D EMA]])/Table2[[#This Row],[20D EMA]]</f>
        <v>-4.8371219925371418E-2</v>
      </c>
      <c r="T688" s="1">
        <f>(Table2[[#This Row],[Close Price]]-Table2[[#This Row],[50D EMA]])/Table2[[#This Row],[50D EMA]]</f>
        <v>-9.4198779355198561E-2</v>
      </c>
      <c r="U688" s="1">
        <f>(Table2[[#This Row],[Close Price]]-Table2[[#This Row],[200D EMA]])/Table2[[#This Row],[200D EMA]]</f>
        <v>-0.15070851736610039</v>
      </c>
      <c r="V688">
        <v>1.1576727059698699</v>
      </c>
      <c r="W688">
        <v>407.95</v>
      </c>
      <c r="X688">
        <v>420.3</v>
      </c>
      <c r="Y688">
        <v>407.95</v>
      </c>
      <c r="Z688">
        <v>420.3</v>
      </c>
      <c r="AA688">
        <v>405.1</v>
      </c>
      <c r="AB688">
        <v>481.65</v>
      </c>
      <c r="AC688" s="1">
        <f>(Table2[[#This Row],[Close Price]]/Table2[[#This Row],[Day Low]])-1</f>
        <v>1.8997426155165975E-2</v>
      </c>
      <c r="AD688" s="1">
        <f>(Table2[[#This Row],[Day High]]/Table2[[#This Row],[Close Price]])-1</f>
        <v>1.106567235987499E-2</v>
      </c>
      <c r="AE688" s="1">
        <f>(Table2[[#This Row],[Close Price]]/Table2[[#This Row],[Current Week Low]])-1</f>
        <v>1.8997426155165975E-2</v>
      </c>
      <c r="AF688" s="1">
        <f>(Table2[[#This Row],[Current Week High]]/Table2[[#This Row],[Close Price]])-1</f>
        <v>1.106567235987499E-2</v>
      </c>
      <c r="AG688" s="1">
        <f>(Table2[[#This Row],[Close Price]]/Table2[[#This Row],[Current Month Low]])-1</f>
        <v>2.6166378671932833E-2</v>
      </c>
      <c r="AH688" s="1">
        <f>(Table2[[#This Row],[Current Month High]]/Table2[[#This Row],[Close Price]])-1</f>
        <v>0.15864806350733707</v>
      </c>
      <c r="AI688">
        <v>68.150108251142598</v>
      </c>
      <c r="AJ688">
        <v>2.6166378671932802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-0.14000000000000001</v>
      </c>
      <c r="AM688" t="s">
        <v>3143</v>
      </c>
      <c r="AN688">
        <v>-7.55</v>
      </c>
      <c r="AO688" t="s">
        <v>3143</v>
      </c>
      <c r="AQ688">
        <f>(Table2[[#This Row],[Sharpe Ratio]]-AVERAGE(Table2[Sharpe Ratio]))/_xlfn.STDEV.P(Table2[Sharpe Ratio])</f>
        <v>-0.66967788397470196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667</v>
      </c>
      <c r="AT688">
        <f>_xlfn.RANK.AVG(Table2[[#This Row],[6M Return vs Nifty Z-Score]],Table2[6M Return vs Nifty Z-Score])</f>
        <v>684</v>
      </c>
      <c r="AU688">
        <f>_xlfn.RANK.AVG(Table2[[#This Row],[Sharpe Ratio Z-Score]],Table2[Sharpe Ratio Z-Score])</f>
        <v>520.5</v>
      </c>
      <c r="AV688">
        <f>(Table2[[#This Row],[Rank 1Y]]+Table2[[#This Row],[Rank 6M]]+Table2[[#This Row],[Rank Sharpe]])/3</f>
        <v>623.83333333333337</v>
      </c>
    </row>
    <row r="689" spans="1:48" x14ac:dyDescent="0.3">
      <c r="A689" t="s">
        <v>1465</v>
      </c>
      <c r="B689" t="s">
        <v>1466</v>
      </c>
      <c r="C689" t="s">
        <v>3101</v>
      </c>
      <c r="D689" t="s">
        <v>51</v>
      </c>
      <c r="E689">
        <v>6668.5941118119999</v>
      </c>
      <c r="F689">
        <v>208.58</v>
      </c>
      <c r="G689">
        <v>-37.742003151267802</v>
      </c>
      <c r="H689">
        <f>(Table2[[#This Row],[1Y Return vs Nifty]]-AVERAGE(Table2[1Y Return vs Nifty]))/_xlfn.STDEV.P(Table2[1Y Return vs Nifty])</f>
        <v>-1.0112776585388767</v>
      </c>
      <c r="I689">
        <v>3.6562047264753001</v>
      </c>
      <c r="J689">
        <f>(Table2[[#This Row],[1M Return vs Nifty]]-AVERAGE(Table2[1M Return vs Nifty]))/_xlfn.STDEV.P(Table2[1M Return vs Nifty])</f>
        <v>0.68991307635319665</v>
      </c>
      <c r="K689">
        <v>-23.251439729143801</v>
      </c>
      <c r="L689">
        <f>(Table2[[#This Row],[6M Return vs Nifty]]-AVERAGE(Table2[6M Return vs Nifty]))/_xlfn.STDEV.P(Table2[6M Return vs Nifty])</f>
        <v>-0.87359214141506547</v>
      </c>
      <c r="M689">
        <v>-3.5207318785590802</v>
      </c>
      <c r="N689">
        <f>(Table2[[#This Row],[1W Return vs Nifty]]-AVERAGE(Table2[1W Return vs Nifty]))/_xlfn.STDEV.P(Table2[1W Return vs Nifty])</f>
        <v>0.44369925035393609</v>
      </c>
      <c r="O689">
        <v>210.94</v>
      </c>
      <c r="P689">
        <v>216.48611417700701</v>
      </c>
      <c r="Q689">
        <v>245.47183692364399</v>
      </c>
      <c r="R689">
        <v>35.929815063501501</v>
      </c>
      <c r="S689" s="1">
        <f>(Table2[[#This Row],[Close Price]]-Table2[[#This Row],[20D EMA]])/Table2[[#This Row],[20D EMA]]</f>
        <v>-1.118801554944527E-2</v>
      </c>
      <c r="T689" s="1">
        <f>(Table2[[#This Row],[Close Price]]-Table2[[#This Row],[50D EMA]])/Table2[[#This Row],[50D EMA]]</f>
        <v>-3.6520190715523988E-2</v>
      </c>
      <c r="U689" s="1">
        <f>(Table2[[#This Row],[Close Price]]-Table2[[#This Row],[200D EMA]])/Table2[[#This Row],[200D EMA]]</f>
        <v>-0.15028948895314409</v>
      </c>
      <c r="V689">
        <v>0.83876981597021205</v>
      </c>
      <c r="W689">
        <v>0</v>
      </c>
      <c r="X689">
        <v>0</v>
      </c>
      <c r="Y689">
        <v>204.7</v>
      </c>
      <c r="Z689">
        <v>211.56</v>
      </c>
      <c r="AA689">
        <v>198.7</v>
      </c>
      <c r="AB689">
        <v>223.39</v>
      </c>
      <c r="AC689" s="1" t="e">
        <f>(Table2[[#This Row],[Close Price]]/Table2[[#This Row],[Day Low]])-1</f>
        <v>#DIV/0!</v>
      </c>
      <c r="AD689" s="1">
        <f>(Table2[[#This Row],[Day High]]/Table2[[#This Row],[Close Price]])-1</f>
        <v>-1</v>
      </c>
      <c r="AE689" s="1">
        <f>(Table2[[#This Row],[Close Price]]/Table2[[#This Row],[Current Week Low]])-1</f>
        <v>1.8954567659990262E-2</v>
      </c>
      <c r="AF689" s="1">
        <f>(Table2[[#This Row],[Current Week High]]/Table2[[#This Row],[Close Price]])-1</f>
        <v>1.428708409243451E-2</v>
      </c>
      <c r="AG689" s="1">
        <f>(Table2[[#This Row],[Close Price]]/Table2[[#This Row],[Current Month Low]])-1</f>
        <v>4.972320080523418E-2</v>
      </c>
      <c r="AH689" s="1">
        <f>(Table2[[#This Row],[Current Month High]]/Table2[[#This Row],[Close Price]])-1</f>
        <v>7.1003931345287041E-2</v>
      </c>
      <c r="AI689">
        <v>126.675616070572</v>
      </c>
      <c r="AJ689">
        <v>6.3640999490056096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-0.08</v>
      </c>
      <c r="AM689" t="s">
        <v>3143</v>
      </c>
      <c r="AN689">
        <v>1.18</v>
      </c>
      <c r="AO689" t="s">
        <v>3144</v>
      </c>
      <c r="AP689">
        <v>-2.2168390063062999E-2</v>
      </c>
      <c r="AQ689">
        <f>(Table2[[#This Row],[Sharpe Ratio]]-AVERAGE(Table2[Sharpe Ratio]))/_xlfn.STDEV.P(Table2[Sharpe Ratio])</f>
        <v>-0.93141152709502317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660</v>
      </c>
      <c r="AT689">
        <f>_xlfn.RANK.AVG(Table2[[#This Row],[6M Return vs Nifty Z-Score]],Table2[6M Return vs Nifty Z-Score])</f>
        <v>609</v>
      </c>
      <c r="AU689">
        <f>_xlfn.RANK.AVG(Table2[[#This Row],[Sharpe Ratio Z-Score]],Table2[Sharpe Ratio Z-Score])</f>
        <v>603</v>
      </c>
      <c r="AV689">
        <f>(Table2[[#This Row],[Rank 1Y]]+Table2[[#This Row],[Rank 6M]]+Table2[[#This Row],[Rank Sharpe]])/3</f>
        <v>624</v>
      </c>
    </row>
    <row r="690" spans="1:48" x14ac:dyDescent="0.3">
      <c r="A690" t="s">
        <v>2391</v>
      </c>
      <c r="B690" t="s">
        <v>2392</v>
      </c>
      <c r="C690" t="s">
        <v>3114</v>
      </c>
      <c r="D690" t="s">
        <v>1992</v>
      </c>
      <c r="E690">
        <v>2044.3722392319901</v>
      </c>
      <c r="F690">
        <v>43.67</v>
      </c>
      <c r="G690">
        <v>-33.565106068266601</v>
      </c>
      <c r="H690">
        <f>(Table2[[#This Row],[1Y Return vs Nifty]]-AVERAGE(Table2[1Y Return vs Nifty]))/_xlfn.STDEV.P(Table2[1Y Return vs Nifty])</f>
        <v>-0.93599401144599503</v>
      </c>
      <c r="I690">
        <v>-11.8369276746525</v>
      </c>
      <c r="J690">
        <f>(Table2[[#This Row],[1M Return vs Nifty]]-AVERAGE(Table2[1M Return vs Nifty]))/_xlfn.STDEV.P(Table2[1M Return vs Nifty])</f>
        <v>-1.1295844563436992</v>
      </c>
      <c r="K690">
        <v>-25.7735033273566</v>
      </c>
      <c r="L690">
        <f>(Table2[[#This Row],[6M Return vs Nifty]]-AVERAGE(Table2[6M Return vs Nifty]))/_xlfn.STDEV.P(Table2[6M Return vs Nifty])</f>
        <v>-0.96553670557119009</v>
      </c>
      <c r="M690">
        <v>-10.2576100541469</v>
      </c>
      <c r="N690">
        <f>(Table2[[#This Row],[1W Return vs Nifty]]-AVERAGE(Table2[1W Return vs Nifty]))/_xlfn.STDEV.P(Table2[1W Return vs Nifty])</f>
        <v>-0.92134684542965917</v>
      </c>
      <c r="O690">
        <v>48.34</v>
      </c>
      <c r="P690">
        <v>50.599851092701897</v>
      </c>
      <c r="Q690">
        <v>51.526241651808803</v>
      </c>
      <c r="R690">
        <v>10.6695839359693</v>
      </c>
      <c r="S690" s="1">
        <f>(Table2[[#This Row],[Close Price]]-Table2[[#This Row],[20D EMA]])/Table2[[#This Row],[20D EMA]]</f>
        <v>-9.6607364501448106E-2</v>
      </c>
      <c r="T690" s="1">
        <f>(Table2[[#This Row],[Close Price]]-Table2[[#This Row],[50D EMA]])/Table2[[#This Row],[50D EMA]]</f>
        <v>-0.1369539819397097</v>
      </c>
      <c r="U690" s="1">
        <f>(Table2[[#This Row],[Close Price]]-Table2[[#This Row],[200D EMA]])/Table2[[#This Row],[200D EMA]]</f>
        <v>-0.15247069066084334</v>
      </c>
      <c r="V690">
        <v>0.64080910883156195</v>
      </c>
      <c r="W690">
        <v>42.16</v>
      </c>
      <c r="X690">
        <v>44.05</v>
      </c>
      <c r="Y690">
        <v>42.16</v>
      </c>
      <c r="Z690">
        <v>44.05</v>
      </c>
      <c r="AA690">
        <v>42.16</v>
      </c>
      <c r="AB690">
        <v>55.43</v>
      </c>
      <c r="AC690" s="1">
        <f>(Table2[[#This Row],[Close Price]]/Table2[[#This Row],[Day Low]])-1</f>
        <v>3.5815939278937448E-2</v>
      </c>
      <c r="AD690" s="1">
        <f>(Table2[[#This Row],[Day High]]/Table2[[#This Row],[Close Price]])-1</f>
        <v>8.7016258300891547E-3</v>
      </c>
      <c r="AE690" s="1">
        <f>(Table2[[#This Row],[Close Price]]/Table2[[#This Row],[Current Week Low]])-1</f>
        <v>3.5815939278937448E-2</v>
      </c>
      <c r="AF690" s="1">
        <f>(Table2[[#This Row],[Current Week High]]/Table2[[#This Row],[Close Price]])-1</f>
        <v>8.7016258300891547E-3</v>
      </c>
      <c r="AG690" s="1">
        <f>(Table2[[#This Row],[Close Price]]/Table2[[#This Row],[Current Month Low]])-1</f>
        <v>3.5815939278937448E-2</v>
      </c>
      <c r="AH690" s="1">
        <f>(Table2[[#This Row],[Current Month High]]/Table2[[#This Row],[Close Price]])-1</f>
        <v>0.26929242042592172</v>
      </c>
      <c r="AI690">
        <v>58.9191664758415</v>
      </c>
      <c r="AJ690">
        <v>3.5815939278937399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</v>
      </c>
      <c r="AM690" t="s">
        <v>3143</v>
      </c>
      <c r="AN690">
        <v>-15.66</v>
      </c>
      <c r="AO690" t="s">
        <v>3143</v>
      </c>
      <c r="AP690">
        <v>-2.2381061462662E-2</v>
      </c>
      <c r="AQ690">
        <f>(Table2[[#This Row],[Sharpe Ratio]]-AVERAGE(Table2[Sharpe Ratio]))/_xlfn.STDEV.P(Table2[Sharpe Ratio])</f>
        <v>-0.93392245639779159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635</v>
      </c>
      <c r="AT690">
        <f>_xlfn.RANK.AVG(Table2[[#This Row],[6M Return vs Nifty Z-Score]],Table2[6M Return vs Nifty Z-Score])</f>
        <v>633</v>
      </c>
      <c r="AU690">
        <f>_xlfn.RANK.AVG(Table2[[#This Row],[Sharpe Ratio Z-Score]],Table2[Sharpe Ratio Z-Score])</f>
        <v>605</v>
      </c>
      <c r="AV690">
        <f>(Table2[[#This Row],[Rank 1Y]]+Table2[[#This Row],[Rank 6M]]+Table2[[#This Row],[Rank Sharpe]])/3</f>
        <v>624.33333333333337</v>
      </c>
    </row>
    <row r="691" spans="1:48" x14ac:dyDescent="0.3">
      <c r="A691" t="s">
        <v>1793</v>
      </c>
      <c r="B691" t="s">
        <v>1794</v>
      </c>
      <c r="C691" t="s">
        <v>3107</v>
      </c>
      <c r="D691" t="s">
        <v>443</v>
      </c>
      <c r="E691">
        <v>4141.5477566039999</v>
      </c>
      <c r="F691">
        <v>84.67</v>
      </c>
      <c r="G691">
        <v>-32.164718547153001</v>
      </c>
      <c r="H691">
        <f>(Table2[[#This Row],[1Y Return vs Nifty]]-AVERAGE(Table2[1Y Return vs Nifty]))/_xlfn.STDEV.P(Table2[1Y Return vs Nifty])</f>
        <v>-0.91075367685363773</v>
      </c>
      <c r="I691">
        <v>-2.8057852470660598</v>
      </c>
      <c r="J691">
        <f>(Table2[[#This Row],[1M Return vs Nifty]]-AVERAGE(Table2[1M Return vs Nifty]))/_xlfn.STDEV.P(Table2[1M Return vs Nifty])</f>
        <v>-6.8976379230020812E-2</v>
      </c>
      <c r="K691">
        <v>-30.881334102607699</v>
      </c>
      <c r="L691">
        <f>(Table2[[#This Row],[6M Return vs Nifty]]-AVERAGE(Table2[6M Return vs Nifty]))/_xlfn.STDEV.P(Table2[6M Return vs Nifty])</f>
        <v>-1.1517482169488173</v>
      </c>
      <c r="M691">
        <v>-2.5448392607667301</v>
      </c>
      <c r="N691">
        <f>(Table2[[#This Row],[1W Return vs Nifty]]-AVERAGE(Table2[1W Return vs Nifty]))/_xlfn.STDEV.P(Table2[1W Return vs Nifty])</f>
        <v>0.64143748653708421</v>
      </c>
      <c r="O691">
        <v>86.99</v>
      </c>
      <c r="P691">
        <v>92.193997157122197</v>
      </c>
      <c r="Q691">
        <v>97.819675737084694</v>
      </c>
      <c r="R691">
        <v>22.581798202582199</v>
      </c>
      <c r="S691" s="1">
        <f>(Table2[[#This Row],[Close Price]]-Table2[[#This Row],[20D EMA]])/Table2[[#This Row],[20D EMA]]</f>
        <v>-2.6669732153120972E-2</v>
      </c>
      <c r="T691" s="1">
        <f>(Table2[[#This Row],[Close Price]]-Table2[[#This Row],[50D EMA]])/Table2[[#This Row],[50D EMA]]</f>
        <v>-8.1610488634085113E-2</v>
      </c>
      <c r="U691" s="1">
        <f>(Table2[[#This Row],[Close Price]]-Table2[[#This Row],[200D EMA]])/Table2[[#This Row],[200D EMA]]</f>
        <v>-0.13442771751184082</v>
      </c>
      <c r="V691">
        <v>1.39575473942873</v>
      </c>
      <c r="W691">
        <v>83.05</v>
      </c>
      <c r="X691">
        <v>88.3</v>
      </c>
      <c r="Y691">
        <v>83.05</v>
      </c>
      <c r="Z691">
        <v>88.3</v>
      </c>
      <c r="AA691">
        <v>81.010000000000005</v>
      </c>
      <c r="AB691">
        <v>98.91</v>
      </c>
      <c r="AC691" s="1">
        <f>(Table2[[#This Row],[Close Price]]/Table2[[#This Row],[Day Low]])-1</f>
        <v>1.9506321493076406E-2</v>
      </c>
      <c r="AD691" s="1">
        <f>(Table2[[#This Row],[Day High]]/Table2[[#This Row],[Close Price]])-1</f>
        <v>4.287232786110784E-2</v>
      </c>
      <c r="AE691" s="1">
        <f>(Table2[[#This Row],[Close Price]]/Table2[[#This Row],[Current Week Low]])-1</f>
        <v>1.9506321493076406E-2</v>
      </c>
      <c r="AF691" s="1">
        <f>(Table2[[#This Row],[Current Week High]]/Table2[[#This Row],[Close Price]])-1</f>
        <v>4.287232786110784E-2</v>
      </c>
      <c r="AG691" s="1">
        <f>(Table2[[#This Row],[Close Price]]/Table2[[#This Row],[Current Month Low]])-1</f>
        <v>4.5179607455869686E-2</v>
      </c>
      <c r="AH691" s="1">
        <f>(Table2[[#This Row],[Current Month High]]/Table2[[#This Row],[Close Price]])-1</f>
        <v>0.16818235502539269</v>
      </c>
      <c r="AI691">
        <v>43.557340262194401</v>
      </c>
      <c r="AJ691">
        <v>4.5179607455869597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-0.16</v>
      </c>
      <c r="AM691" t="s">
        <v>3143</v>
      </c>
      <c r="AN691">
        <v>-3.85</v>
      </c>
      <c r="AO691" t="s">
        <v>3143</v>
      </c>
      <c r="AP691">
        <v>-1.5693659538339001E-2</v>
      </c>
      <c r="AQ691">
        <f>(Table2[[#This Row],[Sharpe Ratio]]-AVERAGE(Table2[Sharpe Ratio]))/_xlfn.STDEV.P(Table2[Sharpe Ratio])</f>
        <v>-0.85496687759014123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628</v>
      </c>
      <c r="AT691">
        <f>_xlfn.RANK.AVG(Table2[[#This Row],[6M Return vs Nifty Z-Score]],Table2[6M Return vs Nifty Z-Score])</f>
        <v>665</v>
      </c>
      <c r="AU691">
        <f>_xlfn.RANK.AVG(Table2[[#This Row],[Sharpe Ratio Z-Score]],Table2[Sharpe Ratio Z-Score])</f>
        <v>586</v>
      </c>
      <c r="AV691">
        <f>(Table2[[#This Row],[Rank 1Y]]+Table2[[#This Row],[Rank 6M]]+Table2[[#This Row],[Rank Sharpe]])/3</f>
        <v>626.33333333333337</v>
      </c>
    </row>
    <row r="692" spans="1:48" x14ac:dyDescent="0.3">
      <c r="A692" t="s">
        <v>1352</v>
      </c>
      <c r="B692" t="s">
        <v>1353</v>
      </c>
      <c r="C692" t="s">
        <v>3109</v>
      </c>
      <c r="D692" t="s">
        <v>122</v>
      </c>
      <c r="E692">
        <v>7859.2817824949998</v>
      </c>
      <c r="F692">
        <v>658.15</v>
      </c>
      <c r="G692">
        <v>-45.673350767032197</v>
      </c>
      <c r="H692">
        <f>(Table2[[#This Row],[1Y Return vs Nifty]]-AVERAGE(Table2[1Y Return vs Nifty]))/_xlfn.STDEV.P(Table2[1Y Return vs Nifty])</f>
        <v>-1.154230851545764</v>
      </c>
      <c r="I692">
        <v>5.6855522191511296</v>
      </c>
      <c r="J692">
        <f>(Table2[[#This Row],[1M Return vs Nifty]]-AVERAGE(Table2[1M Return vs Nifty]))/_xlfn.STDEV.P(Table2[1M Return vs Nifty])</f>
        <v>0.92823755847274025</v>
      </c>
      <c r="K692">
        <v>-11.387636108548801</v>
      </c>
      <c r="L692">
        <f>(Table2[[#This Row],[6M Return vs Nifty]]-AVERAGE(Table2[6M Return vs Nifty]))/_xlfn.STDEV.P(Table2[6M Return vs Nifty])</f>
        <v>-0.44108431175429147</v>
      </c>
      <c r="M692">
        <v>-1.9482007151627101</v>
      </c>
      <c r="N692">
        <f>(Table2[[#This Row],[1W Return vs Nifty]]-AVERAGE(Table2[1W Return vs Nifty]))/_xlfn.STDEV.P(Table2[1W Return vs Nifty])</f>
        <v>0.76233014572484015</v>
      </c>
      <c r="O692">
        <v>671.13</v>
      </c>
      <c r="P692">
        <v>673.69505743078696</v>
      </c>
      <c r="Q692">
        <v>694.13708170338998</v>
      </c>
      <c r="R692">
        <v>35.775729324170797</v>
      </c>
      <c r="S692" s="1">
        <f>(Table2[[#This Row],[Close Price]]-Table2[[#This Row],[20D EMA]])/Table2[[#This Row],[20D EMA]]</f>
        <v>-1.9340515250398607E-2</v>
      </c>
      <c r="T692" s="1">
        <f>(Table2[[#This Row],[Close Price]]-Table2[[#This Row],[50D EMA]])/Table2[[#This Row],[50D EMA]]</f>
        <v>-2.3074323107059497E-2</v>
      </c>
      <c r="U692" s="1">
        <f>(Table2[[#This Row],[Close Price]]-Table2[[#This Row],[200D EMA]])/Table2[[#This Row],[200D EMA]]</f>
        <v>-5.1844344081256787E-2</v>
      </c>
      <c r="V692">
        <v>0.31204668001546998</v>
      </c>
      <c r="W692">
        <v>646.79999999999995</v>
      </c>
      <c r="X692">
        <v>664.5</v>
      </c>
      <c r="Y692">
        <v>646.79999999999995</v>
      </c>
      <c r="Z692">
        <v>664.5</v>
      </c>
      <c r="AA692">
        <v>634.79999999999995</v>
      </c>
      <c r="AB692">
        <v>699</v>
      </c>
      <c r="AC692" s="1">
        <f>(Table2[[#This Row],[Close Price]]/Table2[[#This Row],[Day Low]])-1</f>
        <v>1.7547928262213963E-2</v>
      </c>
      <c r="AD692" s="1">
        <f>(Table2[[#This Row],[Day High]]/Table2[[#This Row],[Close Price]])-1</f>
        <v>9.6482564764872603E-3</v>
      </c>
      <c r="AE692" s="1">
        <f>(Table2[[#This Row],[Close Price]]/Table2[[#This Row],[Current Week Low]])-1</f>
        <v>1.7547928262213963E-2</v>
      </c>
      <c r="AF692" s="1">
        <f>(Table2[[#This Row],[Current Week High]]/Table2[[#This Row],[Close Price]])-1</f>
        <v>9.6482564764872603E-3</v>
      </c>
      <c r="AG692" s="1">
        <f>(Table2[[#This Row],[Close Price]]/Table2[[#This Row],[Current Month Low]])-1</f>
        <v>3.6783238815375041E-2</v>
      </c>
      <c r="AH692" s="1">
        <f>(Table2[[#This Row],[Current Month High]]/Table2[[#This Row],[Close Price]])-1</f>
        <v>6.2067917647952608E-2</v>
      </c>
      <c r="AI692">
        <v>28.997948795867199</v>
      </c>
      <c r="AJ692">
        <v>9.9482124958235794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-0.02</v>
      </c>
      <c r="AM692" t="s">
        <v>3143</v>
      </c>
      <c r="AN692">
        <v>-0.63</v>
      </c>
      <c r="AO692" t="s">
        <v>3143</v>
      </c>
      <c r="AP692">
        <v>-9.804669900396E-2</v>
      </c>
      <c r="AQ692">
        <f>(Table2[[#This Row],[Sharpe Ratio]]-AVERAGE(Table2[Sharpe Ratio]))/_xlfn.STDEV.P(Table2[Sharpe Ratio])</f>
        <v>-1.8272774955489441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688</v>
      </c>
      <c r="AT692">
        <f>_xlfn.RANK.AVG(Table2[[#This Row],[6M Return vs Nifty Z-Score]],Table2[6M Return vs Nifty Z-Score])</f>
        <v>483</v>
      </c>
      <c r="AU692">
        <f>_xlfn.RANK.AVG(Table2[[#This Row],[Sharpe Ratio Z-Score]],Table2[Sharpe Ratio Z-Score])</f>
        <v>711</v>
      </c>
      <c r="AV692">
        <f>(Table2[[#This Row],[Rank 1Y]]+Table2[[#This Row],[Rank 6M]]+Table2[[#This Row],[Rank Sharpe]])/3</f>
        <v>627.33333333333337</v>
      </c>
    </row>
    <row r="693" spans="1:48" x14ac:dyDescent="0.3">
      <c r="A693" t="s">
        <v>904</v>
      </c>
      <c r="B693" t="s">
        <v>905</v>
      </c>
      <c r="C693" t="s">
        <v>603</v>
      </c>
      <c r="D693" t="s">
        <v>603</v>
      </c>
      <c r="E693">
        <v>16072.74724302</v>
      </c>
      <c r="F693">
        <v>32.82</v>
      </c>
      <c r="G693">
        <v>-33.607977427876797</v>
      </c>
      <c r="H693">
        <f>(Table2[[#This Row],[1Y Return vs Nifty]]-AVERAGE(Table2[1Y Return vs Nifty]))/_xlfn.STDEV.P(Table2[1Y Return vs Nifty])</f>
        <v>-0.9367667171754277</v>
      </c>
      <c r="I693">
        <v>-3.4793610856633799</v>
      </c>
      <c r="J693">
        <f>(Table2[[#This Row],[1M Return vs Nifty]]-AVERAGE(Table2[1M Return vs Nifty]))/_xlfn.STDEV.P(Table2[1M Return vs Nifty])</f>
        <v>-0.14808043286367162</v>
      </c>
      <c r="K693">
        <v>-25.994195449327499</v>
      </c>
      <c r="L693">
        <f>(Table2[[#This Row],[6M Return vs Nifty]]-AVERAGE(Table2[6M Return vs Nifty]))/_xlfn.STDEV.P(Table2[6M Return vs Nifty])</f>
        <v>-0.97358227626246197</v>
      </c>
      <c r="M693">
        <v>-7.2712541169937204</v>
      </c>
      <c r="N693">
        <f>(Table2[[#This Row],[1W Return vs Nifty]]-AVERAGE(Table2[1W Return vs Nifty]))/_xlfn.STDEV.P(Table2[1W Return vs Nifty])</f>
        <v>-0.31624261074080562</v>
      </c>
      <c r="O693">
        <v>34.409999999999997</v>
      </c>
      <c r="P693">
        <v>35.616275593548501</v>
      </c>
      <c r="Q693">
        <v>37.378101762933703</v>
      </c>
      <c r="R693">
        <v>20.608931780944999</v>
      </c>
      <c r="S693" s="1">
        <f>(Table2[[#This Row],[Close Price]]-Table2[[#This Row],[20D EMA]])/Table2[[#This Row],[20D EMA]]</f>
        <v>-4.6207497820400942E-2</v>
      </c>
      <c r="T693" s="1">
        <f>(Table2[[#This Row],[Close Price]]-Table2[[#This Row],[50D EMA]])/Table2[[#This Row],[50D EMA]]</f>
        <v>-7.8511173528065789E-2</v>
      </c>
      <c r="U693" s="1">
        <f>(Table2[[#This Row],[Close Price]]-Table2[[#This Row],[200D EMA]])/Table2[[#This Row],[200D EMA]]</f>
        <v>-0.12194577969322619</v>
      </c>
      <c r="V693">
        <v>0.55166711028508997</v>
      </c>
      <c r="W693">
        <v>31.77</v>
      </c>
      <c r="X693">
        <v>33.06</v>
      </c>
      <c r="Y693">
        <v>31.77</v>
      </c>
      <c r="Z693">
        <v>33.06</v>
      </c>
      <c r="AA693">
        <v>31.77</v>
      </c>
      <c r="AB693">
        <v>37.39</v>
      </c>
      <c r="AC693" s="1">
        <f>(Table2[[#This Row],[Close Price]]/Table2[[#This Row],[Day Low]])-1</f>
        <v>3.3050047214353118E-2</v>
      </c>
      <c r="AD693" s="1">
        <f>(Table2[[#This Row],[Day High]]/Table2[[#This Row],[Close Price]])-1</f>
        <v>7.3126142595978383E-3</v>
      </c>
      <c r="AE693" s="1">
        <f>(Table2[[#This Row],[Close Price]]/Table2[[#This Row],[Current Week Low]])-1</f>
        <v>3.3050047214353118E-2</v>
      </c>
      <c r="AF693" s="1">
        <f>(Table2[[#This Row],[Current Week High]]/Table2[[#This Row],[Close Price]])-1</f>
        <v>7.3126142595978383E-3</v>
      </c>
      <c r="AG693" s="1">
        <f>(Table2[[#This Row],[Close Price]]/Table2[[#This Row],[Current Month Low]])-1</f>
        <v>3.3050047214353118E-2</v>
      </c>
      <c r="AH693" s="1">
        <f>(Table2[[#This Row],[Current Month High]]/Table2[[#This Row],[Close Price]])-1</f>
        <v>0.13924436319317479</v>
      </c>
      <c r="AI693">
        <v>61.182205971968301</v>
      </c>
      <c r="AJ693">
        <v>3.30500472143531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-0.14000000000000001</v>
      </c>
      <c r="AM693" t="s">
        <v>3143</v>
      </c>
      <c r="AN693">
        <v>-6.44</v>
      </c>
      <c r="AO693" t="s">
        <v>3143</v>
      </c>
      <c r="AP693">
        <v>-2.399848108413E-2</v>
      </c>
      <c r="AQ693">
        <f>(Table2[[#This Row],[Sharpe Ratio]]-AVERAGE(Table2[Sharpe Ratio]))/_xlfn.STDEV.P(Table2[Sharpe Ratio])</f>
        <v>-0.95301870690479029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637</v>
      </c>
      <c r="AT693">
        <f>_xlfn.RANK.AVG(Table2[[#This Row],[6M Return vs Nifty Z-Score]],Table2[6M Return vs Nifty Z-Score])</f>
        <v>636</v>
      </c>
      <c r="AU693">
        <f>_xlfn.RANK.AVG(Table2[[#This Row],[Sharpe Ratio Z-Score]],Table2[Sharpe Ratio Z-Score])</f>
        <v>610</v>
      </c>
      <c r="AV693">
        <f>(Table2[[#This Row],[Rank 1Y]]+Table2[[#This Row],[Rank 6M]]+Table2[[#This Row],[Rank Sharpe]])/3</f>
        <v>627.66666666666663</v>
      </c>
    </row>
    <row r="694" spans="1:48" x14ac:dyDescent="0.3">
      <c r="A694" t="s">
        <v>1642</v>
      </c>
      <c r="B694" t="s">
        <v>1643</v>
      </c>
      <c r="C694" t="s">
        <v>3097</v>
      </c>
      <c r="D694" t="s">
        <v>24</v>
      </c>
      <c r="E694">
        <v>5201.2043704400003</v>
      </c>
      <c r="F694">
        <v>309.95</v>
      </c>
      <c r="G694">
        <v>-34.199076097814903</v>
      </c>
      <c r="H694">
        <f>(Table2[[#This Row],[1Y Return vs Nifty]]-AVERAGE(Table2[1Y Return vs Nifty]))/_xlfn.STDEV.P(Table2[1Y Return vs Nifty])</f>
        <v>-0.94742057404104096</v>
      </c>
      <c r="I694">
        <v>6.4781555801472104</v>
      </c>
      <c r="J694">
        <f>(Table2[[#This Row],[1M Return vs Nifty]]-AVERAGE(Table2[1M Return vs Nifty]))/_xlfn.STDEV.P(Table2[1M Return vs Nifty])</f>
        <v>1.0213200819032284</v>
      </c>
      <c r="K694">
        <v>-25.608272794436601</v>
      </c>
      <c r="L694">
        <f>(Table2[[#This Row],[6M Return vs Nifty]]-AVERAGE(Table2[6M Return vs Nifty]))/_xlfn.STDEV.P(Table2[6M Return vs Nifty])</f>
        <v>-0.95951304726797404</v>
      </c>
      <c r="M694">
        <v>1.0092220384916</v>
      </c>
      <c r="N694">
        <f>(Table2[[#This Row],[1W Return vs Nifty]]-AVERAGE(Table2[1W Return vs Nifty]))/_xlfn.STDEV.P(Table2[1W Return vs Nifty])</f>
        <v>1.361571853566045</v>
      </c>
      <c r="O694">
        <v>310.44</v>
      </c>
      <c r="P694">
        <v>318.18117207460199</v>
      </c>
      <c r="Q694">
        <v>336.97783518035999</v>
      </c>
      <c r="R694">
        <v>46.747696562538501</v>
      </c>
      <c r="S694" s="1">
        <f>(Table2[[#This Row],[Close Price]]-Table2[[#This Row],[20D EMA]])/Table2[[#This Row],[20D EMA]]</f>
        <v>-1.5784048447365323E-3</v>
      </c>
      <c r="T694" s="1">
        <f>(Table2[[#This Row],[Close Price]]-Table2[[#This Row],[50D EMA]])/Table2[[#This Row],[50D EMA]]</f>
        <v>-2.5869450479841991E-2</v>
      </c>
      <c r="U694" s="1">
        <f>(Table2[[#This Row],[Close Price]]-Table2[[#This Row],[200D EMA]])/Table2[[#This Row],[200D EMA]]</f>
        <v>-8.0206566600720022E-2</v>
      </c>
      <c r="V694">
        <v>1.0066034896229099</v>
      </c>
      <c r="W694">
        <v>298.05</v>
      </c>
      <c r="X694">
        <v>312</v>
      </c>
      <c r="Y694">
        <v>298.05</v>
      </c>
      <c r="Z694">
        <v>312</v>
      </c>
      <c r="AA694">
        <v>292.05</v>
      </c>
      <c r="AB694">
        <v>321.5</v>
      </c>
      <c r="AC694" s="1">
        <f>(Table2[[#This Row],[Close Price]]/Table2[[#This Row],[Day Low]])-1</f>
        <v>3.9926186881395598E-2</v>
      </c>
      <c r="AD694" s="1">
        <f>(Table2[[#This Row],[Day High]]/Table2[[#This Row],[Close Price]])-1</f>
        <v>6.6139699951606179E-3</v>
      </c>
      <c r="AE694" s="1">
        <f>(Table2[[#This Row],[Close Price]]/Table2[[#This Row],[Current Week Low]])-1</f>
        <v>3.9926186881395598E-2</v>
      </c>
      <c r="AF694" s="1">
        <f>(Table2[[#This Row],[Current Week High]]/Table2[[#This Row],[Close Price]])-1</f>
        <v>6.6139699951606179E-3</v>
      </c>
      <c r="AG694" s="1">
        <f>(Table2[[#This Row],[Close Price]]/Table2[[#This Row],[Current Month Low]])-1</f>
        <v>6.1290874850196797E-2</v>
      </c>
      <c r="AH694" s="1">
        <f>(Table2[[#This Row],[Current Month High]]/Table2[[#This Row],[Close Price]])-1</f>
        <v>3.7264074850782425E-2</v>
      </c>
      <c r="AI694">
        <v>36.231650266171897</v>
      </c>
      <c r="AJ694">
        <v>6.1290874850196797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-0.06</v>
      </c>
      <c r="AM694" t="s">
        <v>3143</v>
      </c>
      <c r="AN694">
        <v>-0.37</v>
      </c>
      <c r="AO694" t="s">
        <v>3143</v>
      </c>
      <c r="AP694">
        <v>-2.3219791729386E-2</v>
      </c>
      <c r="AQ694">
        <f>(Table2[[#This Row],[Sharpe Ratio]]-AVERAGE(Table2[Sharpe Ratio]))/_xlfn.STDEV.P(Table2[Sharpe Ratio])</f>
        <v>-0.9438250216125168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643</v>
      </c>
      <c r="AT694">
        <f>_xlfn.RANK.AVG(Table2[[#This Row],[6M Return vs Nifty Z-Score]],Table2[6M Return vs Nifty Z-Score])</f>
        <v>632</v>
      </c>
      <c r="AU694">
        <f>_xlfn.RANK.AVG(Table2[[#This Row],[Sharpe Ratio Z-Score]],Table2[Sharpe Ratio Z-Score])</f>
        <v>608</v>
      </c>
      <c r="AV694">
        <f>(Table2[[#This Row],[Rank 1Y]]+Table2[[#This Row],[Rank 6M]]+Table2[[#This Row],[Rank Sharpe]])/3</f>
        <v>627.66666666666663</v>
      </c>
    </row>
    <row r="695" spans="1:48" x14ac:dyDescent="0.3">
      <c r="A695" t="s">
        <v>1075</v>
      </c>
      <c r="B695" t="s">
        <v>1076</v>
      </c>
      <c r="C695" t="s">
        <v>3096</v>
      </c>
      <c r="D695" t="s">
        <v>21</v>
      </c>
      <c r="E695">
        <v>11512.182340219901</v>
      </c>
      <c r="F695">
        <v>766.9</v>
      </c>
      <c r="G695">
        <v>-35.062429495146802</v>
      </c>
      <c r="H695">
        <f>(Table2[[#This Row],[1Y Return vs Nifty]]-AVERAGE(Table2[1Y Return vs Nifty]))/_xlfn.STDEV.P(Table2[1Y Return vs Nifty])</f>
        <v>-0.96298150149259165</v>
      </c>
      <c r="I695">
        <v>3.9146000067703199</v>
      </c>
      <c r="J695">
        <f>(Table2[[#This Row],[1M Return vs Nifty]]-AVERAGE(Table2[1M Return vs Nifty]))/_xlfn.STDEV.P(Table2[1M Return vs Nifty])</f>
        <v>0.72025875228139624</v>
      </c>
      <c r="K695">
        <v>-14.3811836948167</v>
      </c>
      <c r="L695">
        <f>(Table2[[#This Row],[6M Return vs Nifty]]-AVERAGE(Table2[6M Return vs Nifty]))/_xlfn.STDEV.P(Table2[6M Return vs Nifty])</f>
        <v>-0.5502173361138134</v>
      </c>
      <c r="M695">
        <v>-1.7734503562867101</v>
      </c>
      <c r="N695">
        <f>(Table2[[#This Row],[1W Return vs Nifty]]-AVERAGE(Table2[1W Return vs Nifty]))/_xlfn.STDEV.P(Table2[1W Return vs Nifty])</f>
        <v>0.79773857807335191</v>
      </c>
      <c r="O695">
        <v>788.76</v>
      </c>
      <c r="P695">
        <v>796.75364317961396</v>
      </c>
      <c r="Q695">
        <v>821.321911546043</v>
      </c>
      <c r="R695">
        <v>24.366841843683101</v>
      </c>
      <c r="S695" s="1">
        <f>(Table2[[#This Row],[Close Price]]-Table2[[#This Row],[20D EMA]])/Table2[[#This Row],[20D EMA]]</f>
        <v>-2.7714387139307285E-2</v>
      </c>
      <c r="T695" s="1">
        <f>(Table2[[#This Row],[Close Price]]-Table2[[#This Row],[50D EMA]])/Table2[[#This Row],[50D EMA]]</f>
        <v>-3.7469101566296834E-2</v>
      </c>
      <c r="U695" s="1">
        <f>(Table2[[#This Row],[Close Price]]-Table2[[#This Row],[200D EMA]])/Table2[[#This Row],[200D EMA]]</f>
        <v>-6.6261365709335704E-2</v>
      </c>
      <c r="V695">
        <v>0.784643822094657</v>
      </c>
      <c r="W695">
        <v>758</v>
      </c>
      <c r="X695">
        <v>774</v>
      </c>
      <c r="Y695">
        <v>758</v>
      </c>
      <c r="Z695">
        <v>774</v>
      </c>
      <c r="AA695">
        <v>753.6</v>
      </c>
      <c r="AB695">
        <v>813.4</v>
      </c>
      <c r="AC695" s="1">
        <f>(Table2[[#This Row],[Close Price]]/Table2[[#This Row],[Day Low]])-1</f>
        <v>1.1741424802110823E-2</v>
      </c>
      <c r="AD695" s="1">
        <f>(Table2[[#This Row],[Day High]]/Table2[[#This Row],[Close Price]])-1</f>
        <v>9.2580518972487091E-3</v>
      </c>
      <c r="AE695" s="1">
        <f>(Table2[[#This Row],[Close Price]]/Table2[[#This Row],[Current Week Low]])-1</f>
        <v>1.1741424802110823E-2</v>
      </c>
      <c r="AF695" s="1">
        <f>(Table2[[#This Row],[Current Week High]]/Table2[[#This Row],[Close Price]])-1</f>
        <v>9.2580518972487091E-3</v>
      </c>
      <c r="AG695" s="1">
        <f>(Table2[[#This Row],[Close Price]]/Table2[[#This Row],[Current Month Low]])-1</f>
        <v>1.7648619957537193E-2</v>
      </c>
      <c r="AH695" s="1">
        <f>(Table2[[#This Row],[Current Month High]]/Table2[[#This Row],[Close Price]])-1</f>
        <v>6.063372017212143E-2</v>
      </c>
      <c r="AI695">
        <v>25.3096883557178</v>
      </c>
      <c r="AJ695">
        <v>3.4952766531713899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</v>
      </c>
      <c r="AM695" t="s">
        <v>3143</v>
      </c>
      <c r="AN695">
        <v>-5.23</v>
      </c>
      <c r="AO695" t="s">
        <v>3143</v>
      </c>
      <c r="AP695">
        <v>-0.129481756832658</v>
      </c>
      <c r="AQ695">
        <f>(Table2[[#This Row],[Sharpe Ratio]]-AVERAGE(Table2[Sharpe Ratio]))/_xlfn.STDEV.P(Table2[Sharpe Ratio])</f>
        <v>-2.1984191158379143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648</v>
      </c>
      <c r="AT695">
        <f>_xlfn.RANK.AVG(Table2[[#This Row],[6M Return vs Nifty Z-Score]],Table2[6M Return vs Nifty Z-Score])</f>
        <v>511</v>
      </c>
      <c r="AU695">
        <f>_xlfn.RANK.AVG(Table2[[#This Row],[Sharpe Ratio Z-Score]],Table2[Sharpe Ratio Z-Score])</f>
        <v>728</v>
      </c>
      <c r="AV695">
        <f>(Table2[[#This Row],[Rank 1Y]]+Table2[[#This Row],[Rank 6M]]+Table2[[#This Row],[Rank Sharpe]])/3</f>
        <v>629</v>
      </c>
    </row>
    <row r="696" spans="1:48" x14ac:dyDescent="0.3">
      <c r="A696" t="s">
        <v>1165</v>
      </c>
      <c r="B696" t="s">
        <v>1166</v>
      </c>
      <c r="C696" t="s">
        <v>3097</v>
      </c>
      <c r="D696" t="s">
        <v>575</v>
      </c>
      <c r="E696">
        <v>9850.6968924649991</v>
      </c>
      <c r="F696">
        <v>140.29</v>
      </c>
      <c r="G696">
        <v>-29.907292111886601</v>
      </c>
      <c r="H696">
        <f>(Table2[[#This Row],[1Y Return vs Nifty]]-AVERAGE(Table2[1Y Return vs Nifty]))/_xlfn.STDEV.P(Table2[1Y Return vs Nifty])</f>
        <v>-0.87006622592687788</v>
      </c>
      <c r="I696">
        <v>-11.0050031124055</v>
      </c>
      <c r="J696">
        <f>(Table2[[#This Row],[1M Return vs Nifty]]-AVERAGE(Table2[1M Return vs Nifty]))/_xlfn.STDEV.P(Table2[1M Return vs Nifty])</f>
        <v>-1.0318840914847391</v>
      </c>
      <c r="K696">
        <v>-26.399179012409299</v>
      </c>
      <c r="L696">
        <f>(Table2[[#This Row],[6M Return vs Nifty]]-AVERAGE(Table2[6M Return vs Nifty]))/_xlfn.STDEV.P(Table2[6M Return vs Nifty])</f>
        <v>-0.98834639134042301</v>
      </c>
      <c r="M696">
        <v>-5.33732744717702</v>
      </c>
      <c r="N696">
        <f>(Table2[[#This Row],[1W Return vs Nifty]]-AVERAGE(Table2[1W Return vs Nifty]))/_xlfn.STDEV.P(Table2[1W Return vs Nifty])</f>
        <v>7.5615306436792026E-2</v>
      </c>
      <c r="O696">
        <v>146.63999999999999</v>
      </c>
      <c r="P696">
        <v>154.575329455451</v>
      </c>
      <c r="Q696">
        <v>161.70927420332001</v>
      </c>
      <c r="R696">
        <v>29.9123762011669</v>
      </c>
      <c r="S696" s="1">
        <f>(Table2[[#This Row],[Close Price]]-Table2[[#This Row],[20D EMA]])/Table2[[#This Row],[20D EMA]]</f>
        <v>-4.3303327877795929E-2</v>
      </c>
      <c r="T696" s="1">
        <f>(Table2[[#This Row],[Close Price]]-Table2[[#This Row],[50D EMA]])/Table2[[#This Row],[50D EMA]]</f>
        <v>-9.2416619817511522E-2</v>
      </c>
      <c r="U696" s="1">
        <f>(Table2[[#This Row],[Close Price]]-Table2[[#This Row],[200D EMA]])/Table2[[#This Row],[200D EMA]]</f>
        <v>-0.13245544702890183</v>
      </c>
      <c r="V696">
        <v>0.97912000740024696</v>
      </c>
      <c r="W696">
        <v>134.33000000000001</v>
      </c>
      <c r="X696">
        <v>141.88</v>
      </c>
      <c r="Y696">
        <v>134.33000000000001</v>
      </c>
      <c r="Z696">
        <v>141.88</v>
      </c>
      <c r="AA696">
        <v>131.13</v>
      </c>
      <c r="AB696">
        <v>164.34</v>
      </c>
      <c r="AC696" s="1">
        <f>(Table2[[#This Row],[Close Price]]/Table2[[#This Row],[Day Low]])-1</f>
        <v>4.4368346609096943E-2</v>
      </c>
      <c r="AD696" s="1">
        <f>(Table2[[#This Row],[Day High]]/Table2[[#This Row],[Close Price]])-1</f>
        <v>1.1333665977617757E-2</v>
      </c>
      <c r="AE696" s="1">
        <f>(Table2[[#This Row],[Close Price]]/Table2[[#This Row],[Current Week Low]])-1</f>
        <v>4.4368346609096943E-2</v>
      </c>
      <c r="AF696" s="1">
        <f>(Table2[[#This Row],[Current Week High]]/Table2[[#This Row],[Close Price]])-1</f>
        <v>1.1333665977617757E-2</v>
      </c>
      <c r="AG696" s="1">
        <f>(Table2[[#This Row],[Close Price]]/Table2[[#This Row],[Current Month Low]])-1</f>
        <v>6.9854343018378673E-2</v>
      </c>
      <c r="AH696" s="1">
        <f>(Table2[[#This Row],[Current Month High]]/Table2[[#This Row],[Close Price]])-1</f>
        <v>0.17143060802623156</v>
      </c>
      <c r="AI696">
        <v>49.189092791470202</v>
      </c>
      <c r="AJ696">
        <v>6.9854343018378602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-0.16</v>
      </c>
      <c r="AM696" t="s">
        <v>3143</v>
      </c>
      <c r="AN696">
        <v>-8.08</v>
      </c>
      <c r="AO696" t="s">
        <v>3143</v>
      </c>
      <c r="AP696">
        <v>-3.8683984217443998E-2</v>
      </c>
      <c r="AQ696">
        <f>(Table2[[#This Row],[Sharpe Ratio]]-AVERAGE(Table2[Sharpe Ratio]))/_xlfn.STDEV.P(Table2[Sharpe Ratio])</f>
        <v>-1.1264047861465807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616</v>
      </c>
      <c r="AT696">
        <f>_xlfn.RANK.AVG(Table2[[#This Row],[6M Return vs Nifty Z-Score]],Table2[6M Return vs Nifty Z-Score])</f>
        <v>642</v>
      </c>
      <c r="AU696">
        <f>_xlfn.RANK.AVG(Table2[[#This Row],[Sharpe Ratio Z-Score]],Table2[Sharpe Ratio Z-Score])</f>
        <v>631</v>
      </c>
      <c r="AV696">
        <f>(Table2[[#This Row],[Rank 1Y]]+Table2[[#This Row],[Rank 6M]]+Table2[[#This Row],[Rank Sharpe]])/3</f>
        <v>629.66666666666663</v>
      </c>
    </row>
    <row r="697" spans="1:48" x14ac:dyDescent="0.3">
      <c r="A697" t="s">
        <v>1697</v>
      </c>
      <c r="B697" t="s">
        <v>1698</v>
      </c>
      <c r="C697" t="s">
        <v>3109</v>
      </c>
      <c r="D697" t="s">
        <v>513</v>
      </c>
      <c r="E697">
        <v>4686.5702785419999</v>
      </c>
      <c r="F697">
        <v>95.34</v>
      </c>
      <c r="G697">
        <v>-41.697234514844197</v>
      </c>
      <c r="H697">
        <f>(Table2[[#This Row],[1Y Return vs Nifty]]-AVERAGE(Table2[1Y Return vs Nifty]))/_xlfn.STDEV.P(Table2[1Y Return vs Nifty])</f>
        <v>-1.0825660422910166</v>
      </c>
      <c r="I697">
        <v>-8.5893672856454408</v>
      </c>
      <c r="J697">
        <f>(Table2[[#This Row],[1M Return vs Nifty]]-AVERAGE(Table2[1M Return vs Nifty]))/_xlfn.STDEV.P(Table2[1M Return vs Nifty])</f>
        <v>-0.74819430475289594</v>
      </c>
      <c r="K697">
        <v>-13.172539338253101</v>
      </c>
      <c r="L697">
        <f>(Table2[[#This Row],[6M Return vs Nifty]]-AVERAGE(Table2[6M Return vs Nifty]))/_xlfn.STDEV.P(Table2[6M Return vs Nifty])</f>
        <v>-0.50615489507832634</v>
      </c>
      <c r="M697">
        <v>-7.4154261119629998</v>
      </c>
      <c r="N697">
        <f>(Table2[[#This Row],[1W Return vs Nifty]]-AVERAGE(Table2[1W Return vs Nifty]))/_xlfn.STDEV.P(Table2[1W Return vs Nifty])</f>
        <v>-0.34545516494243705</v>
      </c>
      <c r="O697">
        <v>102</v>
      </c>
      <c r="P697">
        <v>105.232774740754</v>
      </c>
      <c r="Q697">
        <v>107.755594810575</v>
      </c>
      <c r="R697">
        <v>11.617212476910201</v>
      </c>
      <c r="S697" s="1">
        <f>(Table2[[#This Row],[Close Price]]-Table2[[#This Row],[20D EMA]])/Table2[[#This Row],[20D EMA]]</f>
        <v>-6.5294117647058794E-2</v>
      </c>
      <c r="T697" s="1">
        <f>(Table2[[#This Row],[Close Price]]-Table2[[#This Row],[50D EMA]])/Table2[[#This Row],[50D EMA]]</f>
        <v>-9.4008494645563795E-2</v>
      </c>
      <c r="U697" s="1">
        <f>(Table2[[#This Row],[Close Price]]-Table2[[#This Row],[200D EMA]])/Table2[[#This Row],[200D EMA]]</f>
        <v>-0.11521995523666814</v>
      </c>
      <c r="V697">
        <v>0.41214171411866801</v>
      </c>
      <c r="W697">
        <v>92</v>
      </c>
      <c r="X697">
        <v>97.39</v>
      </c>
      <c r="Y697">
        <v>92</v>
      </c>
      <c r="Z697">
        <v>97.39</v>
      </c>
      <c r="AA697">
        <v>92</v>
      </c>
      <c r="AB697">
        <v>114.1</v>
      </c>
      <c r="AC697" s="1">
        <f>(Table2[[#This Row],[Close Price]]/Table2[[#This Row],[Day Low]])-1</f>
        <v>3.6304347826086936E-2</v>
      </c>
      <c r="AD697" s="1">
        <f>(Table2[[#This Row],[Day High]]/Table2[[#This Row],[Close Price]])-1</f>
        <v>2.1501992867631659E-2</v>
      </c>
      <c r="AE697" s="1">
        <f>(Table2[[#This Row],[Close Price]]/Table2[[#This Row],[Current Week Low]])-1</f>
        <v>3.6304347826086936E-2</v>
      </c>
      <c r="AF697" s="1">
        <f>(Table2[[#This Row],[Current Week High]]/Table2[[#This Row],[Close Price]])-1</f>
        <v>2.1501992867631659E-2</v>
      </c>
      <c r="AG697" s="1">
        <f>(Table2[[#This Row],[Close Price]]/Table2[[#This Row],[Current Month Low]])-1</f>
        <v>3.6304347826086936E-2</v>
      </c>
      <c r="AH697" s="1">
        <f>(Table2[[#This Row],[Current Month High]]/Table2[[#This Row],[Close Price]])-1</f>
        <v>0.19676945668135093</v>
      </c>
      <c r="AI697">
        <v>40.234948604992603</v>
      </c>
      <c r="AJ697">
        <v>4.1967213114754101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-0.14000000000000001</v>
      </c>
      <c r="AM697" t="s">
        <v>3143</v>
      </c>
      <c r="AN697">
        <v>-10.61</v>
      </c>
      <c r="AO697" t="s">
        <v>3143</v>
      </c>
      <c r="AP697">
        <v>-0.10048138040339399</v>
      </c>
      <c r="AQ697">
        <f>(Table2[[#This Row],[Sharpe Ratio]]-AVERAGE(Table2[Sharpe Ratio]))/_xlfn.STDEV.P(Table2[Sharpe Ratio])</f>
        <v>-1.8560228410926836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678</v>
      </c>
      <c r="AT697">
        <f>_xlfn.RANK.AVG(Table2[[#This Row],[6M Return vs Nifty Z-Score]],Table2[6M Return vs Nifty Z-Score])</f>
        <v>498</v>
      </c>
      <c r="AU697">
        <f>_xlfn.RANK.AVG(Table2[[#This Row],[Sharpe Ratio Z-Score]],Table2[Sharpe Ratio Z-Score])</f>
        <v>714</v>
      </c>
      <c r="AV697">
        <f>(Table2[[#This Row],[Rank 1Y]]+Table2[[#This Row],[Rank 6M]]+Table2[[#This Row],[Rank Sharpe]])/3</f>
        <v>630</v>
      </c>
    </row>
    <row r="698" spans="1:48" x14ac:dyDescent="0.3">
      <c r="A698" t="s">
        <v>1178</v>
      </c>
      <c r="B698" t="s">
        <v>1179</v>
      </c>
      <c r="C698" t="s">
        <v>3106</v>
      </c>
      <c r="D698" t="s">
        <v>309</v>
      </c>
      <c r="E698">
        <v>9733.4411896799993</v>
      </c>
      <c r="F698">
        <v>855.65</v>
      </c>
      <c r="G698">
        <v>-45.143453705386101</v>
      </c>
      <c r="H698">
        <f>(Table2[[#This Row],[1Y Return vs Nifty]]-AVERAGE(Table2[1Y Return vs Nifty]))/_xlfn.STDEV.P(Table2[1Y Return vs Nifty])</f>
        <v>-1.1446800815383174</v>
      </c>
      <c r="I698">
        <v>-6.9281929926747301</v>
      </c>
      <c r="J698">
        <f>(Table2[[#This Row],[1M Return vs Nifty]]-AVERAGE(Table2[1M Return vs Nifty]))/_xlfn.STDEV.P(Table2[1M Return vs Nifty])</f>
        <v>-0.5531077044976952</v>
      </c>
      <c r="K698">
        <v>-17.2811634177347</v>
      </c>
      <c r="L698">
        <f>(Table2[[#This Row],[6M Return vs Nifty]]-AVERAGE(Table2[6M Return vs Nifty]))/_xlfn.STDEV.P(Table2[6M Return vs Nifty])</f>
        <v>-0.65593924252182012</v>
      </c>
      <c r="M698">
        <v>-0.873951256561462</v>
      </c>
      <c r="N698">
        <f>(Table2[[#This Row],[1W Return vs Nifty]]-AVERAGE(Table2[1W Return vs Nifty]))/_xlfn.STDEV.P(Table2[1W Return vs Nifty])</f>
        <v>0.97999773464978401</v>
      </c>
      <c r="O698">
        <v>892.49</v>
      </c>
      <c r="P698">
        <v>932.52989585735497</v>
      </c>
      <c r="Q698">
        <v>977.62422843936497</v>
      </c>
      <c r="R698">
        <v>22.151082399862901</v>
      </c>
      <c r="S698" s="1">
        <f>(Table2[[#This Row],[Close Price]]-Table2[[#This Row],[20D EMA]])/Table2[[#This Row],[20D EMA]]</f>
        <v>-4.1277773420430514E-2</v>
      </c>
      <c r="T698" s="1">
        <f>(Table2[[#This Row],[Close Price]]-Table2[[#This Row],[50D EMA]])/Table2[[#This Row],[50D EMA]]</f>
        <v>-8.244228544187604E-2</v>
      </c>
      <c r="U698" s="1">
        <f>(Table2[[#This Row],[Close Price]]-Table2[[#This Row],[200D EMA]])/Table2[[#This Row],[200D EMA]]</f>
        <v>-0.12476596312887941</v>
      </c>
      <c r="V698">
        <v>0.507206001418814</v>
      </c>
      <c r="W698">
        <v>827.05</v>
      </c>
      <c r="X698">
        <v>860</v>
      </c>
      <c r="Y698">
        <v>827.05</v>
      </c>
      <c r="Z698">
        <v>860</v>
      </c>
      <c r="AA698">
        <v>827.05</v>
      </c>
      <c r="AB698">
        <v>973.95</v>
      </c>
      <c r="AC698" s="1">
        <f>(Table2[[#This Row],[Close Price]]/Table2[[#This Row],[Day Low]])-1</f>
        <v>3.4580738770328301E-2</v>
      </c>
      <c r="AD698" s="1">
        <f>(Table2[[#This Row],[Day High]]/Table2[[#This Row],[Close Price]])-1</f>
        <v>5.0838543797113722E-3</v>
      </c>
      <c r="AE698" s="1">
        <f>(Table2[[#This Row],[Close Price]]/Table2[[#This Row],[Current Week Low]])-1</f>
        <v>3.4580738770328301E-2</v>
      </c>
      <c r="AF698" s="1">
        <f>(Table2[[#This Row],[Current Week High]]/Table2[[#This Row],[Close Price]])-1</f>
        <v>5.0838543797113722E-3</v>
      </c>
      <c r="AG698" s="1">
        <f>(Table2[[#This Row],[Close Price]]/Table2[[#This Row],[Current Month Low]])-1</f>
        <v>3.4580738770328301E-2</v>
      </c>
      <c r="AH698" s="1">
        <f>(Table2[[#This Row],[Current Month High]]/Table2[[#This Row],[Close Price]])-1</f>
        <v>0.13825746508502323</v>
      </c>
      <c r="AI698">
        <v>29.7259393443581</v>
      </c>
      <c r="AJ698">
        <v>4.32847649820153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-0.11</v>
      </c>
      <c r="AM698" t="s">
        <v>3143</v>
      </c>
      <c r="AN698">
        <v>-5.89</v>
      </c>
      <c r="AO698" t="s">
        <v>3143</v>
      </c>
      <c r="AP698">
        <v>-5.7617409688232001E-2</v>
      </c>
      <c r="AQ698">
        <f>(Table2[[#This Row],[Sharpe Ratio]]-AVERAGE(Table2[Sharpe Ratio]))/_xlfn.STDEV.P(Table2[Sharpe Ratio])</f>
        <v>-1.3499444483015386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685</v>
      </c>
      <c r="AT698">
        <f>_xlfn.RANK.AVG(Table2[[#This Row],[6M Return vs Nifty Z-Score]],Table2[6M Return vs Nifty Z-Score])</f>
        <v>540</v>
      </c>
      <c r="AU698">
        <f>_xlfn.RANK.AVG(Table2[[#This Row],[Sharpe Ratio Z-Score]],Table2[Sharpe Ratio Z-Score])</f>
        <v>669</v>
      </c>
      <c r="AV698">
        <f>(Table2[[#This Row],[Rank 1Y]]+Table2[[#This Row],[Rank 6M]]+Table2[[#This Row],[Rank Sharpe]])/3</f>
        <v>631.33333333333337</v>
      </c>
    </row>
    <row r="699" spans="1:48" x14ac:dyDescent="0.3">
      <c r="A699" t="s">
        <v>2021</v>
      </c>
      <c r="B699" t="s">
        <v>2022</v>
      </c>
      <c r="C699" t="s">
        <v>3103</v>
      </c>
      <c r="D699" t="s">
        <v>192</v>
      </c>
      <c r="E699">
        <v>3058.7094735750002</v>
      </c>
      <c r="F699">
        <v>191.74</v>
      </c>
      <c r="G699">
        <v>-54.263074645575799</v>
      </c>
      <c r="H699">
        <f>(Table2[[#This Row],[1Y Return vs Nifty]]-AVERAGE(Table2[1Y Return vs Nifty]))/_xlfn.STDEV.P(Table2[1Y Return vs Nifty])</f>
        <v>-1.3090505007368642</v>
      </c>
      <c r="I699">
        <v>-0.81618785836528496</v>
      </c>
      <c r="J699">
        <f>(Table2[[#This Row],[1M Return vs Nifty]]-AVERAGE(Table2[1M Return vs Nifty]))/_xlfn.STDEV.P(Table2[1M Return vs Nifty])</f>
        <v>0.164679891566305</v>
      </c>
      <c r="K699">
        <v>-24.7943965753032</v>
      </c>
      <c r="L699">
        <f>(Table2[[#This Row],[6M Return vs Nifty]]-AVERAGE(Table2[6M Return vs Nifty]))/_xlfn.STDEV.P(Table2[6M Return vs Nifty])</f>
        <v>-0.92984230688764313</v>
      </c>
      <c r="M699">
        <v>-6.0605560443269697</v>
      </c>
      <c r="N699">
        <f>(Table2[[#This Row],[1W Return vs Nifty]]-AVERAGE(Table2[1W Return vs Nifty]))/_xlfn.STDEV.P(Table2[1W Return vs Nifty])</f>
        <v>-7.0927401798012116E-2</v>
      </c>
      <c r="O699">
        <v>207.83</v>
      </c>
      <c r="P699">
        <v>214.05293821394901</v>
      </c>
      <c r="Q699">
        <v>225.289614102982</v>
      </c>
      <c r="R699">
        <v>18.627681157301701</v>
      </c>
      <c r="S699" s="1">
        <f>(Table2[[#This Row],[Close Price]]-Table2[[#This Row],[20D EMA]])/Table2[[#This Row],[20D EMA]]</f>
        <v>-7.7419044411297711E-2</v>
      </c>
      <c r="T699" s="1">
        <f>(Table2[[#This Row],[Close Price]]-Table2[[#This Row],[50D EMA]])/Table2[[#This Row],[50D EMA]]</f>
        <v>-0.10424027999861835</v>
      </c>
      <c r="U699" s="1">
        <f>(Table2[[#This Row],[Close Price]]-Table2[[#This Row],[200D EMA]])/Table2[[#This Row],[200D EMA]]</f>
        <v>-0.14891771303601303</v>
      </c>
      <c r="V699">
        <v>0.61961803436678298</v>
      </c>
      <c r="W699">
        <v>190.46</v>
      </c>
      <c r="X699">
        <v>196</v>
      </c>
      <c r="Y699">
        <v>190.46</v>
      </c>
      <c r="Z699">
        <v>196</v>
      </c>
      <c r="AA699">
        <v>190.46</v>
      </c>
      <c r="AB699">
        <v>217.99</v>
      </c>
      <c r="AC699" s="1">
        <f>(Table2[[#This Row],[Close Price]]/Table2[[#This Row],[Day Low]])-1</f>
        <v>6.7205712485560731E-3</v>
      </c>
      <c r="AD699" s="1">
        <f>(Table2[[#This Row],[Day High]]/Table2[[#This Row],[Close Price]])-1</f>
        <v>2.2217586314801308E-2</v>
      </c>
      <c r="AE699" s="1">
        <f>(Table2[[#This Row],[Close Price]]/Table2[[#This Row],[Current Week Low]])-1</f>
        <v>6.7205712485560731E-3</v>
      </c>
      <c r="AF699" s="1">
        <f>(Table2[[#This Row],[Current Week High]]/Table2[[#This Row],[Close Price]])-1</f>
        <v>2.2217586314801308E-2</v>
      </c>
      <c r="AG699" s="1">
        <f>(Table2[[#This Row],[Close Price]]/Table2[[#This Row],[Current Month Low]])-1</f>
        <v>6.7205712485560731E-3</v>
      </c>
      <c r="AH699" s="1">
        <f>(Table2[[#This Row],[Current Month High]]/Table2[[#This Row],[Close Price]])-1</f>
        <v>0.1369041410243037</v>
      </c>
      <c r="AI699">
        <v>55.366642328152601</v>
      </c>
      <c r="AJ699">
        <v>0.67205712485560698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-7.0000000000000007E-2</v>
      </c>
      <c r="AM699" t="s">
        <v>3143</v>
      </c>
      <c r="AN699">
        <v>-10.57</v>
      </c>
      <c r="AO699" t="s">
        <v>3143</v>
      </c>
      <c r="AP699">
        <v>-3.4768454489180001E-3</v>
      </c>
      <c r="AQ699">
        <f>(Table2[[#This Row],[Sharpe Ratio]]-AVERAGE(Table2[Sharpe Ratio]))/_xlfn.STDEV.P(Table2[Sharpe Ratio])</f>
        <v>-0.71072765905186797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712</v>
      </c>
      <c r="AT699">
        <f>_xlfn.RANK.AVG(Table2[[#This Row],[6M Return vs Nifty Z-Score]],Table2[6M Return vs Nifty Z-Score])</f>
        <v>625</v>
      </c>
      <c r="AU699">
        <f>_xlfn.RANK.AVG(Table2[[#This Row],[Sharpe Ratio Z-Score]],Table2[Sharpe Ratio Z-Score])</f>
        <v>558</v>
      </c>
      <c r="AV699">
        <f>(Table2[[#This Row],[Rank 1Y]]+Table2[[#This Row],[Rank 6M]]+Table2[[#This Row],[Rank Sharpe]])/3</f>
        <v>631.66666666666663</v>
      </c>
    </row>
    <row r="700" spans="1:48" x14ac:dyDescent="0.3">
      <c r="A700" t="s">
        <v>2119</v>
      </c>
      <c r="B700" t="s">
        <v>2120</v>
      </c>
      <c r="C700" t="s">
        <v>3110</v>
      </c>
      <c r="D700" t="s">
        <v>141</v>
      </c>
      <c r="E700">
        <v>2741.4790326299999</v>
      </c>
      <c r="F700">
        <v>364.65</v>
      </c>
      <c r="G700">
        <v>-50.288591874142099</v>
      </c>
      <c r="H700">
        <f>(Table2[[#This Row],[1Y Return vs Nifty]]-AVERAGE(Table2[1Y Return vs Nifty]))/_xlfn.STDEV.P(Table2[1Y Return vs Nifty])</f>
        <v>-1.2374151330475172</v>
      </c>
      <c r="I700">
        <v>-2.5712137208939398</v>
      </c>
      <c r="J700">
        <f>(Table2[[#This Row],[1M Return vs Nifty]]-AVERAGE(Table2[1M Return vs Nifty]))/_xlfn.STDEV.P(Table2[1M Return vs Nifty])</f>
        <v>-4.1428540480508216E-2</v>
      </c>
      <c r="K700">
        <v>-42.036471441128398</v>
      </c>
      <c r="L700">
        <f>(Table2[[#This Row],[6M Return vs Nifty]]-AVERAGE(Table2[6M Return vs Nifty]))/_xlfn.STDEV.P(Table2[6M Return vs Nifty])</f>
        <v>-1.5584208486060058</v>
      </c>
      <c r="M700">
        <v>-7.7362131601424897</v>
      </c>
      <c r="N700">
        <f>(Table2[[#This Row],[1W Return vs Nifty]]-AVERAGE(Table2[1W Return vs Nifty]))/_xlfn.STDEV.P(Table2[1W Return vs Nifty])</f>
        <v>-0.41045398135003064</v>
      </c>
      <c r="O700">
        <v>385.68</v>
      </c>
      <c r="P700">
        <v>397.54796795948602</v>
      </c>
      <c r="Q700">
        <v>429.99559687775502</v>
      </c>
      <c r="R700">
        <v>30.252218403037499</v>
      </c>
      <c r="S700" s="1">
        <f>(Table2[[#This Row],[Close Price]]-Table2[[#This Row],[20D EMA]])/Table2[[#This Row],[20D EMA]]</f>
        <v>-5.452706907280655E-2</v>
      </c>
      <c r="T700" s="1">
        <f>(Table2[[#This Row],[Close Price]]-Table2[[#This Row],[50D EMA]])/Table2[[#This Row],[50D EMA]]</f>
        <v>-8.275219749793479E-2</v>
      </c>
      <c r="U700" s="1">
        <f>(Table2[[#This Row],[Close Price]]-Table2[[#This Row],[200D EMA]])/Table2[[#This Row],[200D EMA]]</f>
        <v>-0.15196806049233191</v>
      </c>
      <c r="V700">
        <v>2.19474452767244</v>
      </c>
      <c r="W700">
        <v>356.95</v>
      </c>
      <c r="X700">
        <v>370.35</v>
      </c>
      <c r="Y700">
        <v>356.95</v>
      </c>
      <c r="Z700">
        <v>370.35</v>
      </c>
      <c r="AA700">
        <v>350.5</v>
      </c>
      <c r="AB700">
        <v>446.35</v>
      </c>
      <c r="AC700" s="1">
        <f>(Table2[[#This Row],[Close Price]]/Table2[[#This Row],[Day Low]])-1</f>
        <v>2.1571648690292822E-2</v>
      </c>
      <c r="AD700" s="1">
        <f>(Table2[[#This Row],[Day High]]/Table2[[#This Row],[Close Price]])-1</f>
        <v>1.5631427396133324E-2</v>
      </c>
      <c r="AE700" s="1">
        <f>(Table2[[#This Row],[Close Price]]/Table2[[#This Row],[Current Week Low]])-1</f>
        <v>2.1571648690292822E-2</v>
      </c>
      <c r="AF700" s="1">
        <f>(Table2[[#This Row],[Current Week High]]/Table2[[#This Row],[Close Price]])-1</f>
        <v>1.5631427396133324E-2</v>
      </c>
      <c r="AG700" s="1">
        <f>(Table2[[#This Row],[Close Price]]/Table2[[#This Row],[Current Month Low]])-1</f>
        <v>4.0370898716119763E-2</v>
      </c>
      <c r="AH700" s="1">
        <f>(Table2[[#This Row],[Current Month High]]/Table2[[#This Row],[Close Price]])-1</f>
        <v>0.22405045934457712</v>
      </c>
      <c r="AI700">
        <v>60.427807486631004</v>
      </c>
      <c r="AJ700">
        <v>5.6956521739130297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0</v>
      </c>
      <c r="AM700" t="s">
        <v>3142</v>
      </c>
      <c r="AN700">
        <v>-5.96</v>
      </c>
      <c r="AO700" t="s">
        <v>3143</v>
      </c>
      <c r="AP700">
        <v>9.8182788004589992E-3</v>
      </c>
      <c r="AQ700">
        <f>(Table2[[#This Row],[Sharpe Ratio]]-AVERAGE(Table2[Sharpe Ratio]))/_xlfn.STDEV.P(Table2[Sharpe Ratio])</f>
        <v>-0.55375724777582391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698</v>
      </c>
      <c r="AT700">
        <f>_xlfn.RANK.AVG(Table2[[#This Row],[6M Return vs Nifty Z-Score]],Table2[6M Return vs Nifty Z-Score])</f>
        <v>719</v>
      </c>
      <c r="AU700">
        <f>_xlfn.RANK.AVG(Table2[[#This Row],[Sharpe Ratio Z-Score]],Table2[Sharpe Ratio Z-Score])</f>
        <v>480</v>
      </c>
      <c r="AV700">
        <f>(Table2[[#This Row],[Rank 1Y]]+Table2[[#This Row],[Rank 6M]]+Table2[[#This Row],[Rank Sharpe]])/3</f>
        <v>632.33333333333337</v>
      </c>
    </row>
    <row r="701" spans="1:48" x14ac:dyDescent="0.3">
      <c r="A701" t="s">
        <v>1041</v>
      </c>
      <c r="B701" t="s">
        <v>1042</v>
      </c>
      <c r="C701" t="s">
        <v>3097</v>
      </c>
      <c r="D701" t="s">
        <v>54</v>
      </c>
      <c r="E701">
        <v>12291.925134538</v>
      </c>
      <c r="F701">
        <v>148.47999999999999</v>
      </c>
      <c r="G701">
        <v>-17.1421787206218</v>
      </c>
      <c r="H701">
        <f>(Table2[[#This Row],[1Y Return vs Nifty]]-AVERAGE(Table2[1Y Return vs Nifty]))/_xlfn.STDEV.P(Table2[1Y Return vs Nifty])</f>
        <v>-0.63999010182039329</v>
      </c>
      <c r="I701">
        <v>-21.705592092105299</v>
      </c>
      <c r="J701">
        <f>(Table2[[#This Row],[1M Return vs Nifty]]-AVERAGE(Table2[1M Return vs Nifty]))/_xlfn.STDEV.P(Table2[1M Return vs Nifty])</f>
        <v>-2.2885502544583485</v>
      </c>
      <c r="K701">
        <v>-33.1513962120938</v>
      </c>
      <c r="L701">
        <f>(Table2[[#This Row],[6M Return vs Nifty]]-AVERAGE(Table2[6M Return vs Nifty]))/_xlfn.STDEV.P(Table2[6M Return vs Nifty])</f>
        <v>-1.2345057934873063</v>
      </c>
      <c r="M701">
        <v>-4.4536711899807999</v>
      </c>
      <c r="N701">
        <f>(Table2[[#This Row],[1W Return vs Nifty]]-AVERAGE(Table2[1W Return vs Nifty]))/_xlfn.STDEV.P(Table2[1W Return vs Nifty])</f>
        <v>0.25466433960343321</v>
      </c>
      <c r="O701">
        <v>168.87</v>
      </c>
      <c r="P701">
        <v>185.83946509107901</v>
      </c>
      <c r="Q701">
        <v>185.41290446108499</v>
      </c>
      <c r="R701">
        <v>22.220918619807101</v>
      </c>
      <c r="S701" s="1">
        <f>(Table2[[#This Row],[Close Price]]-Table2[[#This Row],[20D EMA]])/Table2[[#This Row],[20D EMA]]</f>
        <v>-0.12074376739503768</v>
      </c>
      <c r="T701" s="1">
        <f>(Table2[[#This Row],[Close Price]]-Table2[[#This Row],[50D EMA]])/Table2[[#This Row],[50D EMA]]</f>
        <v>-0.20103084709574109</v>
      </c>
      <c r="U701" s="1">
        <f>(Table2[[#This Row],[Close Price]]-Table2[[#This Row],[200D EMA]])/Table2[[#This Row],[200D EMA]]</f>
        <v>-0.19919273994673109</v>
      </c>
      <c r="V701">
        <v>2.0402672038584302</v>
      </c>
      <c r="W701">
        <v>143.55000000000001</v>
      </c>
      <c r="X701">
        <v>150.25</v>
      </c>
      <c r="Y701">
        <v>143.55000000000001</v>
      </c>
      <c r="Z701">
        <v>150.25</v>
      </c>
      <c r="AA701">
        <v>138.35</v>
      </c>
      <c r="AB701">
        <v>198.59</v>
      </c>
      <c r="AC701" s="1">
        <f>(Table2[[#This Row],[Close Price]]/Table2[[#This Row],[Day Low]])-1</f>
        <v>3.434343434343412E-2</v>
      </c>
      <c r="AD701" s="1">
        <f>(Table2[[#This Row],[Day High]]/Table2[[#This Row],[Close Price]])-1</f>
        <v>1.1920797413793149E-2</v>
      </c>
      <c r="AE701" s="1">
        <f>(Table2[[#This Row],[Close Price]]/Table2[[#This Row],[Current Week Low]])-1</f>
        <v>3.434343434343412E-2</v>
      </c>
      <c r="AF701" s="1">
        <f>(Table2[[#This Row],[Current Week High]]/Table2[[#This Row],[Close Price]])-1</f>
        <v>1.1920797413793149E-2</v>
      </c>
      <c r="AG701" s="1">
        <f>(Table2[[#This Row],[Close Price]]/Table2[[#This Row],[Current Month Low]])-1</f>
        <v>7.3220093964582622E-2</v>
      </c>
      <c r="AH701" s="1">
        <f>(Table2[[#This Row],[Current Month High]]/Table2[[#This Row],[Close Price]])-1</f>
        <v>0.33748653017241392</v>
      </c>
      <c r="AI701">
        <v>55.172413793103402</v>
      </c>
      <c r="AJ701">
        <v>13.865030674846601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-0.28000000000000003</v>
      </c>
      <c r="AM701" t="s">
        <v>3143</v>
      </c>
      <c r="AN701">
        <v>-21.31</v>
      </c>
      <c r="AO701" t="s">
        <v>3143</v>
      </c>
      <c r="AP701">
        <v>-6.3014188928565001E-2</v>
      </c>
      <c r="AQ701">
        <f>(Table2[[#This Row],[Sharpe Ratio]]-AVERAGE(Table2[Sharpe Ratio]))/_xlfn.STDEV.P(Table2[Sharpe Ratio])</f>
        <v>-1.4136621421742217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540</v>
      </c>
      <c r="AT701">
        <f>_xlfn.RANK.AVG(Table2[[#This Row],[6M Return vs Nifty Z-Score]],Table2[6M Return vs Nifty Z-Score])</f>
        <v>682</v>
      </c>
      <c r="AU701">
        <f>_xlfn.RANK.AVG(Table2[[#This Row],[Sharpe Ratio Z-Score]],Table2[Sharpe Ratio Z-Score])</f>
        <v>678</v>
      </c>
      <c r="AV701">
        <f>(Table2[[#This Row],[Rank 1Y]]+Table2[[#This Row],[Rank 6M]]+Table2[[#This Row],[Rank Sharpe]])/3</f>
        <v>633.33333333333337</v>
      </c>
    </row>
    <row r="702" spans="1:48" x14ac:dyDescent="0.3">
      <c r="A702" t="s">
        <v>2049</v>
      </c>
      <c r="B702" t="s">
        <v>2050</v>
      </c>
      <c r="C702" t="s">
        <v>3109</v>
      </c>
      <c r="D702" t="s">
        <v>1483</v>
      </c>
      <c r="E702">
        <v>2995.8230332359999</v>
      </c>
      <c r="F702">
        <v>114.61</v>
      </c>
      <c r="G702">
        <v>-38.522888685290702</v>
      </c>
      <c r="H702">
        <f>(Table2[[#This Row],[1Y Return vs Nifty]]-AVERAGE(Table2[1Y Return vs Nifty]))/_xlfn.STDEV.P(Table2[1Y Return vs Nifty])</f>
        <v>-1.0253521999496686</v>
      </c>
      <c r="I702">
        <v>-7.2141294572684602</v>
      </c>
      <c r="J702">
        <f>(Table2[[#This Row],[1M Return vs Nifty]]-AVERAGE(Table2[1M Return vs Nifty]))/_xlfn.STDEV.P(Table2[1M Return vs Nifty])</f>
        <v>-0.58668778878061878</v>
      </c>
      <c r="K702">
        <v>-15.645762167746501</v>
      </c>
      <c r="L702">
        <f>(Table2[[#This Row],[6M Return vs Nifty]]-AVERAGE(Table2[6M Return vs Nifty]))/_xlfn.STDEV.P(Table2[6M Return vs Nifty])</f>
        <v>-0.5963189160331861</v>
      </c>
      <c r="M702">
        <v>-5.4547902003694597</v>
      </c>
      <c r="N702">
        <f>(Table2[[#This Row],[1W Return vs Nifty]]-AVERAGE(Table2[1W Return vs Nifty]))/_xlfn.STDEV.P(Table2[1W Return vs Nifty])</f>
        <v>5.1814657461669154E-2</v>
      </c>
      <c r="O702">
        <v>120.82</v>
      </c>
      <c r="P702">
        <v>125.351448748867</v>
      </c>
      <c r="Q702">
        <v>134.189617254067</v>
      </c>
      <c r="R702">
        <v>15.056846835131299</v>
      </c>
      <c r="S702" s="1">
        <f>(Table2[[#This Row],[Close Price]]-Table2[[#This Row],[20D EMA]])/Table2[[#This Row],[20D EMA]]</f>
        <v>-5.1398775037245444E-2</v>
      </c>
      <c r="T702" s="1">
        <f>(Table2[[#This Row],[Close Price]]-Table2[[#This Row],[50D EMA]])/Table2[[#This Row],[50D EMA]]</f>
        <v>-8.5690662980583129E-2</v>
      </c>
      <c r="U702" s="1">
        <f>(Table2[[#This Row],[Close Price]]-Table2[[#This Row],[200D EMA]])/Table2[[#This Row],[200D EMA]]</f>
        <v>-0.14591007601576259</v>
      </c>
      <c r="V702">
        <v>0.39547488144863202</v>
      </c>
      <c r="W702">
        <v>110.5</v>
      </c>
      <c r="X702">
        <v>116.94</v>
      </c>
      <c r="Y702">
        <v>110.5</v>
      </c>
      <c r="Z702">
        <v>116.94</v>
      </c>
      <c r="AA702">
        <v>110.01</v>
      </c>
      <c r="AB702">
        <v>131.6</v>
      </c>
      <c r="AC702" s="1">
        <f>(Table2[[#This Row],[Close Price]]/Table2[[#This Row],[Day Low]])-1</f>
        <v>3.7194570135746563E-2</v>
      </c>
      <c r="AD702" s="1">
        <f>(Table2[[#This Row],[Day High]]/Table2[[#This Row],[Close Price]])-1</f>
        <v>2.0329814152342696E-2</v>
      </c>
      <c r="AE702" s="1">
        <f>(Table2[[#This Row],[Close Price]]/Table2[[#This Row],[Current Week Low]])-1</f>
        <v>3.7194570135746563E-2</v>
      </c>
      <c r="AF702" s="1">
        <f>(Table2[[#This Row],[Current Week High]]/Table2[[#This Row],[Close Price]])-1</f>
        <v>2.0329814152342696E-2</v>
      </c>
      <c r="AG702" s="1">
        <f>(Table2[[#This Row],[Close Price]]/Table2[[#This Row],[Current Month Low]])-1</f>
        <v>4.1814380510862614E-2</v>
      </c>
      <c r="AH702" s="1">
        <f>(Table2[[#This Row],[Current Month High]]/Table2[[#This Row],[Close Price]])-1</f>
        <v>0.14824186371171799</v>
      </c>
      <c r="AI702">
        <v>39.429369164994299</v>
      </c>
      <c r="AJ702">
        <v>9.7271421732886498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-0.15</v>
      </c>
      <c r="AM702" t="s">
        <v>3143</v>
      </c>
      <c r="AN702">
        <v>-6.85</v>
      </c>
      <c r="AO702" t="s">
        <v>3143</v>
      </c>
      <c r="AP702">
        <v>-0.10775669693140601</v>
      </c>
      <c r="AQ702">
        <f>(Table2[[#This Row],[Sharpe Ratio]]-AVERAGE(Table2[Sharpe Ratio]))/_xlfn.STDEV.P(Table2[Sharpe Ratio])</f>
        <v>-1.9419197011855074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662</v>
      </c>
      <c r="AT702">
        <f>_xlfn.RANK.AVG(Table2[[#This Row],[6M Return vs Nifty Z-Score]],Table2[6M Return vs Nifty Z-Score])</f>
        <v>527</v>
      </c>
      <c r="AU702">
        <f>_xlfn.RANK.AVG(Table2[[#This Row],[Sharpe Ratio Z-Score]],Table2[Sharpe Ratio Z-Score])</f>
        <v>716</v>
      </c>
      <c r="AV702">
        <f>(Table2[[#This Row],[Rank 1Y]]+Table2[[#This Row],[Rank 6M]]+Table2[[#This Row],[Rank Sharpe]])/3</f>
        <v>635</v>
      </c>
    </row>
    <row r="703" spans="1:48" x14ac:dyDescent="0.3">
      <c r="A703" t="s">
        <v>2197</v>
      </c>
      <c r="B703" t="s">
        <v>2198</v>
      </c>
      <c r="C703" t="s">
        <v>3103</v>
      </c>
      <c r="D703" t="s">
        <v>1575</v>
      </c>
      <c r="E703">
        <v>2507.33965515</v>
      </c>
      <c r="F703">
        <v>583.20000000000005</v>
      </c>
      <c r="G703">
        <v>-46.375978120003197</v>
      </c>
      <c r="H703">
        <f>(Table2[[#This Row],[1Y Return vs Nifty]]-AVERAGE(Table2[1Y Return vs Nifty]))/_xlfn.STDEV.P(Table2[1Y Return vs Nifty])</f>
        <v>-1.1668948814770133</v>
      </c>
      <c r="I703">
        <v>-0.36096517762140401</v>
      </c>
      <c r="J703">
        <f>(Table2[[#This Row],[1M Return vs Nifty]]-AVERAGE(Table2[1M Return vs Nifty]))/_xlfn.STDEV.P(Table2[1M Return vs Nifty])</f>
        <v>0.21814077494330786</v>
      </c>
      <c r="K703">
        <v>-34.984253875266702</v>
      </c>
      <c r="L703">
        <f>(Table2[[#This Row],[6M Return vs Nifty]]-AVERAGE(Table2[6M Return vs Nifty]))/_xlfn.STDEV.P(Table2[6M Return vs Nifty])</f>
        <v>-1.3013246076996299</v>
      </c>
      <c r="M703">
        <v>-6.8467523474537098</v>
      </c>
      <c r="N703">
        <f>(Table2[[#This Row],[1W Return vs Nifty]]-AVERAGE(Table2[1W Return vs Nifty]))/_xlfn.STDEV.P(Table2[1W Return vs Nifty])</f>
        <v>-0.23022881205529527</v>
      </c>
      <c r="O703">
        <v>623.62</v>
      </c>
      <c r="P703">
        <v>625.81210621055902</v>
      </c>
      <c r="Q703">
        <v>670.39825352975504</v>
      </c>
      <c r="R703">
        <v>33.886243972574697</v>
      </c>
      <c r="S703" s="1">
        <f>(Table2[[#This Row],[Close Price]]-Table2[[#This Row],[20D EMA]])/Table2[[#This Row],[20D EMA]]</f>
        <v>-6.4815111766780981E-2</v>
      </c>
      <c r="T703" s="1">
        <f>(Table2[[#This Row],[Close Price]]-Table2[[#This Row],[50D EMA]])/Table2[[#This Row],[50D EMA]]</f>
        <v>-6.8090894675376934E-2</v>
      </c>
      <c r="U703" s="1">
        <f>(Table2[[#This Row],[Close Price]]-Table2[[#This Row],[200D EMA]])/Table2[[#This Row],[200D EMA]]</f>
        <v>-0.13006933277442492</v>
      </c>
      <c r="V703">
        <v>0.44087719546459803</v>
      </c>
      <c r="W703">
        <v>582.54999999999995</v>
      </c>
      <c r="X703">
        <v>607.5</v>
      </c>
      <c r="Y703">
        <v>582.54999999999995</v>
      </c>
      <c r="Z703">
        <v>607.5</v>
      </c>
      <c r="AA703">
        <v>582.54999999999995</v>
      </c>
      <c r="AB703">
        <v>670</v>
      </c>
      <c r="AC703" s="1">
        <f>(Table2[[#This Row],[Close Price]]/Table2[[#This Row],[Day Low]])-1</f>
        <v>1.1157840528710494E-3</v>
      </c>
      <c r="AD703" s="1">
        <f>(Table2[[#This Row],[Day High]]/Table2[[#This Row],[Close Price]])-1</f>
        <v>4.1666666666666519E-2</v>
      </c>
      <c r="AE703" s="1">
        <f>(Table2[[#This Row],[Close Price]]/Table2[[#This Row],[Current Week Low]])-1</f>
        <v>1.1157840528710494E-3</v>
      </c>
      <c r="AF703" s="1">
        <f>(Table2[[#This Row],[Current Week High]]/Table2[[#This Row],[Close Price]])-1</f>
        <v>4.1666666666666519E-2</v>
      </c>
      <c r="AG703" s="1">
        <f>(Table2[[#This Row],[Close Price]]/Table2[[#This Row],[Current Month Low]])-1</f>
        <v>1.1157840528710494E-3</v>
      </c>
      <c r="AH703" s="1">
        <f>(Table2[[#This Row],[Current Month High]]/Table2[[#This Row],[Close Price]])-1</f>
        <v>0.14883401920438954</v>
      </c>
      <c r="AI703">
        <v>55.1783264746227</v>
      </c>
      <c r="AJ703">
        <v>7.7605321507760499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0.01</v>
      </c>
      <c r="AM703" t="s">
        <v>3144</v>
      </c>
      <c r="AN703">
        <v>-9.9700000000000006</v>
      </c>
      <c r="AO703" t="s">
        <v>3143</v>
      </c>
      <c r="AQ703">
        <f>(Table2[[#This Row],[Sharpe Ratio]]-AVERAGE(Table2[Sharpe Ratio]))/_xlfn.STDEV.P(Table2[Sharpe Ratio])</f>
        <v>-0.66967788397470196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691</v>
      </c>
      <c r="AT703">
        <f>_xlfn.RANK.AVG(Table2[[#This Row],[6M Return vs Nifty Z-Score]],Table2[6M Return vs Nifty Z-Score])</f>
        <v>696</v>
      </c>
      <c r="AU703">
        <f>_xlfn.RANK.AVG(Table2[[#This Row],[Sharpe Ratio Z-Score]],Table2[Sharpe Ratio Z-Score])</f>
        <v>520.5</v>
      </c>
      <c r="AV703">
        <f>(Table2[[#This Row],[Rank 1Y]]+Table2[[#This Row],[Rank 6M]]+Table2[[#This Row],[Rank Sharpe]])/3</f>
        <v>635.83333333333337</v>
      </c>
    </row>
    <row r="704" spans="1:48" x14ac:dyDescent="0.3">
      <c r="A704" t="s">
        <v>2271</v>
      </c>
      <c r="B704" t="s">
        <v>2272</v>
      </c>
      <c r="C704" t="s">
        <v>3107</v>
      </c>
      <c r="D704" t="s">
        <v>443</v>
      </c>
      <c r="E704">
        <v>2303.96673642</v>
      </c>
      <c r="F704">
        <v>434.5</v>
      </c>
      <c r="G704">
        <v>-38.800830211712999</v>
      </c>
      <c r="H704">
        <f>(Table2[[#This Row],[1Y Return vs Nifty]]-AVERAGE(Table2[1Y Return vs Nifty]))/_xlfn.STDEV.P(Table2[1Y Return vs Nifty])</f>
        <v>-1.0303617683857189</v>
      </c>
      <c r="I704">
        <v>-0.255428529594459</v>
      </c>
      <c r="J704">
        <f>(Table2[[#This Row],[1M Return vs Nifty]]-AVERAGE(Table2[1M Return vs Nifty]))/_xlfn.STDEV.P(Table2[1M Return vs Nifty])</f>
        <v>0.23053489033085528</v>
      </c>
      <c r="K704">
        <v>-29.315294283115598</v>
      </c>
      <c r="L704">
        <f>(Table2[[#This Row],[6M Return vs Nifty]]-AVERAGE(Table2[6M Return vs Nifty]))/_xlfn.STDEV.P(Table2[6M Return vs Nifty])</f>
        <v>-1.0946565366452867</v>
      </c>
      <c r="M704">
        <v>-3.95971762341334</v>
      </c>
      <c r="N704">
        <f>(Table2[[#This Row],[1W Return vs Nifty]]-AVERAGE(Table2[1W Return vs Nifty]))/_xlfn.STDEV.P(Table2[1W Return vs Nifty])</f>
        <v>0.35475066593550481</v>
      </c>
      <c r="O704">
        <v>454.09</v>
      </c>
      <c r="P704">
        <v>464.730666204572</v>
      </c>
      <c r="Q704">
        <v>485.98067815398298</v>
      </c>
      <c r="R704">
        <v>18.196573133958999</v>
      </c>
      <c r="S704" s="1">
        <f>(Table2[[#This Row],[Close Price]]-Table2[[#This Row],[20D EMA]])/Table2[[#This Row],[20D EMA]]</f>
        <v>-4.3141227509964936E-2</v>
      </c>
      <c r="T704" s="1">
        <f>(Table2[[#This Row],[Close Price]]-Table2[[#This Row],[50D EMA]])/Table2[[#This Row],[50D EMA]]</f>
        <v>-6.5049863077605949E-2</v>
      </c>
      <c r="U704" s="1">
        <f>(Table2[[#This Row],[Close Price]]-Table2[[#This Row],[200D EMA]])/Table2[[#This Row],[200D EMA]]</f>
        <v>-0.10593153281223935</v>
      </c>
      <c r="V704">
        <v>0.30278025569206202</v>
      </c>
      <c r="W704">
        <v>428</v>
      </c>
      <c r="X704">
        <v>438.8</v>
      </c>
      <c r="Y704">
        <v>428</v>
      </c>
      <c r="Z704">
        <v>438.8</v>
      </c>
      <c r="AA704">
        <v>421.1</v>
      </c>
      <c r="AB704">
        <v>470</v>
      </c>
      <c r="AC704" s="1">
        <f>(Table2[[#This Row],[Close Price]]/Table2[[#This Row],[Day Low]])-1</f>
        <v>1.5186915887850372E-2</v>
      </c>
      <c r="AD704" s="1">
        <f>(Table2[[#This Row],[Day High]]/Table2[[#This Row],[Close Price]])-1</f>
        <v>9.8964326812427394E-3</v>
      </c>
      <c r="AE704" s="1">
        <f>(Table2[[#This Row],[Close Price]]/Table2[[#This Row],[Current Week Low]])-1</f>
        <v>1.5186915887850372E-2</v>
      </c>
      <c r="AF704" s="1">
        <f>(Table2[[#This Row],[Current Week High]]/Table2[[#This Row],[Close Price]])-1</f>
        <v>9.8964326812427394E-3</v>
      </c>
      <c r="AG704" s="1">
        <f>(Table2[[#This Row],[Close Price]]/Table2[[#This Row],[Current Month Low]])-1</f>
        <v>3.1821420090239805E-2</v>
      </c>
      <c r="AH704" s="1">
        <f>(Table2[[#This Row],[Current Month High]]/Table2[[#This Row],[Close Price]])-1</f>
        <v>8.1703107019562626E-2</v>
      </c>
      <c r="AI704">
        <v>33.947065592635198</v>
      </c>
      <c r="AJ704">
        <v>3.18214200902398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-0.06</v>
      </c>
      <c r="AM704" t="s">
        <v>3143</v>
      </c>
      <c r="AN704">
        <v>-5.4</v>
      </c>
      <c r="AO704" t="s">
        <v>3143</v>
      </c>
      <c r="AP704">
        <v>-1.9556917514476999E-2</v>
      </c>
      <c r="AQ704">
        <f>(Table2[[#This Row],[Sharpe Ratio]]-AVERAGE(Table2[Sharpe Ratio]))/_xlfn.STDEV.P(Table2[Sharpe Ratio])</f>
        <v>-0.90057887654594304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664</v>
      </c>
      <c r="AT704">
        <f>_xlfn.RANK.AVG(Table2[[#This Row],[6M Return vs Nifty Z-Score]],Table2[6M Return vs Nifty Z-Score])</f>
        <v>656</v>
      </c>
      <c r="AU704">
        <f>_xlfn.RANK.AVG(Table2[[#This Row],[Sharpe Ratio Z-Score]],Table2[Sharpe Ratio Z-Score])</f>
        <v>597</v>
      </c>
      <c r="AV704">
        <f>(Table2[[#This Row],[Rank 1Y]]+Table2[[#This Row],[Rank 6M]]+Table2[[#This Row],[Rank Sharpe]])/3</f>
        <v>639</v>
      </c>
    </row>
    <row r="705" spans="1:48" x14ac:dyDescent="0.3">
      <c r="A705" t="s">
        <v>1754</v>
      </c>
      <c r="B705" t="s">
        <v>1755</v>
      </c>
      <c r="C705" t="s">
        <v>3097</v>
      </c>
      <c r="D705" t="s">
        <v>419</v>
      </c>
      <c r="E705">
        <v>4310.0337384650002</v>
      </c>
      <c r="F705">
        <v>39.700000000000003</v>
      </c>
      <c r="G705">
        <v>-48.303533816403103</v>
      </c>
      <c r="H705">
        <f>(Table2[[#This Row],[1Y Return vs Nifty]]-AVERAGE(Table2[1Y Return vs Nifty]))/_xlfn.STDEV.P(Table2[1Y Return vs Nifty])</f>
        <v>-1.2016368011164067</v>
      </c>
      <c r="I705">
        <v>-7.3485838420392504</v>
      </c>
      <c r="J705">
        <f>(Table2[[#This Row],[1M Return vs Nifty]]-AVERAGE(Table2[1M Return vs Nifty]))/_xlfn.STDEV.P(Table2[1M Return vs Nifty])</f>
        <v>-0.60247797342610232</v>
      </c>
      <c r="K705">
        <v>-40.464178296668798</v>
      </c>
      <c r="L705">
        <f>(Table2[[#This Row],[6M Return vs Nifty]]-AVERAGE(Table2[6M Return vs Nifty]))/_xlfn.STDEV.P(Table2[6M Return vs Nifty])</f>
        <v>-1.5011011965578012</v>
      </c>
      <c r="M705">
        <v>-7.9304745838642603</v>
      </c>
      <c r="N705">
        <f>(Table2[[#This Row],[1W Return vs Nifty]]-AVERAGE(Table2[1W Return vs Nifty]))/_xlfn.STDEV.P(Table2[1W Return vs Nifty])</f>
        <v>-0.44981580311692465</v>
      </c>
      <c r="O705">
        <v>43.03</v>
      </c>
      <c r="P705">
        <v>45.542511669626897</v>
      </c>
      <c r="Q705">
        <v>49.530810149978997</v>
      </c>
      <c r="R705">
        <v>22.5597932088737</v>
      </c>
      <c r="S705" s="1">
        <f>(Table2[[#This Row],[Close Price]]-Table2[[#This Row],[20D EMA]])/Table2[[#This Row],[20D EMA]]</f>
        <v>-7.7387868928654388E-2</v>
      </c>
      <c r="T705" s="1">
        <f>(Table2[[#This Row],[Close Price]]-Table2[[#This Row],[50D EMA]])/Table2[[#This Row],[50D EMA]]</f>
        <v>-0.12828698847374656</v>
      </c>
      <c r="U705" s="1">
        <f>(Table2[[#This Row],[Close Price]]-Table2[[#This Row],[200D EMA]])/Table2[[#This Row],[200D EMA]]</f>
        <v>-0.19847868670452512</v>
      </c>
      <c r="V705">
        <v>1.22604433398559</v>
      </c>
      <c r="W705">
        <v>38.799999999999997</v>
      </c>
      <c r="X705">
        <v>39.99</v>
      </c>
      <c r="Y705">
        <v>38.799999999999997</v>
      </c>
      <c r="Z705">
        <v>39.99</v>
      </c>
      <c r="AA705">
        <v>38.69</v>
      </c>
      <c r="AB705">
        <v>46.39</v>
      </c>
      <c r="AC705" s="1">
        <f>(Table2[[#This Row],[Close Price]]/Table2[[#This Row],[Day Low]])-1</f>
        <v>2.3195876288659933E-2</v>
      </c>
      <c r="AD705" s="1">
        <f>(Table2[[#This Row],[Day High]]/Table2[[#This Row],[Close Price]])-1</f>
        <v>7.304785894206578E-3</v>
      </c>
      <c r="AE705" s="1">
        <f>(Table2[[#This Row],[Close Price]]/Table2[[#This Row],[Current Week Low]])-1</f>
        <v>2.3195876288659933E-2</v>
      </c>
      <c r="AF705" s="1">
        <f>(Table2[[#This Row],[Current Week High]]/Table2[[#This Row],[Close Price]])-1</f>
        <v>7.304785894206578E-3</v>
      </c>
      <c r="AG705" s="1">
        <f>(Table2[[#This Row],[Close Price]]/Table2[[#This Row],[Current Month Low]])-1</f>
        <v>2.6104936676143886E-2</v>
      </c>
      <c r="AH705" s="1">
        <f>(Table2[[#This Row],[Current Month High]]/Table2[[#This Row],[Close Price]])-1</f>
        <v>0.16851385390428208</v>
      </c>
      <c r="AI705">
        <v>72.040302267002502</v>
      </c>
      <c r="AJ705">
        <v>2.6104936676143802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-0.2</v>
      </c>
      <c r="AM705" t="s">
        <v>3143</v>
      </c>
      <c r="AN705">
        <v>-11.72</v>
      </c>
      <c r="AO705" t="s">
        <v>3143</v>
      </c>
      <c r="AQ705">
        <f>(Table2[[#This Row],[Sharpe Ratio]]-AVERAGE(Table2[Sharpe Ratio]))/_xlfn.STDEV.P(Table2[Sharpe Ratio])</f>
        <v>-0.66967788397470196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694</v>
      </c>
      <c r="AT705">
        <f>_xlfn.RANK.AVG(Table2[[#This Row],[6M Return vs Nifty Z-Score]],Table2[6M Return vs Nifty Z-Score])</f>
        <v>713</v>
      </c>
      <c r="AU705">
        <f>_xlfn.RANK.AVG(Table2[[#This Row],[Sharpe Ratio Z-Score]],Table2[Sharpe Ratio Z-Score])</f>
        <v>520.5</v>
      </c>
      <c r="AV705">
        <f>(Table2[[#This Row],[Rank 1Y]]+Table2[[#This Row],[Rank 6M]]+Table2[[#This Row],[Rank Sharpe]])/3</f>
        <v>642.5</v>
      </c>
    </row>
    <row r="706" spans="1:48" x14ac:dyDescent="0.3">
      <c r="A706" t="s">
        <v>351</v>
      </c>
      <c r="B706" t="s">
        <v>352</v>
      </c>
      <c r="C706" t="s">
        <v>3097</v>
      </c>
      <c r="D706" t="s">
        <v>353</v>
      </c>
      <c r="E706">
        <v>65777.934025730006</v>
      </c>
      <c r="F706">
        <v>667.55</v>
      </c>
      <c r="G706">
        <v>-38.817863699027797</v>
      </c>
      <c r="H706">
        <f>(Table2[[#This Row],[1Y Return vs Nifty]]-AVERAGE(Table2[1Y Return vs Nifty]))/_xlfn.STDEV.P(Table2[1Y Return vs Nifty])</f>
        <v>-1.0306687769191556</v>
      </c>
      <c r="I706">
        <v>-4.7320426692218804</v>
      </c>
      <c r="J706">
        <f>(Table2[[#This Row],[1M Return vs Nifty]]-AVERAGE(Table2[1M Return vs Nifty]))/_xlfn.STDEV.P(Table2[1M Return vs Nifty])</f>
        <v>-0.29519406950784161</v>
      </c>
      <c r="K706">
        <v>-16.369927978713399</v>
      </c>
      <c r="L706">
        <f>(Table2[[#This Row],[6M Return vs Nifty]]-AVERAGE(Table2[6M Return vs Nifty]))/_xlfn.STDEV.P(Table2[6M Return vs Nifty])</f>
        <v>-0.62271916617489564</v>
      </c>
      <c r="M706">
        <v>-4.6382923573627304</v>
      </c>
      <c r="N706">
        <f>(Table2[[#This Row],[1W Return vs Nifty]]-AVERAGE(Table2[1W Return vs Nifty]))/_xlfn.STDEV.P(Table2[1W Return vs Nifty])</f>
        <v>0.21725585496630018</v>
      </c>
      <c r="O706">
        <v>726.29</v>
      </c>
      <c r="P706">
        <v>739.06348643702495</v>
      </c>
      <c r="Q706">
        <v>741.72645492055699</v>
      </c>
      <c r="R706">
        <v>19.992825477373401</v>
      </c>
      <c r="S706" s="1">
        <f>(Table2[[#This Row],[Close Price]]-Table2[[#This Row],[20D EMA]])/Table2[[#This Row],[20D EMA]]</f>
        <v>-8.0876784755400749E-2</v>
      </c>
      <c r="T706" s="1">
        <f>(Table2[[#This Row],[Close Price]]-Table2[[#This Row],[50D EMA]])/Table2[[#This Row],[50D EMA]]</f>
        <v>-9.6762304929697812E-2</v>
      </c>
      <c r="U706" s="1">
        <f>(Table2[[#This Row],[Close Price]]-Table2[[#This Row],[200D EMA]])/Table2[[#This Row],[200D EMA]]</f>
        <v>-0.10000513589406992</v>
      </c>
      <c r="V706">
        <v>0.74674092402550096</v>
      </c>
      <c r="W706">
        <v>665.4</v>
      </c>
      <c r="X706">
        <v>694</v>
      </c>
      <c r="Y706">
        <v>665.4</v>
      </c>
      <c r="Z706">
        <v>694</v>
      </c>
      <c r="AA706">
        <v>665.4</v>
      </c>
      <c r="AB706">
        <v>780</v>
      </c>
      <c r="AC706" s="1">
        <f>(Table2[[#This Row],[Close Price]]/Table2[[#This Row],[Day Low]])-1</f>
        <v>3.2311391644124221E-3</v>
      </c>
      <c r="AD706" s="1">
        <f>(Table2[[#This Row],[Day High]]/Table2[[#This Row],[Close Price]])-1</f>
        <v>3.9622500187251886E-2</v>
      </c>
      <c r="AE706" s="1">
        <f>(Table2[[#This Row],[Close Price]]/Table2[[#This Row],[Current Week Low]])-1</f>
        <v>3.2311391644124221E-3</v>
      </c>
      <c r="AF706" s="1">
        <f>(Table2[[#This Row],[Current Week High]]/Table2[[#This Row],[Close Price]])-1</f>
        <v>3.9622500187251886E-2</v>
      </c>
      <c r="AG706" s="1">
        <f>(Table2[[#This Row],[Close Price]]/Table2[[#This Row],[Current Month Low]])-1</f>
        <v>3.2311391644124221E-3</v>
      </c>
      <c r="AH706" s="1">
        <f>(Table2[[#This Row],[Current Month High]]/Table2[[#This Row],[Close Price]])-1</f>
        <v>0.16845180136319393</v>
      </c>
      <c r="AI706">
        <v>22.447756722342799</v>
      </c>
      <c r="AJ706">
        <v>3.0249247627131601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-0.11</v>
      </c>
      <c r="AM706" t="s">
        <v>3143</v>
      </c>
      <c r="AN706">
        <v>-9.4600000000000009</v>
      </c>
      <c r="AO706" t="s">
        <v>3143</v>
      </c>
      <c r="AP706">
        <v>-0.13771742027476</v>
      </c>
      <c r="AQ706">
        <f>(Table2[[#This Row],[Sharpe Ratio]]-AVERAGE(Table2[Sharpe Ratio]))/_xlfn.STDEV.P(Table2[Sharpe Ratio])</f>
        <v>-2.295654422059171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665</v>
      </c>
      <c r="AT706">
        <f>_xlfn.RANK.AVG(Table2[[#This Row],[6M Return vs Nifty Z-Score]],Table2[6M Return vs Nifty Z-Score])</f>
        <v>534</v>
      </c>
      <c r="AU706">
        <f>_xlfn.RANK.AVG(Table2[[#This Row],[Sharpe Ratio Z-Score]],Table2[Sharpe Ratio Z-Score])</f>
        <v>729</v>
      </c>
      <c r="AV706">
        <f>(Table2[[#This Row],[Rank 1Y]]+Table2[[#This Row],[Rank 6M]]+Table2[[#This Row],[Rank Sharpe]])/3</f>
        <v>642.66666666666663</v>
      </c>
    </row>
    <row r="707" spans="1:48" x14ac:dyDescent="0.3">
      <c r="A707" t="s">
        <v>1338</v>
      </c>
      <c r="B707" t="s">
        <v>1339</v>
      </c>
      <c r="C707" t="s">
        <v>3100</v>
      </c>
      <c r="D707" t="s">
        <v>48</v>
      </c>
      <c r="E707">
        <v>7983.4988148000002</v>
      </c>
      <c r="F707">
        <v>318.2</v>
      </c>
      <c r="G707">
        <v>-33.599203913020403</v>
      </c>
      <c r="H707">
        <f>(Table2[[#This Row],[1Y Return vs Nifty]]-AVERAGE(Table2[1Y Return vs Nifty]))/_xlfn.STDEV.P(Table2[1Y Return vs Nifty])</f>
        <v>-0.93660858491047427</v>
      </c>
      <c r="I707">
        <v>-21.308428086687499</v>
      </c>
      <c r="J707">
        <f>(Table2[[#This Row],[1M Return vs Nifty]]-AVERAGE(Table2[1M Return vs Nifty]))/_xlfn.STDEV.P(Table2[1M Return vs Nifty])</f>
        <v>-2.2419077221915296</v>
      </c>
      <c r="K707">
        <v>-37.286854307362702</v>
      </c>
      <c r="L707">
        <f>(Table2[[#This Row],[6M Return vs Nifty]]-AVERAGE(Table2[6M Return vs Nifty]))/_xlfn.STDEV.P(Table2[6M Return vs Nifty])</f>
        <v>-1.3852684040831926</v>
      </c>
      <c r="M707">
        <v>-25.565714797152999</v>
      </c>
      <c r="N707">
        <f>(Table2[[#This Row],[1W Return vs Nifty]]-AVERAGE(Table2[1W Return vs Nifty]))/_xlfn.STDEV.P(Table2[1W Return vs Nifty])</f>
        <v>-4.023120110234693</v>
      </c>
      <c r="O707">
        <v>393.34</v>
      </c>
      <c r="P707">
        <v>426.937591598886</v>
      </c>
      <c r="Q707">
        <v>435.07241820193099</v>
      </c>
      <c r="R707">
        <v>13.7831106103291</v>
      </c>
      <c r="S707" s="1">
        <f>(Table2[[#This Row],[Close Price]]-Table2[[#This Row],[20D EMA]])/Table2[[#This Row],[20D EMA]]</f>
        <v>-0.19103066049727968</v>
      </c>
      <c r="T707" s="1">
        <f>(Table2[[#This Row],[Close Price]]-Table2[[#This Row],[50D EMA]])/Table2[[#This Row],[50D EMA]]</f>
        <v>-0.25469200590105578</v>
      </c>
      <c r="U707" s="1">
        <f>(Table2[[#This Row],[Close Price]]-Table2[[#This Row],[200D EMA]])/Table2[[#This Row],[200D EMA]]</f>
        <v>-0.26862750501385907</v>
      </c>
      <c r="V707">
        <v>2.9738897446136998</v>
      </c>
      <c r="W707">
        <v>300.2</v>
      </c>
      <c r="X707">
        <v>323.5</v>
      </c>
      <c r="Y707">
        <v>300.2</v>
      </c>
      <c r="Z707">
        <v>323.5</v>
      </c>
      <c r="AA707">
        <v>299</v>
      </c>
      <c r="AB707">
        <v>469.65</v>
      </c>
      <c r="AC707" s="1">
        <f>(Table2[[#This Row],[Close Price]]/Table2[[#This Row],[Day Low]])-1</f>
        <v>5.9960026648900655E-2</v>
      </c>
      <c r="AD707" s="1">
        <f>(Table2[[#This Row],[Day High]]/Table2[[#This Row],[Close Price]])-1</f>
        <v>1.6656191074795768E-2</v>
      </c>
      <c r="AE707" s="1">
        <f>(Table2[[#This Row],[Close Price]]/Table2[[#This Row],[Current Week Low]])-1</f>
        <v>5.9960026648900655E-2</v>
      </c>
      <c r="AF707" s="1">
        <f>(Table2[[#This Row],[Current Week High]]/Table2[[#This Row],[Close Price]])-1</f>
        <v>1.6656191074795768E-2</v>
      </c>
      <c r="AG707" s="1">
        <f>(Table2[[#This Row],[Close Price]]/Table2[[#This Row],[Current Month Low]])-1</f>
        <v>6.4214046822742343E-2</v>
      </c>
      <c r="AH707" s="1">
        <f>(Table2[[#This Row],[Current Month High]]/Table2[[#This Row],[Close Price]])-1</f>
        <v>0.47595851665619104</v>
      </c>
      <c r="AI707">
        <v>80.641106222501506</v>
      </c>
      <c r="AJ707">
        <v>6.4214046822742299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-0.28999999999999998</v>
      </c>
      <c r="AM707" t="s">
        <v>3143</v>
      </c>
      <c r="AN707">
        <v>-28.2</v>
      </c>
      <c r="AO707" t="s">
        <v>3143</v>
      </c>
      <c r="AP707">
        <v>-1.8930709573528999E-2</v>
      </c>
      <c r="AQ707">
        <f>(Table2[[#This Row],[Sharpe Ratio]]-AVERAGE(Table2[Sharpe Ratio]))/_xlfn.STDEV.P(Table2[Sharpe Ratio])</f>
        <v>-0.89318548057677494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636</v>
      </c>
      <c r="AT707">
        <f>_xlfn.RANK.AVG(Table2[[#This Row],[6M Return vs Nifty Z-Score]],Table2[6M Return vs Nifty Z-Score])</f>
        <v>702</v>
      </c>
      <c r="AU707">
        <f>_xlfn.RANK.AVG(Table2[[#This Row],[Sharpe Ratio Z-Score]],Table2[Sharpe Ratio Z-Score])</f>
        <v>595</v>
      </c>
      <c r="AV707">
        <f>(Table2[[#This Row],[Rank 1Y]]+Table2[[#This Row],[Rank 6M]]+Table2[[#This Row],[Rank Sharpe]])/3</f>
        <v>644.33333333333337</v>
      </c>
    </row>
    <row r="708" spans="1:48" x14ac:dyDescent="0.3">
      <c r="A708" t="s">
        <v>1381</v>
      </c>
      <c r="B708" t="s">
        <v>1382</v>
      </c>
      <c r="C708" t="s">
        <v>3111</v>
      </c>
      <c r="D708" t="s">
        <v>465</v>
      </c>
      <c r="E708">
        <v>7564.8641360000001</v>
      </c>
      <c r="F708">
        <v>717.85</v>
      </c>
      <c r="G708">
        <v>-46.055911343357899</v>
      </c>
      <c r="H708">
        <f>(Table2[[#This Row],[1Y Return vs Nifty]]-AVERAGE(Table2[1Y Return vs Nifty]))/_xlfn.STDEV.P(Table2[1Y Return vs Nifty])</f>
        <v>-1.1611260550538811</v>
      </c>
      <c r="I708">
        <v>1.5065217700969</v>
      </c>
      <c r="J708">
        <f>(Table2[[#This Row],[1M Return vs Nifty]]-AVERAGE(Table2[1M Return vs Nifty]))/_xlfn.STDEV.P(Table2[1M Return vs Nifty])</f>
        <v>0.43745652115546618</v>
      </c>
      <c r="K708">
        <v>-22.217919016304801</v>
      </c>
      <c r="L708">
        <f>(Table2[[#This Row],[6M Return vs Nifty]]-AVERAGE(Table2[6M Return vs Nifty]))/_xlfn.STDEV.P(Table2[6M Return vs Nifty])</f>
        <v>-0.83591402276823701</v>
      </c>
      <c r="M708">
        <v>-3.9447530416458001</v>
      </c>
      <c r="N708">
        <f>(Table2[[#This Row],[1W Return vs Nifty]]-AVERAGE(Table2[1W Return vs Nifty]))/_xlfn.STDEV.P(Table2[1W Return vs Nifty])</f>
        <v>0.35778283356335894</v>
      </c>
      <c r="O708">
        <v>723.8</v>
      </c>
      <c r="P708">
        <v>744.24424993465095</v>
      </c>
      <c r="Q708">
        <v>808.48477995497899</v>
      </c>
      <c r="R708">
        <v>13.3711179776747</v>
      </c>
      <c r="S708" s="1">
        <f>(Table2[[#This Row],[Close Price]]-Table2[[#This Row],[20D EMA]])/Table2[[#This Row],[20D EMA]]</f>
        <v>-8.2205029013538711E-3</v>
      </c>
      <c r="T708" s="1">
        <f>(Table2[[#This Row],[Close Price]]-Table2[[#This Row],[50D EMA]])/Table2[[#This Row],[50D EMA]]</f>
        <v>-3.5464499641036526E-2</v>
      </c>
      <c r="U708" s="1">
        <f>(Table2[[#This Row],[Close Price]]-Table2[[#This Row],[200D EMA]])/Table2[[#This Row],[200D EMA]]</f>
        <v>-0.11210449745266203</v>
      </c>
      <c r="V708">
        <v>0.55370491563213697</v>
      </c>
      <c r="W708">
        <v>672.8</v>
      </c>
      <c r="X708">
        <v>735.5</v>
      </c>
      <c r="Y708">
        <v>672.8</v>
      </c>
      <c r="Z708">
        <v>735.5</v>
      </c>
      <c r="AA708">
        <v>672.8</v>
      </c>
      <c r="AB708">
        <v>784.1</v>
      </c>
      <c r="AC708" s="1">
        <f>(Table2[[#This Row],[Close Price]]/Table2[[#This Row],[Day Low]])-1</f>
        <v>6.6958977407847842E-2</v>
      </c>
      <c r="AD708" s="1">
        <f>(Table2[[#This Row],[Day High]]/Table2[[#This Row],[Close Price]])-1</f>
        <v>2.4587309326461027E-2</v>
      </c>
      <c r="AE708" s="1">
        <f>(Table2[[#This Row],[Close Price]]/Table2[[#This Row],[Current Week Low]])-1</f>
        <v>6.6958977407847842E-2</v>
      </c>
      <c r="AF708" s="1">
        <f>(Table2[[#This Row],[Current Week High]]/Table2[[#This Row],[Close Price]])-1</f>
        <v>2.4587309326461027E-2</v>
      </c>
      <c r="AG708" s="1">
        <f>(Table2[[#This Row],[Close Price]]/Table2[[#This Row],[Current Month Low]])-1</f>
        <v>6.6958977407847842E-2</v>
      </c>
      <c r="AH708" s="1">
        <f>(Table2[[#This Row],[Current Month High]]/Table2[[#This Row],[Close Price]])-1</f>
        <v>9.2289475517169262E-2</v>
      </c>
      <c r="AI708">
        <v>54.1129762485198</v>
      </c>
      <c r="AJ708">
        <v>6.6958977407847797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-0.04</v>
      </c>
      <c r="AM708" t="s">
        <v>3143</v>
      </c>
      <c r="AN708">
        <v>-2.27</v>
      </c>
      <c r="AO708" t="s">
        <v>3143</v>
      </c>
      <c r="AP708">
        <v>-4.9852005954257997E-2</v>
      </c>
      <c r="AQ708">
        <f>(Table2[[#This Row],[Sharpe Ratio]]-AVERAGE(Table2[Sharpe Ratio]))/_xlfn.STDEV.P(Table2[Sharpe Ratio])</f>
        <v>-1.2582613173294044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689</v>
      </c>
      <c r="AT708">
        <f>_xlfn.RANK.AVG(Table2[[#This Row],[6M Return vs Nifty Z-Score]],Table2[6M Return vs Nifty Z-Score])</f>
        <v>599</v>
      </c>
      <c r="AU708">
        <f>_xlfn.RANK.AVG(Table2[[#This Row],[Sharpe Ratio Z-Score]],Table2[Sharpe Ratio Z-Score])</f>
        <v>653</v>
      </c>
      <c r="AV708">
        <f>(Table2[[#This Row],[Rank 1Y]]+Table2[[#This Row],[Rank 6M]]+Table2[[#This Row],[Rank Sharpe]])/3</f>
        <v>647</v>
      </c>
    </row>
    <row r="709" spans="1:48" x14ac:dyDescent="0.3">
      <c r="A709" t="s">
        <v>1237</v>
      </c>
      <c r="B709" t="s">
        <v>1238</v>
      </c>
      <c r="C709" t="s">
        <v>3106</v>
      </c>
      <c r="D709" t="s">
        <v>1239</v>
      </c>
      <c r="E709">
        <v>8951.2260313499992</v>
      </c>
      <c r="F709">
        <v>833.3</v>
      </c>
      <c r="G709">
        <v>-51.602549795402602</v>
      </c>
      <c r="H709">
        <f>(Table2[[#This Row],[1Y Return vs Nifty]]-AVERAGE(Table2[1Y Return vs Nifty]))/_xlfn.STDEV.P(Table2[1Y Return vs Nifty])</f>
        <v>-1.2610976759671515</v>
      </c>
      <c r="I709">
        <v>-1.78125227167541</v>
      </c>
      <c r="J709">
        <f>(Table2[[#This Row],[1M Return vs Nifty]]-AVERAGE(Table2[1M Return vs Nifty]))/_xlfn.STDEV.P(Table2[1M Return vs Nifty])</f>
        <v>5.1343719548338537E-2</v>
      </c>
      <c r="K709">
        <v>-17.4294370346954</v>
      </c>
      <c r="L709">
        <f>(Table2[[#This Row],[6M Return vs Nifty]]-AVERAGE(Table2[6M Return vs Nifty]))/_xlfn.STDEV.P(Table2[6M Return vs Nifty])</f>
        <v>-0.66134471806056727</v>
      </c>
      <c r="M709">
        <v>-5.4800979266348104</v>
      </c>
      <c r="N709">
        <f>(Table2[[#This Row],[1W Return vs Nifty]]-AVERAGE(Table2[1W Return vs Nifty]))/_xlfn.STDEV.P(Table2[1W Return vs Nifty])</f>
        <v>4.6686731435507542E-2</v>
      </c>
      <c r="O709">
        <v>877.52</v>
      </c>
      <c r="P709">
        <v>906.19937207343298</v>
      </c>
      <c r="Q709">
        <v>975.369706822995</v>
      </c>
      <c r="R709">
        <v>14.2273953270888</v>
      </c>
      <c r="S709" s="1">
        <f>(Table2[[#This Row],[Close Price]]-Table2[[#This Row],[20D EMA]])/Table2[[#This Row],[20D EMA]]</f>
        <v>-5.0392013857234054E-2</v>
      </c>
      <c r="T709" s="1">
        <f>(Table2[[#This Row],[Close Price]]-Table2[[#This Row],[50D EMA]])/Table2[[#This Row],[50D EMA]]</f>
        <v>-8.0445180519862131E-2</v>
      </c>
      <c r="U709" s="1">
        <f>(Table2[[#This Row],[Close Price]]-Table2[[#This Row],[200D EMA]])/Table2[[#This Row],[200D EMA]]</f>
        <v>-0.14565728854318122</v>
      </c>
      <c r="V709">
        <v>0.55861359966561397</v>
      </c>
      <c r="W709">
        <v>820.1</v>
      </c>
      <c r="X709">
        <v>840.7</v>
      </c>
      <c r="Y709">
        <v>820.1</v>
      </c>
      <c r="Z709">
        <v>840.7</v>
      </c>
      <c r="AA709">
        <v>816.05</v>
      </c>
      <c r="AB709">
        <v>930</v>
      </c>
      <c r="AC709" s="1">
        <f>(Table2[[#This Row],[Close Price]]/Table2[[#This Row],[Day Low]])-1</f>
        <v>1.6095598097792818E-2</v>
      </c>
      <c r="AD709" s="1">
        <f>(Table2[[#This Row],[Day High]]/Table2[[#This Row],[Close Price]])-1</f>
        <v>8.8803552142087128E-3</v>
      </c>
      <c r="AE709" s="1">
        <f>(Table2[[#This Row],[Close Price]]/Table2[[#This Row],[Current Week Low]])-1</f>
        <v>1.6095598097792818E-2</v>
      </c>
      <c r="AF709" s="1">
        <f>(Table2[[#This Row],[Current Week High]]/Table2[[#This Row],[Close Price]])-1</f>
        <v>8.8803552142087128E-3</v>
      </c>
      <c r="AG709" s="1">
        <f>(Table2[[#This Row],[Close Price]]/Table2[[#This Row],[Current Month Low]])-1</f>
        <v>2.1138410636603044E-2</v>
      </c>
      <c r="AH709" s="1">
        <f>(Table2[[#This Row],[Current Month High]]/Table2[[#This Row],[Close Price]])-1</f>
        <v>0.11604464178567153</v>
      </c>
      <c r="AI709">
        <v>55.646225849033897</v>
      </c>
      <c r="AJ709">
        <v>2.1138410636603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-0.08</v>
      </c>
      <c r="AM709" t="s">
        <v>3143</v>
      </c>
      <c r="AN709">
        <v>-9.02</v>
      </c>
      <c r="AO709" t="s">
        <v>3143</v>
      </c>
      <c r="AP709">
        <v>-9.2304378057384007E-2</v>
      </c>
      <c r="AQ709">
        <f>(Table2[[#This Row],[Sharpe Ratio]]-AVERAGE(Table2[Sharpe Ratio]))/_xlfn.STDEV.P(Table2[Sharpe Ratio])</f>
        <v>-1.7594801238391375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703</v>
      </c>
      <c r="AT709">
        <f>_xlfn.RANK.AVG(Table2[[#This Row],[6M Return vs Nifty Z-Score]],Table2[6M Return vs Nifty Z-Score])</f>
        <v>541</v>
      </c>
      <c r="AU709">
        <f>_xlfn.RANK.AVG(Table2[[#This Row],[Sharpe Ratio Z-Score]],Table2[Sharpe Ratio Z-Score])</f>
        <v>705</v>
      </c>
      <c r="AV709">
        <f>(Table2[[#This Row],[Rank 1Y]]+Table2[[#This Row],[Rank 6M]]+Table2[[#This Row],[Rank Sharpe]])/3</f>
        <v>649.66666666666663</v>
      </c>
    </row>
    <row r="710" spans="1:48" x14ac:dyDescent="0.3">
      <c r="A710" t="s">
        <v>1486</v>
      </c>
      <c r="B710" t="s">
        <v>1487</v>
      </c>
      <c r="C710" t="s">
        <v>3106</v>
      </c>
      <c r="D710" t="s">
        <v>449</v>
      </c>
      <c r="E710">
        <v>6549.6602217600002</v>
      </c>
      <c r="F710">
        <v>474.65</v>
      </c>
      <c r="G710">
        <v>-50.453264191939901</v>
      </c>
      <c r="H710">
        <f>(Table2[[#This Row],[1Y Return vs Nifty]]-AVERAGE(Table2[1Y Return vs Nifty]))/_xlfn.STDEV.P(Table2[1Y Return vs Nifty])</f>
        <v>-1.2403831574955</v>
      </c>
      <c r="I710">
        <v>-9.9105323010002202</v>
      </c>
      <c r="J710">
        <f>(Table2[[#This Row],[1M Return vs Nifty]]-AVERAGE(Table2[1M Return vs Nifty]))/_xlfn.STDEV.P(Table2[1M Return vs Nifty])</f>
        <v>-0.90335056518403334</v>
      </c>
      <c r="K710">
        <v>-22.268077926563699</v>
      </c>
      <c r="L710">
        <f>(Table2[[#This Row],[6M Return vs Nifty]]-AVERAGE(Table2[6M Return vs Nifty]))/_xlfn.STDEV.P(Table2[6M Return vs Nifty])</f>
        <v>-0.83774262024911283</v>
      </c>
      <c r="M710">
        <v>-10.3187380247088</v>
      </c>
      <c r="N710">
        <f>(Table2[[#This Row],[1W Return vs Nifty]]-AVERAGE(Table2[1W Return vs Nifty]))/_xlfn.STDEV.P(Table2[1W Return vs Nifty])</f>
        <v>-0.93373277484442341</v>
      </c>
      <c r="O710">
        <v>508.47</v>
      </c>
      <c r="P710">
        <v>507.08932200346197</v>
      </c>
      <c r="Q710">
        <v>520.22135397179204</v>
      </c>
      <c r="R710">
        <v>29.162457070713199</v>
      </c>
      <c r="S710" s="1">
        <f>(Table2[[#This Row],[Close Price]]-Table2[[#This Row],[20D EMA]])/Table2[[#This Row],[20D EMA]]</f>
        <v>-6.6513265286054335E-2</v>
      </c>
      <c r="T710" s="1">
        <f>(Table2[[#This Row],[Close Price]]-Table2[[#This Row],[50D EMA]])/Table2[[#This Row],[50D EMA]]</f>
        <v>-6.3971613275738679E-2</v>
      </c>
      <c r="U710" s="1">
        <f>(Table2[[#This Row],[Close Price]]-Table2[[#This Row],[200D EMA]])/Table2[[#This Row],[200D EMA]]</f>
        <v>-8.7599929575868735E-2</v>
      </c>
      <c r="V710">
        <v>0.62003876949839098</v>
      </c>
      <c r="W710">
        <v>462.15</v>
      </c>
      <c r="X710">
        <v>485.6</v>
      </c>
      <c r="Y710">
        <v>462.15</v>
      </c>
      <c r="Z710">
        <v>485.6</v>
      </c>
      <c r="AA710">
        <v>447</v>
      </c>
      <c r="AB710">
        <v>568</v>
      </c>
      <c r="AC710" s="1">
        <f>(Table2[[#This Row],[Close Price]]/Table2[[#This Row],[Day Low]])-1</f>
        <v>2.7047495401925747E-2</v>
      </c>
      <c r="AD710" s="1">
        <f>(Table2[[#This Row],[Day High]]/Table2[[#This Row],[Close Price]])-1</f>
        <v>2.306963025387132E-2</v>
      </c>
      <c r="AE710" s="1">
        <f>(Table2[[#This Row],[Close Price]]/Table2[[#This Row],[Current Week Low]])-1</f>
        <v>2.7047495401925747E-2</v>
      </c>
      <c r="AF710" s="1">
        <f>(Table2[[#This Row],[Current Week High]]/Table2[[#This Row],[Close Price]])-1</f>
        <v>2.306963025387132E-2</v>
      </c>
      <c r="AG710" s="1">
        <f>(Table2[[#This Row],[Close Price]]/Table2[[#This Row],[Current Month Low]])-1</f>
        <v>6.1856823266219108E-2</v>
      </c>
      <c r="AH710" s="1">
        <f>(Table2[[#This Row],[Current Month High]]/Table2[[#This Row],[Close Price]])-1</f>
        <v>0.19667123143368803</v>
      </c>
      <c r="AI710">
        <v>40.693142315390197</v>
      </c>
      <c r="AJ710">
        <v>10.770128354725699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0.11</v>
      </c>
      <c r="AM710" t="s">
        <v>3144</v>
      </c>
      <c r="AN710">
        <v>-15.2</v>
      </c>
      <c r="AO710" t="s">
        <v>3143</v>
      </c>
      <c r="AP710">
        <v>-4.9160043496159003E-2</v>
      </c>
      <c r="AQ710">
        <f>(Table2[[#This Row],[Sharpe Ratio]]-AVERAGE(Table2[Sharpe Ratio]))/_xlfn.STDEV.P(Table2[Sharpe Ratio])</f>
        <v>-1.2500915831021766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699</v>
      </c>
      <c r="AT710">
        <f>_xlfn.RANK.AVG(Table2[[#This Row],[6M Return vs Nifty Z-Score]],Table2[6M Return vs Nifty Z-Score])</f>
        <v>600</v>
      </c>
      <c r="AU710">
        <f>_xlfn.RANK.AVG(Table2[[#This Row],[Sharpe Ratio Z-Score]],Table2[Sharpe Ratio Z-Score])</f>
        <v>652</v>
      </c>
      <c r="AV710">
        <f>(Table2[[#This Row],[Rank 1Y]]+Table2[[#This Row],[Rank 6M]]+Table2[[#This Row],[Rank Sharpe]])/3</f>
        <v>650.33333333333337</v>
      </c>
    </row>
    <row r="711" spans="1:48" x14ac:dyDescent="0.3">
      <c r="A711" t="s">
        <v>1867</v>
      </c>
      <c r="B711" t="s">
        <v>1868</v>
      </c>
      <c r="C711" t="s">
        <v>3107</v>
      </c>
      <c r="D711" t="s">
        <v>443</v>
      </c>
      <c r="E711">
        <v>3745.1223516</v>
      </c>
      <c r="F711">
        <v>974.85</v>
      </c>
      <c r="G711">
        <v>-54.899756595198497</v>
      </c>
      <c r="H711">
        <f>(Table2[[#This Row],[1Y Return vs Nifty]]-AVERAGE(Table2[1Y Return vs Nifty]))/_xlfn.STDEV.P(Table2[1Y Return vs Nifty])</f>
        <v>-1.3205259424950231</v>
      </c>
      <c r="I711">
        <v>-5.4251141277517396</v>
      </c>
      <c r="J711">
        <f>(Table2[[#This Row],[1M Return vs Nifty]]-AVERAGE(Table2[1M Return vs Nifty]))/_xlfn.STDEV.P(Table2[1M Return vs Nifty])</f>
        <v>-0.37658766869285354</v>
      </c>
      <c r="K711">
        <v>-14.7615225145328</v>
      </c>
      <c r="L711">
        <f>(Table2[[#This Row],[6M Return vs Nifty]]-AVERAGE(Table2[6M Return vs Nifty]))/_xlfn.STDEV.P(Table2[6M Return vs Nifty])</f>
        <v>-0.56408300034021597</v>
      </c>
      <c r="M711">
        <v>-3.4511187435088</v>
      </c>
      <c r="N711">
        <f>(Table2[[#This Row],[1W Return vs Nifty]]-AVERAGE(Table2[1W Return vs Nifty]))/_xlfn.STDEV.P(Table2[1W Return vs Nifty])</f>
        <v>0.45780446878581754</v>
      </c>
      <c r="O711">
        <v>1028.18</v>
      </c>
      <c r="P711">
        <v>1068.6109182385701</v>
      </c>
      <c r="Q711">
        <v>1160.49226834725</v>
      </c>
      <c r="R711">
        <v>10.743292232249599</v>
      </c>
      <c r="S711" s="1">
        <f>(Table2[[#This Row],[Close Price]]-Table2[[#This Row],[20D EMA]])/Table2[[#This Row],[20D EMA]]</f>
        <v>-5.1868349899823023E-2</v>
      </c>
      <c r="T711" s="1">
        <f>(Table2[[#This Row],[Close Price]]-Table2[[#This Row],[50D EMA]])/Table2[[#This Row],[50D EMA]]</f>
        <v>-8.7740932305950578E-2</v>
      </c>
      <c r="U711" s="1">
        <f>(Table2[[#This Row],[Close Price]]-Table2[[#This Row],[200D EMA]])/Table2[[#This Row],[200D EMA]]</f>
        <v>-0.15996855249336392</v>
      </c>
      <c r="V711">
        <v>0.54415730803503903</v>
      </c>
      <c r="W711">
        <v>967.05</v>
      </c>
      <c r="X711">
        <v>995.95</v>
      </c>
      <c r="Y711">
        <v>967.05</v>
      </c>
      <c r="Z711">
        <v>995.95</v>
      </c>
      <c r="AA711">
        <v>967.05</v>
      </c>
      <c r="AB711">
        <v>1110</v>
      </c>
      <c r="AC711" s="1">
        <f>(Table2[[#This Row],[Close Price]]/Table2[[#This Row],[Day Low]])-1</f>
        <v>8.065767023421877E-3</v>
      </c>
      <c r="AD711" s="1">
        <f>(Table2[[#This Row],[Day High]]/Table2[[#This Row],[Close Price]])-1</f>
        <v>2.1644355541878157E-2</v>
      </c>
      <c r="AE711" s="1">
        <f>(Table2[[#This Row],[Close Price]]/Table2[[#This Row],[Current Week Low]])-1</f>
        <v>8.065767023421877E-3</v>
      </c>
      <c r="AF711" s="1">
        <f>(Table2[[#This Row],[Current Week High]]/Table2[[#This Row],[Close Price]])-1</f>
        <v>2.1644355541878157E-2</v>
      </c>
      <c r="AG711" s="1">
        <f>(Table2[[#This Row],[Close Price]]/Table2[[#This Row],[Current Month Low]])-1</f>
        <v>8.065767023421877E-3</v>
      </c>
      <c r="AH711" s="1">
        <f>(Table2[[#This Row],[Current Month High]]/Table2[[#This Row],[Close Price]])-1</f>
        <v>0.13863671334051397</v>
      </c>
      <c r="AI711">
        <v>48.510027183669202</v>
      </c>
      <c r="AJ711">
        <v>0.80657670234218704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-0.13</v>
      </c>
      <c r="AM711" t="s">
        <v>3143</v>
      </c>
      <c r="AN711">
        <v>-6.33</v>
      </c>
      <c r="AO711" t="s">
        <v>3143</v>
      </c>
      <c r="AP711">
        <v>-0.119304012618383</v>
      </c>
      <c r="AQ711">
        <f>(Table2[[#This Row],[Sharpe Ratio]]-AVERAGE(Table2[Sharpe Ratio]))/_xlfn.STDEV.P(Table2[Sharpe Ratio])</f>
        <v>-2.0782544099494387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713</v>
      </c>
      <c r="AT711">
        <f>_xlfn.RANK.AVG(Table2[[#This Row],[6M Return vs Nifty Z-Score]],Table2[6M Return vs Nifty Z-Score])</f>
        <v>515</v>
      </c>
      <c r="AU711">
        <f>_xlfn.RANK.AVG(Table2[[#This Row],[Sharpe Ratio Z-Score]],Table2[Sharpe Ratio Z-Score])</f>
        <v>725</v>
      </c>
      <c r="AV711">
        <f>(Table2[[#This Row],[Rank 1Y]]+Table2[[#This Row],[Rank 6M]]+Table2[[#This Row],[Rank Sharpe]])/3</f>
        <v>651</v>
      </c>
    </row>
    <row r="712" spans="1:48" x14ac:dyDescent="0.3">
      <c r="A712" t="s">
        <v>2305</v>
      </c>
      <c r="B712" t="s">
        <v>2306</v>
      </c>
      <c r="C712" t="s">
        <v>3097</v>
      </c>
      <c r="D712" t="s">
        <v>24</v>
      </c>
      <c r="E712">
        <v>2209.0553971200002</v>
      </c>
      <c r="F712">
        <v>42.75</v>
      </c>
      <c r="G712">
        <v>-65.871355077200406</v>
      </c>
      <c r="H712">
        <f>(Table2[[#This Row],[1Y Return vs Nifty]]-AVERAGE(Table2[1Y Return vs Nifty]))/_xlfn.STDEV.P(Table2[1Y Return vs Nifty])</f>
        <v>-1.5182760741717989</v>
      </c>
      <c r="I712">
        <v>-0.71415171103057895</v>
      </c>
      <c r="J712">
        <f>(Table2[[#This Row],[1M Return vs Nifty]]-AVERAGE(Table2[1M Return vs Nifty]))/_xlfn.STDEV.P(Table2[1M Return vs Nifty])</f>
        <v>0.17666291175322857</v>
      </c>
      <c r="K712">
        <v>-39.719653475031599</v>
      </c>
      <c r="L712">
        <f>(Table2[[#This Row],[6M Return vs Nifty]]-AVERAGE(Table2[6M Return vs Nifty]))/_xlfn.STDEV.P(Table2[6M Return vs Nifty])</f>
        <v>-1.4739587365986797</v>
      </c>
      <c r="M712">
        <v>-6.9205639832426096</v>
      </c>
      <c r="N712">
        <f>(Table2[[#This Row],[1W Return vs Nifty]]-AVERAGE(Table2[1W Return vs Nifty]))/_xlfn.STDEV.P(Table2[1W Return vs Nifty])</f>
        <v>-0.24518474307125832</v>
      </c>
      <c r="O712">
        <v>45.44</v>
      </c>
      <c r="P712">
        <v>47.4457738438471</v>
      </c>
      <c r="Q712">
        <v>55.936161302781997</v>
      </c>
      <c r="R712">
        <v>28.043098161209301</v>
      </c>
      <c r="S712" s="1">
        <f>(Table2[[#This Row],[Close Price]]-Table2[[#This Row],[20D EMA]])/Table2[[#This Row],[20D EMA]]</f>
        <v>-5.9198943661971787E-2</v>
      </c>
      <c r="T712" s="1">
        <f>(Table2[[#This Row],[Close Price]]-Table2[[#This Row],[50D EMA]])/Table2[[#This Row],[50D EMA]]</f>
        <v>-9.8971382768500482E-2</v>
      </c>
      <c r="U712" s="1">
        <f>(Table2[[#This Row],[Close Price]]-Table2[[#This Row],[200D EMA]])/Table2[[#This Row],[200D EMA]]</f>
        <v>-0.23573589956245675</v>
      </c>
      <c r="V712">
        <v>0.71716453000097602</v>
      </c>
      <c r="W712">
        <v>42.01</v>
      </c>
      <c r="X712">
        <v>43.25</v>
      </c>
      <c r="Y712">
        <v>42.01</v>
      </c>
      <c r="Z712">
        <v>43.25</v>
      </c>
      <c r="AA712">
        <v>42.01</v>
      </c>
      <c r="AB712">
        <v>48.09</v>
      </c>
      <c r="AC712" s="1">
        <f>(Table2[[#This Row],[Close Price]]/Table2[[#This Row],[Day Low]])-1</f>
        <v>1.7614853606284342E-2</v>
      </c>
      <c r="AD712" s="1">
        <f>(Table2[[#This Row],[Day High]]/Table2[[#This Row],[Close Price]])-1</f>
        <v>1.1695906432748648E-2</v>
      </c>
      <c r="AE712" s="1">
        <f>(Table2[[#This Row],[Close Price]]/Table2[[#This Row],[Current Week Low]])-1</f>
        <v>1.7614853606284342E-2</v>
      </c>
      <c r="AF712" s="1">
        <f>(Table2[[#This Row],[Current Week High]]/Table2[[#This Row],[Close Price]])-1</f>
        <v>1.1695906432748648E-2</v>
      </c>
      <c r="AG712" s="1">
        <f>(Table2[[#This Row],[Close Price]]/Table2[[#This Row],[Current Month Low]])-1</f>
        <v>1.7614853606284342E-2</v>
      </c>
      <c r="AH712" s="1">
        <f>(Table2[[#This Row],[Current Month High]]/Table2[[#This Row],[Close Price]])-1</f>
        <v>0.12491228070175442</v>
      </c>
      <c r="AI712">
        <v>92.748538011695899</v>
      </c>
      <c r="AJ712">
        <v>1.76148536062843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-0.16</v>
      </c>
      <c r="AM712" t="s">
        <v>3143</v>
      </c>
      <c r="AN712">
        <v>-6.52</v>
      </c>
      <c r="AO712" t="s">
        <v>3143</v>
      </c>
      <c r="AQ712">
        <f>(Table2[[#This Row],[Sharpe Ratio]]-AVERAGE(Table2[Sharpe Ratio]))/_xlfn.STDEV.P(Table2[Sharpe Ratio])</f>
        <v>-0.66967788397470196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724</v>
      </c>
      <c r="AT712">
        <f>_xlfn.RANK.AVG(Table2[[#This Row],[6M Return vs Nifty Z-Score]],Table2[6M Return vs Nifty Z-Score])</f>
        <v>709</v>
      </c>
      <c r="AU712">
        <f>_xlfn.RANK.AVG(Table2[[#This Row],[Sharpe Ratio Z-Score]],Table2[Sharpe Ratio Z-Score])</f>
        <v>520.5</v>
      </c>
      <c r="AV712">
        <f>(Table2[[#This Row],[Rank 1Y]]+Table2[[#This Row],[Rank 6M]]+Table2[[#This Row],[Rank Sharpe]])/3</f>
        <v>651.16666666666663</v>
      </c>
    </row>
    <row r="713" spans="1:48" x14ac:dyDescent="0.3">
      <c r="A713" t="s">
        <v>838</v>
      </c>
      <c r="B713" t="s">
        <v>839</v>
      </c>
      <c r="C713" t="s">
        <v>3111</v>
      </c>
      <c r="D713" t="s">
        <v>465</v>
      </c>
      <c r="E713">
        <v>17712.690555000001</v>
      </c>
      <c r="F713">
        <v>510.6</v>
      </c>
      <c r="G713">
        <v>-16.127644828793098</v>
      </c>
      <c r="H713">
        <f>(Table2[[#This Row],[1Y Return vs Nifty]]-AVERAGE(Table2[1Y Return vs Nifty]))/_xlfn.STDEV.P(Table2[1Y Return vs Nifty])</f>
        <v>-0.62170432413459964</v>
      </c>
      <c r="I713">
        <v>-9.1786988201968196</v>
      </c>
      <c r="J713">
        <f>(Table2[[#This Row],[1M Return vs Nifty]]-AVERAGE(Table2[1M Return vs Nifty]))/_xlfn.STDEV.P(Table2[1M Return vs Nifty])</f>
        <v>-0.81740479397447219</v>
      </c>
      <c r="K713">
        <v>-40.966905147051101</v>
      </c>
      <c r="L713">
        <f>(Table2[[#This Row],[6M Return vs Nifty]]-AVERAGE(Table2[6M Return vs Nifty]))/_xlfn.STDEV.P(Table2[6M Return vs Nifty])</f>
        <v>-1.5194286491964806</v>
      </c>
      <c r="M713">
        <v>-5.2119208554930498</v>
      </c>
      <c r="N713">
        <f>(Table2[[#This Row],[1W Return vs Nifty]]-AVERAGE(Table2[1W Return vs Nifty]))/_xlfn.STDEV.P(Table2[1W Return vs Nifty])</f>
        <v>0.1010255593613663</v>
      </c>
      <c r="O713">
        <v>527.07000000000005</v>
      </c>
      <c r="P713">
        <v>568.67041279079899</v>
      </c>
      <c r="Q713">
        <v>618.142379377422</v>
      </c>
      <c r="R713">
        <v>27.9357900403946</v>
      </c>
      <c r="S713" s="1">
        <f>(Table2[[#This Row],[Close Price]]-Table2[[#This Row],[20D EMA]])/Table2[[#This Row],[20D EMA]]</f>
        <v>-3.1248221298878755E-2</v>
      </c>
      <c r="T713" s="1">
        <f>(Table2[[#This Row],[Close Price]]-Table2[[#This Row],[50D EMA]])/Table2[[#This Row],[50D EMA]]</f>
        <v>-0.10211611415795913</v>
      </c>
      <c r="U713" s="1">
        <f>(Table2[[#This Row],[Close Price]]-Table2[[#This Row],[200D EMA]])/Table2[[#This Row],[200D EMA]]</f>
        <v>-0.17397671307658286</v>
      </c>
      <c r="V713">
        <v>0.55705638868602003</v>
      </c>
      <c r="W713">
        <v>483.9</v>
      </c>
      <c r="X713">
        <v>512.95000000000005</v>
      </c>
      <c r="Y713">
        <v>483.9</v>
      </c>
      <c r="Z713">
        <v>512.95000000000005</v>
      </c>
      <c r="AA713">
        <v>480.4</v>
      </c>
      <c r="AB713">
        <v>592.79999999999995</v>
      </c>
      <c r="AC713" s="1">
        <f>(Table2[[#This Row],[Close Price]]/Table2[[#This Row],[Day Low]])-1</f>
        <v>5.517668939863607E-2</v>
      </c>
      <c r="AD713" s="1">
        <f>(Table2[[#This Row],[Day High]]/Table2[[#This Row],[Close Price]])-1</f>
        <v>4.6024285154719902E-3</v>
      </c>
      <c r="AE713" s="1">
        <f>(Table2[[#This Row],[Close Price]]/Table2[[#This Row],[Current Week Low]])-1</f>
        <v>5.517668939863607E-2</v>
      </c>
      <c r="AF713" s="1">
        <f>(Table2[[#This Row],[Current Week High]]/Table2[[#This Row],[Close Price]])-1</f>
        <v>4.6024285154719902E-3</v>
      </c>
      <c r="AG713" s="1">
        <f>(Table2[[#This Row],[Close Price]]/Table2[[#This Row],[Current Month Low]])-1</f>
        <v>6.2864279766861042E-2</v>
      </c>
      <c r="AH713" s="1">
        <f>(Table2[[#This Row],[Current Month High]]/Table2[[#This Row],[Close Price]])-1</f>
        <v>0.16098707403055212</v>
      </c>
      <c r="AI713">
        <v>50.6560908734821</v>
      </c>
      <c r="AJ713">
        <v>14.4843049327354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-0.28999999999999998</v>
      </c>
      <c r="AM713" t="s">
        <v>3143</v>
      </c>
      <c r="AN713">
        <v>-3.1</v>
      </c>
      <c r="AO713" t="s">
        <v>3143</v>
      </c>
      <c r="AP713">
        <v>-0.118951876446053</v>
      </c>
      <c r="AQ713">
        <f>(Table2[[#This Row],[Sharpe Ratio]]-AVERAGE(Table2[Sharpe Ratio]))/_xlfn.STDEV.P(Table2[Sharpe Ratio])</f>
        <v>-2.0740968737911434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529</v>
      </c>
      <c r="AT713">
        <f>_xlfn.RANK.AVG(Table2[[#This Row],[6M Return vs Nifty Z-Score]],Table2[6M Return vs Nifty Z-Score])</f>
        <v>714</v>
      </c>
      <c r="AU713">
        <f>_xlfn.RANK.AVG(Table2[[#This Row],[Sharpe Ratio Z-Score]],Table2[Sharpe Ratio Z-Score])</f>
        <v>724</v>
      </c>
      <c r="AV713">
        <f>(Table2[[#This Row],[Rank 1Y]]+Table2[[#This Row],[Rank 6M]]+Table2[[#This Row],[Rank Sharpe]])/3</f>
        <v>655.66666666666663</v>
      </c>
    </row>
    <row r="714" spans="1:48" x14ac:dyDescent="0.3">
      <c r="A714" t="s">
        <v>1344</v>
      </c>
      <c r="B714" t="s">
        <v>1345</v>
      </c>
      <c r="C714" t="s">
        <v>3097</v>
      </c>
      <c r="D714" t="s">
        <v>24</v>
      </c>
      <c r="E714">
        <v>7931.25196623999</v>
      </c>
      <c r="F714">
        <v>69.55</v>
      </c>
      <c r="G714">
        <v>-51.647271642899497</v>
      </c>
      <c r="H714">
        <f>(Table2[[#This Row],[1Y Return vs Nifty]]-AVERAGE(Table2[1Y Return vs Nifty]))/_xlfn.STDEV.P(Table2[1Y Return vs Nifty])</f>
        <v>-1.2619037345597848</v>
      </c>
      <c r="I714">
        <v>-4.7533157964527399</v>
      </c>
      <c r="J714">
        <f>(Table2[[#This Row],[1M Return vs Nifty]]-AVERAGE(Table2[1M Return vs Nifty]))/_xlfn.STDEV.P(Table2[1M Return vs Nifty])</f>
        <v>-0.29769236368794416</v>
      </c>
      <c r="K714">
        <v>-38.022707830206997</v>
      </c>
      <c r="L714">
        <f>(Table2[[#This Row],[6M Return vs Nifty]]-AVERAGE(Table2[6M Return vs Nifty]))/_xlfn.STDEV.P(Table2[6M Return vs Nifty])</f>
        <v>-1.4120947424390577</v>
      </c>
      <c r="M714">
        <v>0.49355024315085</v>
      </c>
      <c r="N714">
        <f>(Table2[[#This Row],[1W Return vs Nifty]]-AVERAGE(Table2[1W Return vs Nifty]))/_xlfn.STDEV.P(Table2[1W Return vs Nifty])</f>
        <v>1.2570849157605846</v>
      </c>
      <c r="O714">
        <v>72.66</v>
      </c>
      <c r="P714">
        <v>77.361298034589495</v>
      </c>
      <c r="Q714">
        <v>86.924237692457197</v>
      </c>
      <c r="R714">
        <v>38.996311481664399</v>
      </c>
      <c r="S714" s="1">
        <f>(Table2[[#This Row],[Close Price]]-Table2[[#This Row],[20D EMA]])/Table2[[#This Row],[20D EMA]]</f>
        <v>-4.2802091935039907E-2</v>
      </c>
      <c r="T714" s="1">
        <f>(Table2[[#This Row],[Close Price]]-Table2[[#This Row],[50D EMA]])/Table2[[#This Row],[50D EMA]]</f>
        <v>-0.10097165162736721</v>
      </c>
      <c r="U714" s="1">
        <f>(Table2[[#This Row],[Close Price]]-Table2[[#This Row],[200D EMA]])/Table2[[#This Row],[200D EMA]]</f>
        <v>-0.19987794145435273</v>
      </c>
      <c r="V714">
        <v>0.81498518361732297</v>
      </c>
      <c r="W714">
        <v>67.86</v>
      </c>
      <c r="X714">
        <v>70.680000000000007</v>
      </c>
      <c r="Y714">
        <v>67.86</v>
      </c>
      <c r="Z714">
        <v>70.680000000000007</v>
      </c>
      <c r="AA714">
        <v>65.599999999999994</v>
      </c>
      <c r="AB714">
        <v>78.25</v>
      </c>
      <c r="AC714" s="1">
        <f>(Table2[[#This Row],[Close Price]]/Table2[[#This Row],[Day Low]])-1</f>
        <v>2.4904214559386961E-2</v>
      </c>
      <c r="AD714" s="1">
        <f>(Table2[[#This Row],[Day High]]/Table2[[#This Row],[Close Price]])-1</f>
        <v>1.6247304097771531E-2</v>
      </c>
      <c r="AE714" s="1">
        <f>(Table2[[#This Row],[Close Price]]/Table2[[#This Row],[Current Week Low]])-1</f>
        <v>2.4904214559386961E-2</v>
      </c>
      <c r="AF714" s="1">
        <f>(Table2[[#This Row],[Current Week High]]/Table2[[#This Row],[Close Price]])-1</f>
        <v>1.6247304097771531E-2</v>
      </c>
      <c r="AG714" s="1">
        <f>(Table2[[#This Row],[Close Price]]/Table2[[#This Row],[Current Month Low]])-1</f>
        <v>6.0213414634146423E-2</v>
      </c>
      <c r="AH714" s="1">
        <f>(Table2[[#This Row],[Current Month High]]/Table2[[#This Row],[Close Price]])-1</f>
        <v>0.12508986340762052</v>
      </c>
      <c r="AI714">
        <v>67.505391804457204</v>
      </c>
      <c r="AJ714">
        <v>6.0213414634146396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-0.14000000000000001</v>
      </c>
      <c r="AM714" t="s">
        <v>3143</v>
      </c>
      <c r="AN714">
        <v>-6.2</v>
      </c>
      <c r="AO714" t="s">
        <v>3143</v>
      </c>
      <c r="AP714">
        <v>-9.018210787797E-3</v>
      </c>
      <c r="AQ714">
        <f>(Table2[[#This Row],[Sharpe Ratio]]-AVERAGE(Table2[Sharpe Ratio]))/_xlfn.STDEV.P(Table2[Sharpe Ratio])</f>
        <v>-0.7761524253014509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704</v>
      </c>
      <c r="AT714">
        <f>_xlfn.RANK.AVG(Table2[[#This Row],[6M Return vs Nifty Z-Score]],Table2[6M Return vs Nifty Z-Score])</f>
        <v>704</v>
      </c>
      <c r="AU714">
        <f>_xlfn.RANK.AVG(Table2[[#This Row],[Sharpe Ratio Z-Score]],Table2[Sharpe Ratio Z-Score])</f>
        <v>569</v>
      </c>
      <c r="AV714">
        <f>(Table2[[#This Row],[Rank 1Y]]+Table2[[#This Row],[Rank 6M]]+Table2[[#This Row],[Rank Sharpe]])/3</f>
        <v>659</v>
      </c>
    </row>
    <row r="715" spans="1:48" x14ac:dyDescent="0.3">
      <c r="A715" t="s">
        <v>1713</v>
      </c>
      <c r="B715" t="s">
        <v>1714</v>
      </c>
      <c r="C715" t="s">
        <v>3108</v>
      </c>
      <c r="D715" t="s">
        <v>276</v>
      </c>
      <c r="E715">
        <v>4637.3159391600002</v>
      </c>
      <c r="F715">
        <v>1517.45</v>
      </c>
      <c r="G715">
        <v>-66.385076820058202</v>
      </c>
      <c r="H715">
        <f>(Table2[[#This Row],[1Y Return vs Nifty]]-AVERAGE(Table2[1Y Return vs Nifty]))/_xlfn.STDEV.P(Table2[1Y Return vs Nifty])</f>
        <v>-1.5275353031220744</v>
      </c>
      <c r="I715">
        <v>-5.9107430657239899</v>
      </c>
      <c r="J715">
        <f>(Table2[[#This Row],[1M Return vs Nifty]]-AVERAGE(Table2[1M Return vs Nifty]))/_xlfn.STDEV.P(Table2[1M Return vs Nifty])</f>
        <v>-0.43361943164237837</v>
      </c>
      <c r="K715">
        <v>-29.0626430762076</v>
      </c>
      <c r="L715">
        <f>(Table2[[#This Row],[6M Return vs Nifty]]-AVERAGE(Table2[6M Return vs Nifty]))/_xlfn.STDEV.P(Table2[6M Return vs Nifty])</f>
        <v>-1.0854458628466022</v>
      </c>
      <c r="M715">
        <v>-8.8508464166779106</v>
      </c>
      <c r="N715">
        <f>(Table2[[#This Row],[1W Return vs Nifty]]-AVERAGE(Table2[1W Return vs Nifty]))/_xlfn.STDEV.P(Table2[1W Return vs Nifty])</f>
        <v>-0.63630425434112148</v>
      </c>
      <c r="O715">
        <v>1661.34</v>
      </c>
      <c r="P715">
        <v>1727.78227685396</v>
      </c>
      <c r="Q715">
        <v>1862.3068914901801</v>
      </c>
      <c r="R715">
        <v>17.045125562386701</v>
      </c>
      <c r="S715" s="1">
        <f>(Table2[[#This Row],[Close Price]]-Table2[[#This Row],[20D EMA]])/Table2[[#This Row],[20D EMA]]</f>
        <v>-8.6610808142824389E-2</v>
      </c>
      <c r="T715" s="1">
        <f>(Table2[[#This Row],[Close Price]]-Table2[[#This Row],[50D EMA]])/Table2[[#This Row],[50D EMA]]</f>
        <v>-0.12173540594301289</v>
      </c>
      <c r="U715" s="1">
        <f>(Table2[[#This Row],[Close Price]]-Table2[[#This Row],[200D EMA]])/Table2[[#This Row],[200D EMA]]</f>
        <v>-0.18517726217198957</v>
      </c>
      <c r="V715">
        <v>1.29880428435807</v>
      </c>
      <c r="W715">
        <v>1495.4</v>
      </c>
      <c r="X715">
        <v>1533.1</v>
      </c>
      <c r="Y715">
        <v>1495.4</v>
      </c>
      <c r="Z715">
        <v>1533.1</v>
      </c>
      <c r="AA715">
        <v>1495.4</v>
      </c>
      <c r="AB715">
        <v>1841.95</v>
      </c>
      <c r="AC715" s="1">
        <f>(Table2[[#This Row],[Close Price]]/Table2[[#This Row],[Day Low]])-1</f>
        <v>1.4745218670589866E-2</v>
      </c>
      <c r="AD715" s="1">
        <f>(Table2[[#This Row],[Day High]]/Table2[[#This Row],[Close Price]])-1</f>
        <v>1.0313354641009465E-2</v>
      </c>
      <c r="AE715" s="1">
        <f>(Table2[[#This Row],[Close Price]]/Table2[[#This Row],[Current Week Low]])-1</f>
        <v>1.4745218670589866E-2</v>
      </c>
      <c r="AF715" s="1">
        <f>(Table2[[#This Row],[Current Week High]]/Table2[[#This Row],[Close Price]])-1</f>
        <v>1.0313354641009465E-2</v>
      </c>
      <c r="AG715" s="1">
        <f>(Table2[[#This Row],[Close Price]]/Table2[[#This Row],[Current Month Low]])-1</f>
        <v>1.4745218670589866E-2</v>
      </c>
      <c r="AH715" s="1">
        <f>(Table2[[#This Row],[Current Month High]]/Table2[[#This Row],[Close Price]])-1</f>
        <v>0.21384559623051835</v>
      </c>
      <c r="AI715">
        <v>70.219776598899401</v>
      </c>
      <c r="AJ715">
        <v>1.4745218670589799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-0.14000000000000001</v>
      </c>
      <c r="AM715" t="s">
        <v>3143</v>
      </c>
      <c r="AN715">
        <v>-15.78</v>
      </c>
      <c r="AO715" t="s">
        <v>3143</v>
      </c>
      <c r="AP715">
        <v>-2.0825730794847001E-2</v>
      </c>
      <c r="AQ715">
        <f>(Table2[[#This Row],[Sharpe Ratio]]-AVERAGE(Table2[Sharpe Ratio]))/_xlfn.STDEV.P(Table2[Sharpe Ratio])</f>
        <v>-0.91555926625245654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726</v>
      </c>
      <c r="AT715">
        <f>_xlfn.RANK.AVG(Table2[[#This Row],[6M Return vs Nifty Z-Score]],Table2[6M Return vs Nifty Z-Score])</f>
        <v>653</v>
      </c>
      <c r="AU715">
        <f>_xlfn.RANK.AVG(Table2[[#This Row],[Sharpe Ratio Z-Score]],Table2[Sharpe Ratio Z-Score])</f>
        <v>599</v>
      </c>
      <c r="AV715">
        <f>(Table2[[#This Row],[Rank 1Y]]+Table2[[#This Row],[Rank 6M]]+Table2[[#This Row],[Rank Sharpe]])/3</f>
        <v>659.33333333333337</v>
      </c>
    </row>
    <row r="716" spans="1:48" x14ac:dyDescent="0.3">
      <c r="A716" t="s">
        <v>1256</v>
      </c>
      <c r="B716" t="s">
        <v>1257</v>
      </c>
      <c r="C716" t="s">
        <v>3104</v>
      </c>
      <c r="D716" t="s">
        <v>74</v>
      </c>
      <c r="E716">
        <v>8624.9838907350004</v>
      </c>
      <c r="F716">
        <v>1141.6500000000001</v>
      </c>
      <c r="G716">
        <v>-34.685891873718298</v>
      </c>
      <c r="H716">
        <f>(Table2[[#This Row],[1Y Return vs Nifty]]-AVERAGE(Table2[1Y Return vs Nifty]))/_xlfn.STDEV.P(Table2[1Y Return vs Nifty])</f>
        <v>-0.9561948546479323</v>
      </c>
      <c r="I716">
        <v>-2.9143244526159102</v>
      </c>
      <c r="J716">
        <f>(Table2[[#This Row],[1M Return vs Nifty]]-AVERAGE(Table2[1M Return vs Nifty]))/_xlfn.STDEV.P(Table2[1M Return vs Nifty])</f>
        <v>-8.1723111884578023E-2</v>
      </c>
      <c r="K716">
        <v>-29.8393229972779</v>
      </c>
      <c r="L716">
        <f>(Table2[[#This Row],[6M Return vs Nifty]]-AVERAGE(Table2[6M Return vs Nifty]))/_xlfn.STDEV.P(Table2[6M Return vs Nifty])</f>
        <v>-1.113760571834205</v>
      </c>
      <c r="M716">
        <v>-6.8547833608761097</v>
      </c>
      <c r="N716">
        <f>(Table2[[#This Row],[1W Return vs Nifty]]-AVERAGE(Table2[1W Return vs Nifty]))/_xlfn.STDEV.P(Table2[1W Return vs Nifty])</f>
        <v>-0.23185607964596625</v>
      </c>
      <c r="O716">
        <v>1204.68</v>
      </c>
      <c r="P716">
        <v>1272.71349101904</v>
      </c>
      <c r="Q716">
        <v>1371.66212242393</v>
      </c>
      <c r="R716">
        <v>26.943020198117399</v>
      </c>
      <c r="S716" s="1">
        <f>(Table2[[#This Row],[Close Price]]-Table2[[#This Row],[20D EMA]])/Table2[[#This Row],[20D EMA]]</f>
        <v>-5.2320948301623642E-2</v>
      </c>
      <c r="T716" s="1">
        <f>(Table2[[#This Row],[Close Price]]-Table2[[#This Row],[50D EMA]])/Table2[[#This Row],[50D EMA]]</f>
        <v>-0.10297957234200419</v>
      </c>
      <c r="U716" s="1">
        <f>(Table2[[#This Row],[Close Price]]-Table2[[#This Row],[200D EMA]])/Table2[[#This Row],[200D EMA]]</f>
        <v>-0.1676886156318616</v>
      </c>
      <c r="V716">
        <v>0.96311747076566301</v>
      </c>
      <c r="W716">
        <v>1106.5999999999999</v>
      </c>
      <c r="X716">
        <v>1142.95</v>
      </c>
      <c r="Y716">
        <v>1106.5999999999999</v>
      </c>
      <c r="Z716">
        <v>1142.95</v>
      </c>
      <c r="AA716">
        <v>1100</v>
      </c>
      <c r="AB716">
        <v>1298</v>
      </c>
      <c r="AC716" s="1">
        <f>(Table2[[#This Row],[Close Price]]/Table2[[#This Row],[Day Low]])-1</f>
        <v>3.1673594794867421E-2</v>
      </c>
      <c r="AD716" s="1">
        <f>(Table2[[#This Row],[Day High]]/Table2[[#This Row],[Close Price]])-1</f>
        <v>1.1387027547846706E-3</v>
      </c>
      <c r="AE716" s="1">
        <f>(Table2[[#This Row],[Close Price]]/Table2[[#This Row],[Current Week Low]])-1</f>
        <v>3.1673594794867421E-2</v>
      </c>
      <c r="AF716" s="1">
        <f>(Table2[[#This Row],[Current Week High]]/Table2[[#This Row],[Close Price]])-1</f>
        <v>1.1387027547846706E-3</v>
      </c>
      <c r="AG716" s="1">
        <f>(Table2[[#This Row],[Close Price]]/Table2[[#This Row],[Current Month Low]])-1</f>
        <v>3.7863636363636433E-2</v>
      </c>
      <c r="AH716" s="1">
        <f>(Table2[[#This Row],[Current Month High]]/Table2[[#This Row],[Close Price]])-1</f>
        <v>0.13695090439276481</v>
      </c>
      <c r="AI716">
        <v>57.841720317084899</v>
      </c>
      <c r="AJ716">
        <v>3.7863636363636402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-0.17</v>
      </c>
      <c r="AM716" t="s">
        <v>3143</v>
      </c>
      <c r="AN716">
        <v>-7.22</v>
      </c>
      <c r="AO716" t="s">
        <v>3143</v>
      </c>
      <c r="AP716">
        <v>-5.9699863577416003E-2</v>
      </c>
      <c r="AQ716">
        <f>(Table2[[#This Row],[Sharpe Ratio]]-AVERAGE(Table2[Sharpe Ratio]))/_xlfn.STDEV.P(Table2[Sharpe Ratio])</f>
        <v>-1.374531179295341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646</v>
      </c>
      <c r="AT716">
        <f>_xlfn.RANK.AVG(Table2[[#This Row],[6M Return vs Nifty Z-Score]],Table2[6M Return vs Nifty Z-Score])</f>
        <v>660</v>
      </c>
      <c r="AU716">
        <f>_xlfn.RANK.AVG(Table2[[#This Row],[Sharpe Ratio Z-Score]],Table2[Sharpe Ratio Z-Score])</f>
        <v>673</v>
      </c>
      <c r="AV716">
        <f>(Table2[[#This Row],[Rank 1Y]]+Table2[[#This Row],[Rank 6M]]+Table2[[#This Row],[Rank Sharpe]])/3</f>
        <v>659.66666666666663</v>
      </c>
    </row>
    <row r="717" spans="1:48" x14ac:dyDescent="0.3">
      <c r="A717" t="s">
        <v>1657</v>
      </c>
      <c r="B717" t="s">
        <v>1658</v>
      </c>
      <c r="C717" t="s">
        <v>3109</v>
      </c>
      <c r="D717" t="s">
        <v>868</v>
      </c>
      <c r="E717">
        <v>5119.4253454019999</v>
      </c>
      <c r="F717">
        <v>29.7</v>
      </c>
      <c r="G717">
        <v>-52.688196608145503</v>
      </c>
      <c r="H717">
        <f>(Table2[[#This Row],[1Y Return vs Nifty]]-AVERAGE(Table2[1Y Return vs Nifty]))/_xlfn.STDEV.P(Table2[1Y Return vs Nifty])</f>
        <v>-1.2806651802398024</v>
      </c>
      <c r="I717">
        <v>-10.0502874097084</v>
      </c>
      <c r="J717">
        <f>(Table2[[#This Row],[1M Return vs Nifty]]-AVERAGE(Table2[1M Return vs Nifty]))/_xlfn.STDEV.P(Table2[1M Return vs Nifty])</f>
        <v>-0.91976326139631182</v>
      </c>
      <c r="K717">
        <v>-44.757870134693199</v>
      </c>
      <c r="L717">
        <f>(Table2[[#This Row],[6M Return vs Nifty]]-AVERAGE(Table2[6M Return vs Nifty]))/_xlfn.STDEV.P(Table2[6M Return vs Nifty])</f>
        <v>-1.657632389882036</v>
      </c>
      <c r="M717">
        <v>-9.4062554859771197</v>
      </c>
      <c r="N717">
        <f>(Table2[[#This Row],[1W Return vs Nifty]]-AVERAGE(Table2[1W Return vs Nifty]))/_xlfn.STDEV.P(Table2[1W Return vs Nifty])</f>
        <v>-0.74884287562078167</v>
      </c>
      <c r="O717">
        <v>32.54</v>
      </c>
      <c r="P717">
        <v>35.723880194688199</v>
      </c>
      <c r="Q717">
        <v>40.485003960244597</v>
      </c>
      <c r="R717">
        <v>13.717936098234601</v>
      </c>
      <c r="S717" s="1">
        <f>(Table2[[#This Row],[Close Price]]-Table2[[#This Row],[20D EMA]])/Table2[[#This Row],[20D EMA]]</f>
        <v>-8.7277197295636141E-2</v>
      </c>
      <c r="T717" s="1">
        <f>(Table2[[#This Row],[Close Price]]-Table2[[#This Row],[50D EMA]])/Table2[[#This Row],[50D EMA]]</f>
        <v>-0.16862334555650799</v>
      </c>
      <c r="U717" s="1">
        <f>(Table2[[#This Row],[Close Price]]-Table2[[#This Row],[200D EMA]])/Table2[[#This Row],[200D EMA]]</f>
        <v>-0.26639503285797478</v>
      </c>
      <c r="V717">
        <v>0.44850219202526398</v>
      </c>
      <c r="W717">
        <v>28.51</v>
      </c>
      <c r="X717">
        <v>30.05</v>
      </c>
      <c r="Y717">
        <v>28.51</v>
      </c>
      <c r="Z717">
        <v>30.05</v>
      </c>
      <c r="AA717">
        <v>28.41</v>
      </c>
      <c r="AB717">
        <v>34.75</v>
      </c>
      <c r="AC717" s="1">
        <f>(Table2[[#This Row],[Close Price]]/Table2[[#This Row],[Day Low]])-1</f>
        <v>4.1739740441950168E-2</v>
      </c>
      <c r="AD717" s="1">
        <f>(Table2[[#This Row],[Day High]]/Table2[[#This Row],[Close Price]])-1</f>
        <v>1.1784511784511897E-2</v>
      </c>
      <c r="AE717" s="1">
        <f>(Table2[[#This Row],[Close Price]]/Table2[[#This Row],[Current Week Low]])-1</f>
        <v>4.1739740441950168E-2</v>
      </c>
      <c r="AF717" s="1">
        <f>(Table2[[#This Row],[Current Week High]]/Table2[[#This Row],[Close Price]])-1</f>
        <v>1.1784511784511897E-2</v>
      </c>
      <c r="AG717" s="1">
        <f>(Table2[[#This Row],[Close Price]]/Table2[[#This Row],[Current Month Low]])-1</f>
        <v>4.5406546990496288E-2</v>
      </c>
      <c r="AH717" s="1">
        <f>(Table2[[#This Row],[Current Month High]]/Table2[[#This Row],[Close Price]])-1</f>
        <v>0.17003367003366998</v>
      </c>
      <c r="AI717">
        <v>81.818181818181799</v>
      </c>
      <c r="AJ717">
        <v>4.5406546990496199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-0.28000000000000003</v>
      </c>
      <c r="AM717" t="s">
        <v>3143</v>
      </c>
      <c r="AN717">
        <v>-13.56</v>
      </c>
      <c r="AO717" t="s">
        <v>3143</v>
      </c>
      <c r="AP717">
        <v>-3.2242571466800001E-4</v>
      </c>
      <c r="AQ717">
        <f>(Table2[[#This Row],[Sharpe Ratio]]-AVERAGE(Table2[Sharpe Ratio]))/_xlfn.STDEV.P(Table2[Sharpe Ratio])</f>
        <v>-0.67348464020263121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709</v>
      </c>
      <c r="AT717">
        <f>_xlfn.RANK.AVG(Table2[[#This Row],[6M Return vs Nifty Z-Score]],Table2[6M Return vs Nifty Z-Score])</f>
        <v>724</v>
      </c>
      <c r="AU717">
        <f>_xlfn.RANK.AVG(Table2[[#This Row],[Sharpe Ratio Z-Score]],Table2[Sharpe Ratio Z-Score])</f>
        <v>547</v>
      </c>
      <c r="AV717">
        <f>(Table2[[#This Row],[Rank 1Y]]+Table2[[#This Row],[Rank 6M]]+Table2[[#This Row],[Rank Sharpe]])/3</f>
        <v>660</v>
      </c>
    </row>
    <row r="718" spans="1:48" x14ac:dyDescent="0.3">
      <c r="A718" t="s">
        <v>2455</v>
      </c>
      <c r="B718" t="s">
        <v>2456</v>
      </c>
      <c r="C718" t="s">
        <v>3097</v>
      </c>
      <c r="D718" t="s">
        <v>54</v>
      </c>
      <c r="E718">
        <v>1917.3524265450001</v>
      </c>
      <c r="F718">
        <v>200.01</v>
      </c>
      <c r="G718">
        <v>-94.739894181393893</v>
      </c>
      <c r="H718">
        <f>(Table2[[#This Row],[1Y Return vs Nifty]]-AVERAGE(Table2[1Y Return vs Nifty]))/_xlfn.STDEV.P(Table2[1Y Return vs Nifty])</f>
        <v>-2.0385974674979588</v>
      </c>
      <c r="I718">
        <v>-17.004120514298101</v>
      </c>
      <c r="J718">
        <f>(Table2[[#This Row],[1M Return vs Nifty]]-AVERAGE(Table2[1M Return vs Nifty]))/_xlfn.STDEV.P(Table2[1M Return vs Nifty])</f>
        <v>-1.7364142683718888</v>
      </c>
      <c r="K718">
        <v>-69.583325848140603</v>
      </c>
      <c r="L718">
        <f>(Table2[[#This Row],[6M Return vs Nifty]]-AVERAGE(Table2[6M Return vs Nifty]))/_xlfn.STDEV.P(Table2[6M Return vs Nifty])</f>
        <v>-2.562671306096354</v>
      </c>
      <c r="M718">
        <v>-7.0468706196877697</v>
      </c>
      <c r="N718">
        <f>(Table2[[#This Row],[1W Return vs Nifty]]-AVERAGE(Table2[1W Return vs Nifty]))/_xlfn.STDEV.P(Table2[1W Return vs Nifty])</f>
        <v>-0.27077736571594196</v>
      </c>
      <c r="O718">
        <v>222.15</v>
      </c>
      <c r="P718">
        <v>267.719762956686</v>
      </c>
      <c r="Q718">
        <v>395.165567505159</v>
      </c>
      <c r="R718">
        <v>9.0271454877069903</v>
      </c>
      <c r="S718" s="1">
        <f>(Table2[[#This Row],[Close Price]]-Table2[[#This Row],[20D EMA]])/Table2[[#This Row],[20D EMA]]</f>
        <v>-9.966239027684004E-2</v>
      </c>
      <c r="T718" s="1">
        <f>(Table2[[#This Row],[Close Price]]-Table2[[#This Row],[50D EMA]])/Table2[[#This Row],[50D EMA]]</f>
        <v>-0.25291283022553951</v>
      </c>
      <c r="U718" s="1">
        <f>(Table2[[#This Row],[Close Price]]-Table2[[#This Row],[200D EMA]])/Table2[[#This Row],[200D EMA]]</f>
        <v>-0.49385772332659322</v>
      </c>
      <c r="V718">
        <v>0.58242967346929297</v>
      </c>
      <c r="W718">
        <v>185</v>
      </c>
      <c r="X718">
        <v>200.01</v>
      </c>
      <c r="Y718">
        <v>185</v>
      </c>
      <c r="Z718">
        <v>200.01</v>
      </c>
      <c r="AA718">
        <v>185</v>
      </c>
      <c r="AB718">
        <v>249</v>
      </c>
      <c r="AC718" s="1">
        <f>(Table2[[#This Row],[Close Price]]/Table2[[#This Row],[Day Low]])-1</f>
        <v>8.1135135135135039E-2</v>
      </c>
      <c r="AD718" s="1">
        <f>(Table2[[#This Row],[Day High]]/Table2[[#This Row],[Close Price]])-1</f>
        <v>0</v>
      </c>
      <c r="AE718" s="1">
        <f>(Table2[[#This Row],[Close Price]]/Table2[[#This Row],[Current Week Low]])-1</f>
        <v>8.1135135135135039E-2</v>
      </c>
      <c r="AF718" s="1">
        <f>(Table2[[#This Row],[Current Week High]]/Table2[[#This Row],[Close Price]])-1</f>
        <v>0</v>
      </c>
      <c r="AG718" s="1">
        <f>(Table2[[#This Row],[Close Price]]/Table2[[#This Row],[Current Month Low]])-1</f>
        <v>8.1135135135135039E-2</v>
      </c>
      <c r="AH718" s="1">
        <f>(Table2[[#This Row],[Current Month High]]/Table2[[#This Row],[Close Price]])-1</f>
        <v>0.24493775311234445</v>
      </c>
      <c r="AI718">
        <v>237.40812959351999</v>
      </c>
      <c r="AJ718">
        <v>8.1135135135134995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-0.39</v>
      </c>
      <c r="AM718" t="s">
        <v>3143</v>
      </c>
      <c r="AN718">
        <v>-11.79</v>
      </c>
      <c r="AO718" t="s">
        <v>3143</v>
      </c>
      <c r="AQ718">
        <f>(Table2[[#This Row],[Sharpe Ratio]]-AVERAGE(Table2[Sharpe Ratio]))/_xlfn.STDEV.P(Table2[Sharpe Ratio])</f>
        <v>-0.66967788397470196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731</v>
      </c>
      <c r="AT718">
        <f>_xlfn.RANK.AVG(Table2[[#This Row],[6M Return vs Nifty Z-Score]],Table2[6M Return vs Nifty Z-Score])</f>
        <v>731</v>
      </c>
      <c r="AU718">
        <f>_xlfn.RANK.AVG(Table2[[#This Row],[Sharpe Ratio Z-Score]],Table2[Sharpe Ratio Z-Score])</f>
        <v>520.5</v>
      </c>
      <c r="AV718">
        <f>(Table2[[#This Row],[Rank 1Y]]+Table2[[#This Row],[Rank 6M]]+Table2[[#This Row],[Rank Sharpe]])/3</f>
        <v>660.83333333333337</v>
      </c>
    </row>
    <row r="719" spans="1:48" x14ac:dyDescent="0.3">
      <c r="A719" t="s">
        <v>2234</v>
      </c>
      <c r="B719" t="s">
        <v>2235</v>
      </c>
      <c r="C719" t="s">
        <v>3106</v>
      </c>
      <c r="D719" t="s">
        <v>1239</v>
      </c>
      <c r="E719">
        <v>2414.4520948049999</v>
      </c>
      <c r="F719">
        <v>298.8</v>
      </c>
      <c r="G719">
        <v>-65.997454018322799</v>
      </c>
      <c r="H719">
        <f>(Table2[[#This Row],[1Y Return vs Nifty]]-AVERAGE(Table2[1Y Return vs Nifty]))/_xlfn.STDEV.P(Table2[1Y Return vs Nifty])</f>
        <v>-1.5205488589672105</v>
      </c>
      <c r="I719">
        <v>0.53395450621177998</v>
      </c>
      <c r="J719">
        <f>(Table2[[#This Row],[1M Return vs Nifty]]-AVERAGE(Table2[1M Return vs Nifty]))/_xlfn.STDEV.P(Table2[1M Return vs Nifty])</f>
        <v>0.32323922208352818</v>
      </c>
      <c r="K719">
        <v>-23.2040346248186</v>
      </c>
      <c r="L719">
        <f>(Table2[[#This Row],[6M Return vs Nifty]]-AVERAGE(Table2[6M Return vs Nifty]))/_xlfn.STDEV.P(Table2[6M Return vs Nifty])</f>
        <v>-0.87186393691655684</v>
      </c>
      <c r="M719">
        <v>-10.180361385631</v>
      </c>
      <c r="N719">
        <f>(Table2[[#This Row],[1W Return vs Nifty]]-AVERAGE(Table2[1W Return vs Nifty]))/_xlfn.STDEV.P(Table2[1W Return vs Nifty])</f>
        <v>-0.90569449272062286</v>
      </c>
      <c r="O719">
        <v>307.64999999999998</v>
      </c>
      <c r="P719">
        <v>326.50816363604503</v>
      </c>
      <c r="Q719">
        <v>376.14076080746798</v>
      </c>
      <c r="R719">
        <v>39.5752352400905</v>
      </c>
      <c r="S719" s="1">
        <f>(Table2[[#This Row],[Close Price]]-Table2[[#This Row],[20D EMA]])/Table2[[#This Row],[20D EMA]]</f>
        <v>-2.8766455387615689E-2</v>
      </c>
      <c r="T719" s="1">
        <f>(Table2[[#This Row],[Close Price]]-Table2[[#This Row],[50D EMA]])/Table2[[#This Row],[50D EMA]]</f>
        <v>-8.4862085307401358E-2</v>
      </c>
      <c r="U719" s="1">
        <f>(Table2[[#This Row],[Close Price]]-Table2[[#This Row],[200D EMA]])/Table2[[#This Row],[200D EMA]]</f>
        <v>-0.20561653738733127</v>
      </c>
      <c r="V719">
        <v>1.4181722814511499</v>
      </c>
      <c r="W719">
        <v>280.10000000000002</v>
      </c>
      <c r="X719">
        <v>300.7</v>
      </c>
      <c r="Y719">
        <v>280.10000000000002</v>
      </c>
      <c r="Z719">
        <v>300.7</v>
      </c>
      <c r="AA719">
        <v>268.19</v>
      </c>
      <c r="AB719">
        <v>332.84</v>
      </c>
      <c r="AC719" s="1">
        <f>(Table2[[#This Row],[Close Price]]/Table2[[#This Row],[Day Low]])-1</f>
        <v>6.676187076044271E-2</v>
      </c>
      <c r="AD719" s="1">
        <f>(Table2[[#This Row],[Day High]]/Table2[[#This Row],[Close Price]])-1</f>
        <v>6.3587684069610351E-3</v>
      </c>
      <c r="AE719" s="1">
        <f>(Table2[[#This Row],[Close Price]]/Table2[[#This Row],[Current Week Low]])-1</f>
        <v>6.676187076044271E-2</v>
      </c>
      <c r="AF719" s="1">
        <f>(Table2[[#This Row],[Current Week High]]/Table2[[#This Row],[Close Price]])-1</f>
        <v>6.3587684069610351E-3</v>
      </c>
      <c r="AG719" s="1">
        <f>(Table2[[#This Row],[Close Price]]/Table2[[#This Row],[Current Month Low]])-1</f>
        <v>0.11413550095081848</v>
      </c>
      <c r="AH719" s="1">
        <f>(Table2[[#This Row],[Current Month High]]/Table2[[#This Row],[Close Price]])-1</f>
        <v>0.11392235609103074</v>
      </c>
      <c r="AI719">
        <v>77.051509240122499</v>
      </c>
      <c r="AJ719">
        <v>11.4140595689995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-0.25</v>
      </c>
      <c r="AM719" t="s">
        <v>3143</v>
      </c>
      <c r="AN719">
        <v>4.22</v>
      </c>
      <c r="AO719" t="s">
        <v>3144</v>
      </c>
      <c r="AP719">
        <v>-5.6308594451745998E-2</v>
      </c>
      <c r="AQ719">
        <f>(Table2[[#This Row],[Sharpe Ratio]]-AVERAGE(Table2[Sharpe Ratio]))/_xlfn.STDEV.P(Table2[Sharpe Ratio])</f>
        <v>-1.3344917709062756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725</v>
      </c>
      <c r="AT719">
        <f>_xlfn.RANK.AVG(Table2[[#This Row],[6M Return vs Nifty Z-Score]],Table2[6M Return vs Nifty Z-Score])</f>
        <v>608</v>
      </c>
      <c r="AU719">
        <f>_xlfn.RANK.AVG(Table2[[#This Row],[Sharpe Ratio Z-Score]],Table2[Sharpe Ratio Z-Score])</f>
        <v>666</v>
      </c>
      <c r="AV719">
        <f>(Table2[[#This Row],[Rank 1Y]]+Table2[[#This Row],[Rank 6M]]+Table2[[#This Row],[Rank Sharpe]])/3</f>
        <v>666.33333333333337</v>
      </c>
    </row>
    <row r="720" spans="1:48" x14ac:dyDescent="0.3">
      <c r="A720" t="s">
        <v>1167</v>
      </c>
      <c r="B720" t="s">
        <v>1168</v>
      </c>
      <c r="C720" t="s">
        <v>3097</v>
      </c>
      <c r="D720" t="s">
        <v>24</v>
      </c>
      <c r="E720">
        <v>9839.5908948479992</v>
      </c>
      <c r="F720">
        <v>166.55</v>
      </c>
      <c r="G720">
        <v>-55.156863935039297</v>
      </c>
      <c r="H720">
        <f>(Table2[[#This Row],[1Y Return vs Nifty]]-AVERAGE(Table2[1Y Return vs Nifty]))/_xlfn.STDEV.P(Table2[1Y Return vs Nifty])</f>
        <v>-1.3251599992728014</v>
      </c>
      <c r="I720">
        <v>-14.848120887972099</v>
      </c>
      <c r="J720">
        <f>(Table2[[#This Row],[1M Return vs Nifty]]-AVERAGE(Table2[1M Return vs Nifty]))/_xlfn.STDEV.P(Table2[1M Return vs Nifty])</f>
        <v>-1.4832158899529426</v>
      </c>
      <c r="K720">
        <v>-45.209149122795402</v>
      </c>
      <c r="L720">
        <f>(Table2[[#This Row],[6M Return vs Nifty]]-AVERAGE(Table2[6M Return vs Nifty]))/_xlfn.STDEV.P(Table2[6M Return vs Nifty])</f>
        <v>-1.6740842548957799</v>
      </c>
      <c r="M720">
        <v>-12.797719673724799</v>
      </c>
      <c r="N720">
        <f>(Table2[[#This Row],[1W Return vs Nifty]]-AVERAGE(Table2[1W Return vs Nifty]))/_xlfn.STDEV.P(Table2[1W Return vs Nifty])</f>
        <v>-1.436031337073242</v>
      </c>
      <c r="O720">
        <v>188.07</v>
      </c>
      <c r="P720">
        <v>203.57075752298499</v>
      </c>
      <c r="Q720">
        <v>227.00724637166201</v>
      </c>
      <c r="R720">
        <v>16.3579738995202</v>
      </c>
      <c r="S720" s="1">
        <f>(Table2[[#This Row],[Close Price]]-Table2[[#This Row],[20D EMA]])/Table2[[#This Row],[20D EMA]]</f>
        <v>-0.11442547987451472</v>
      </c>
      <c r="T720" s="1">
        <f>(Table2[[#This Row],[Close Price]]-Table2[[#This Row],[50D EMA]])/Table2[[#This Row],[50D EMA]]</f>
        <v>-0.18185695221380213</v>
      </c>
      <c r="U720" s="1">
        <f>(Table2[[#This Row],[Close Price]]-Table2[[#This Row],[200D EMA]])/Table2[[#This Row],[200D EMA]]</f>
        <v>-0.26632298016020095</v>
      </c>
      <c r="V720">
        <v>1.63447279380876</v>
      </c>
      <c r="W720">
        <v>161.30000000000001</v>
      </c>
      <c r="X720">
        <v>170.5</v>
      </c>
      <c r="Y720">
        <v>161.30000000000001</v>
      </c>
      <c r="Z720">
        <v>170.5</v>
      </c>
      <c r="AA720">
        <v>158.4</v>
      </c>
      <c r="AB720">
        <v>212.01</v>
      </c>
      <c r="AC720" s="1">
        <f>(Table2[[#This Row],[Close Price]]/Table2[[#This Row],[Day Low]])-1</f>
        <v>3.2548047117173073E-2</v>
      </c>
      <c r="AD720" s="1">
        <f>(Table2[[#This Row],[Day High]]/Table2[[#This Row],[Close Price]])-1</f>
        <v>2.3716601621134759E-2</v>
      </c>
      <c r="AE720" s="1">
        <f>(Table2[[#This Row],[Close Price]]/Table2[[#This Row],[Current Week Low]])-1</f>
        <v>3.2548047117173073E-2</v>
      </c>
      <c r="AF720" s="1">
        <f>(Table2[[#This Row],[Current Week High]]/Table2[[#This Row],[Close Price]])-1</f>
        <v>2.3716601621134759E-2</v>
      </c>
      <c r="AG720" s="1">
        <f>(Table2[[#This Row],[Close Price]]/Table2[[#This Row],[Current Month Low]])-1</f>
        <v>5.1452020202020332E-2</v>
      </c>
      <c r="AH720" s="1">
        <f>(Table2[[#This Row],[Current Month High]]/Table2[[#This Row],[Close Price]])-1</f>
        <v>0.27295106574602213</v>
      </c>
      <c r="AI720">
        <v>80.546382467727298</v>
      </c>
      <c r="AJ720">
        <v>5.1452020202020297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-0.24</v>
      </c>
      <c r="AM720" t="s">
        <v>3143</v>
      </c>
      <c r="AN720">
        <v>-17.02</v>
      </c>
      <c r="AO720" t="s">
        <v>3143</v>
      </c>
      <c r="AP720">
        <v>-5.322852326614E-3</v>
      </c>
      <c r="AQ720">
        <f>(Table2[[#This Row],[Sharpe Ratio]]-AVERAGE(Table2[Sharpe Ratio]))/_xlfn.STDEV.P(Table2[Sharpe Ratio])</f>
        <v>-0.73252275125071864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714</v>
      </c>
      <c r="AT720">
        <f>_xlfn.RANK.AVG(Table2[[#This Row],[6M Return vs Nifty Z-Score]],Table2[6M Return vs Nifty Z-Score])</f>
        <v>725</v>
      </c>
      <c r="AU720">
        <f>_xlfn.RANK.AVG(Table2[[#This Row],[Sharpe Ratio Z-Score]],Table2[Sharpe Ratio Z-Score])</f>
        <v>564</v>
      </c>
      <c r="AV720">
        <f>(Table2[[#This Row],[Rank 1Y]]+Table2[[#This Row],[Rank 6M]]+Table2[[#This Row],[Rank Sharpe]])/3</f>
        <v>667.66666666666663</v>
      </c>
    </row>
    <row r="721" spans="1:48" x14ac:dyDescent="0.3">
      <c r="A721" t="s">
        <v>1174</v>
      </c>
      <c r="B721" t="s">
        <v>1175</v>
      </c>
      <c r="C721" t="s">
        <v>3096</v>
      </c>
      <c r="D721" t="s">
        <v>273</v>
      </c>
      <c r="E721">
        <v>9811.3061446899992</v>
      </c>
      <c r="F721">
        <v>731.7</v>
      </c>
      <c r="G721">
        <v>-51.710860673332299</v>
      </c>
      <c r="H721">
        <f>(Table2[[#This Row],[1Y Return vs Nifty]]-AVERAGE(Table2[1Y Return vs Nifty]))/_xlfn.STDEV.P(Table2[1Y Return vs Nifty])</f>
        <v>-1.2630498518882591</v>
      </c>
      <c r="I721">
        <v>-11.408282901284201</v>
      </c>
      <c r="J721">
        <f>(Table2[[#This Row],[1M Return vs Nifty]]-AVERAGE(Table2[1M Return vs Nifty]))/_xlfn.STDEV.P(Table2[1M Return vs Nifty])</f>
        <v>-1.0792448550704106</v>
      </c>
      <c r="K721">
        <v>-28.662875683538601</v>
      </c>
      <c r="L721">
        <f>(Table2[[#This Row],[6M Return vs Nifty]]-AVERAGE(Table2[6M Return vs Nifty]))/_xlfn.STDEV.P(Table2[6M Return vs Nifty])</f>
        <v>-1.0708719089190215</v>
      </c>
      <c r="M721">
        <v>-9.9478192799493801</v>
      </c>
      <c r="N721">
        <f>(Table2[[#This Row],[1W Return vs Nifty]]-AVERAGE(Table2[1W Return vs Nifty]))/_xlfn.STDEV.P(Table2[1W Return vs Nifty])</f>
        <v>-0.85857612643989445</v>
      </c>
      <c r="O721">
        <v>821.83</v>
      </c>
      <c r="P721">
        <v>872.40432943576297</v>
      </c>
      <c r="Q721">
        <v>922.75647394333203</v>
      </c>
      <c r="R721">
        <v>10.185428411179499</v>
      </c>
      <c r="S721" s="1">
        <f>(Table2[[#This Row],[Close Price]]-Table2[[#This Row],[20D EMA]])/Table2[[#This Row],[20D EMA]]</f>
        <v>-0.10966988306584086</v>
      </c>
      <c r="T721" s="1">
        <f>(Table2[[#This Row],[Close Price]]-Table2[[#This Row],[50D EMA]])/Table2[[#This Row],[50D EMA]]</f>
        <v>-0.16128339198725089</v>
      </c>
      <c r="U721" s="1">
        <f>(Table2[[#This Row],[Close Price]]-Table2[[#This Row],[200D EMA]])/Table2[[#This Row],[200D EMA]]</f>
        <v>-0.20704972475225902</v>
      </c>
      <c r="V721">
        <v>0.75923392441885695</v>
      </c>
      <c r="W721">
        <v>719.1</v>
      </c>
      <c r="X721">
        <v>744.1</v>
      </c>
      <c r="Y721">
        <v>719.1</v>
      </c>
      <c r="Z721">
        <v>744.1</v>
      </c>
      <c r="AA721">
        <v>719.1</v>
      </c>
      <c r="AB721">
        <v>917.45</v>
      </c>
      <c r="AC721" s="1">
        <f>(Table2[[#This Row],[Close Price]]/Table2[[#This Row],[Day Low]])-1</f>
        <v>1.7521902377972465E-2</v>
      </c>
      <c r="AD721" s="1">
        <f>(Table2[[#This Row],[Day High]]/Table2[[#This Row],[Close Price]])-1</f>
        <v>1.6946836135028009E-2</v>
      </c>
      <c r="AE721" s="1">
        <f>(Table2[[#This Row],[Close Price]]/Table2[[#This Row],[Current Week Low]])-1</f>
        <v>1.7521902377972465E-2</v>
      </c>
      <c r="AF721" s="1">
        <f>(Table2[[#This Row],[Current Week High]]/Table2[[#This Row],[Close Price]])-1</f>
        <v>1.6946836135028009E-2</v>
      </c>
      <c r="AG721" s="1">
        <f>(Table2[[#This Row],[Close Price]]/Table2[[#This Row],[Current Month Low]])-1</f>
        <v>1.7521902377972465E-2</v>
      </c>
      <c r="AH721" s="1">
        <f>(Table2[[#This Row],[Current Month High]]/Table2[[#This Row],[Close Price]])-1</f>
        <v>0.25386087194205276</v>
      </c>
      <c r="AI721">
        <v>70.561705617056106</v>
      </c>
      <c r="AJ721">
        <v>1.75219023779724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-0.3</v>
      </c>
      <c r="AM721" t="s">
        <v>3143</v>
      </c>
      <c r="AN721">
        <v>-15.03</v>
      </c>
      <c r="AO721" t="s">
        <v>3143</v>
      </c>
      <c r="AP721">
        <v>-5.0399578557955002E-2</v>
      </c>
      <c r="AQ721">
        <f>(Table2[[#This Row],[Sharpe Ratio]]-AVERAGE(Table2[Sharpe Ratio]))/_xlfn.STDEV.P(Table2[Sharpe Ratio])</f>
        <v>-1.2647262961587553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707</v>
      </c>
      <c r="AT721">
        <f>_xlfn.RANK.AVG(Table2[[#This Row],[6M Return vs Nifty Z-Score]],Table2[6M Return vs Nifty Z-Score])</f>
        <v>651</v>
      </c>
      <c r="AU721">
        <f>_xlfn.RANK.AVG(Table2[[#This Row],[Sharpe Ratio Z-Score]],Table2[Sharpe Ratio Z-Score])</f>
        <v>655</v>
      </c>
      <c r="AV721">
        <f>(Table2[[#This Row],[Rank 1Y]]+Table2[[#This Row],[Rank 6M]]+Table2[[#This Row],[Rank Sharpe]])/3</f>
        <v>671</v>
      </c>
    </row>
    <row r="722" spans="1:48" x14ac:dyDescent="0.3">
      <c r="A722" t="s">
        <v>1594</v>
      </c>
      <c r="B722" t="s">
        <v>1595</v>
      </c>
      <c r="C722" t="s">
        <v>3098</v>
      </c>
      <c r="D722" t="s">
        <v>742</v>
      </c>
      <c r="E722">
        <v>5584.7268514999996</v>
      </c>
      <c r="F722">
        <v>116.57</v>
      </c>
      <c r="G722">
        <v>-43.919703943364603</v>
      </c>
      <c r="H722">
        <f>(Table2[[#This Row],[1Y Return vs Nifty]]-AVERAGE(Table2[1Y Return vs Nifty]))/_xlfn.STDEV.P(Table2[1Y Return vs Nifty])</f>
        <v>-1.1226234343709831</v>
      </c>
      <c r="I722">
        <v>-2.0992003541437301</v>
      </c>
      <c r="J722">
        <f>(Table2[[#This Row],[1M Return vs Nifty]]-AVERAGE(Table2[1M Return vs Nifty]))/_xlfn.STDEV.P(Table2[1M Return vs Nifty])</f>
        <v>1.4004223789901333E-2</v>
      </c>
      <c r="K722">
        <v>-24.576083329268801</v>
      </c>
      <c r="L722">
        <f>(Table2[[#This Row],[6M Return vs Nifty]]-AVERAGE(Table2[6M Return vs Nifty]))/_xlfn.STDEV.P(Table2[6M Return vs Nifty])</f>
        <v>-0.92188346069900395</v>
      </c>
      <c r="M722">
        <v>-5.63896474947318</v>
      </c>
      <c r="N722">
        <f>(Table2[[#This Row],[1W Return vs Nifty]]-AVERAGE(Table2[1W Return vs Nifty]))/_xlfn.STDEV.P(Table2[1W Return vs Nifty])</f>
        <v>1.4496667935340627E-2</v>
      </c>
      <c r="O722">
        <v>120.92</v>
      </c>
      <c r="P722">
        <v>125.82915274842</v>
      </c>
      <c r="Q722">
        <v>134.320416383235</v>
      </c>
      <c r="R722">
        <v>33.807310985646801</v>
      </c>
      <c r="S722" s="1">
        <f>(Table2[[#This Row],[Close Price]]-Table2[[#This Row],[20D EMA]])/Table2[[#This Row],[20D EMA]]</f>
        <v>-3.5974197816738412E-2</v>
      </c>
      <c r="T722" s="1">
        <f>(Table2[[#This Row],[Close Price]]-Table2[[#This Row],[50D EMA]])/Table2[[#This Row],[50D EMA]]</f>
        <v>-7.3585115580747415E-2</v>
      </c>
      <c r="U722" s="1">
        <f>(Table2[[#This Row],[Close Price]]-Table2[[#This Row],[200D EMA]])/Table2[[#This Row],[200D EMA]]</f>
        <v>-0.13214980165480261</v>
      </c>
      <c r="V722">
        <v>0.72967150349162502</v>
      </c>
      <c r="W722">
        <v>113.55</v>
      </c>
      <c r="X722">
        <v>118.03</v>
      </c>
      <c r="Y722">
        <v>113.55</v>
      </c>
      <c r="Z722">
        <v>118.03</v>
      </c>
      <c r="AA722">
        <v>112.4</v>
      </c>
      <c r="AB722">
        <v>128.30000000000001</v>
      </c>
      <c r="AC722" s="1">
        <f>(Table2[[#This Row],[Close Price]]/Table2[[#This Row],[Day Low]])-1</f>
        <v>2.6596213121972578E-2</v>
      </c>
      <c r="AD722" s="1">
        <f>(Table2[[#This Row],[Day High]]/Table2[[#This Row],[Close Price]])-1</f>
        <v>1.2524663292442284E-2</v>
      </c>
      <c r="AE722" s="1">
        <f>(Table2[[#This Row],[Close Price]]/Table2[[#This Row],[Current Week Low]])-1</f>
        <v>2.6596213121972578E-2</v>
      </c>
      <c r="AF722" s="1">
        <f>(Table2[[#This Row],[Current Week High]]/Table2[[#This Row],[Close Price]])-1</f>
        <v>1.2524663292442284E-2</v>
      </c>
      <c r="AG722" s="1">
        <f>(Table2[[#This Row],[Close Price]]/Table2[[#This Row],[Current Month Low]])-1</f>
        <v>3.7099644128113729E-2</v>
      </c>
      <c r="AH722" s="1">
        <f>(Table2[[#This Row],[Current Month High]]/Table2[[#This Row],[Close Price]])-1</f>
        <v>0.10062623316462238</v>
      </c>
      <c r="AI722">
        <v>39.744359612250101</v>
      </c>
      <c r="AJ722">
        <v>6.4566210045662098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-0.17</v>
      </c>
      <c r="AM722" t="s">
        <v>3143</v>
      </c>
      <c r="AN722">
        <v>-1.89</v>
      </c>
      <c r="AO722" t="s">
        <v>3143</v>
      </c>
      <c r="AP722">
        <v>-0.109854205157946</v>
      </c>
      <c r="AQ722">
        <f>(Table2[[#This Row],[Sharpe Ratio]]-AVERAGE(Table2[Sharpe Ratio]))/_xlfn.STDEV.P(Table2[Sharpe Ratio])</f>
        <v>-1.9666841729421589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682</v>
      </c>
      <c r="AT722">
        <f>_xlfn.RANK.AVG(Table2[[#This Row],[6M Return vs Nifty Z-Score]],Table2[6M Return vs Nifty Z-Score])</f>
        <v>621</v>
      </c>
      <c r="AU722">
        <f>_xlfn.RANK.AVG(Table2[[#This Row],[Sharpe Ratio Z-Score]],Table2[Sharpe Ratio Z-Score])</f>
        <v>718</v>
      </c>
      <c r="AV722">
        <f>(Table2[[#This Row],[Rank 1Y]]+Table2[[#This Row],[Rank 6M]]+Table2[[#This Row],[Rank Sharpe]])/3</f>
        <v>673.66666666666663</v>
      </c>
    </row>
    <row r="723" spans="1:48" x14ac:dyDescent="0.3">
      <c r="A723" t="s">
        <v>409</v>
      </c>
      <c r="B723" t="s">
        <v>410</v>
      </c>
      <c r="C723" t="s">
        <v>3098</v>
      </c>
      <c r="D723" t="s">
        <v>27</v>
      </c>
      <c r="E723">
        <v>53390.059546240002</v>
      </c>
      <c r="F723">
        <v>8.25</v>
      </c>
      <c r="G723">
        <v>-62.031940334509201</v>
      </c>
      <c r="H723">
        <f>(Table2[[#This Row],[1Y Return vs Nifty]]-AVERAGE(Table2[1Y Return vs Nifty]))/_xlfn.STDEV.P(Table2[1Y Return vs Nifty])</f>
        <v>-1.4490751485113835</v>
      </c>
      <c r="I723">
        <v>-20.8441559635061</v>
      </c>
      <c r="J723">
        <f>(Table2[[#This Row],[1M Return vs Nifty]]-AVERAGE(Table2[1M Return vs Nifty]))/_xlfn.STDEV.P(Table2[1M Return vs Nifty])</f>
        <v>-2.1873840816030703</v>
      </c>
      <c r="K723">
        <v>-47.2219432223513</v>
      </c>
      <c r="L723">
        <f>(Table2[[#This Row],[6M Return vs Nifty]]-AVERAGE(Table2[6M Return vs Nifty]))/_xlfn.STDEV.P(Table2[6M Return vs Nifty])</f>
        <v>-1.7474628470735618</v>
      </c>
      <c r="M723">
        <v>-13.0108002084494</v>
      </c>
      <c r="N723">
        <f>(Table2[[#This Row],[1W Return vs Nifty]]-AVERAGE(Table2[1W Return vs Nifty]))/_xlfn.STDEV.P(Table2[1W Return vs Nifty])</f>
        <v>-1.4792063425330844</v>
      </c>
      <c r="O723">
        <v>9.2100000000000009</v>
      </c>
      <c r="P723">
        <v>11.1602902024307</v>
      </c>
      <c r="Q723">
        <v>13.1377951711934</v>
      </c>
      <c r="R723">
        <v>11.2519045813285</v>
      </c>
      <c r="S723" s="1">
        <f>(Table2[[#This Row],[Close Price]]-Table2[[#This Row],[20D EMA]])/Table2[[#This Row],[20D EMA]]</f>
        <v>-0.1042345276872965</v>
      </c>
      <c r="T723" s="1">
        <f>(Table2[[#This Row],[Close Price]]-Table2[[#This Row],[50D EMA]])/Table2[[#This Row],[50D EMA]]</f>
        <v>-0.26077191091292962</v>
      </c>
      <c r="U723" s="1">
        <f>(Table2[[#This Row],[Close Price]]-Table2[[#This Row],[200D EMA]])/Table2[[#This Row],[200D EMA]]</f>
        <v>-0.37204075017934735</v>
      </c>
      <c r="V723">
        <v>0.74101040340686697</v>
      </c>
      <c r="W723">
        <v>7.58</v>
      </c>
      <c r="X723">
        <v>8.42</v>
      </c>
      <c r="Y723">
        <v>7.58</v>
      </c>
      <c r="Z723">
        <v>8.42</v>
      </c>
      <c r="AA723">
        <v>7.58</v>
      </c>
      <c r="AB723">
        <v>10.53</v>
      </c>
      <c r="AC723" s="1">
        <f>(Table2[[#This Row],[Close Price]]/Table2[[#This Row],[Day Low]])-1</f>
        <v>8.8390501319261183E-2</v>
      </c>
      <c r="AD723" s="1">
        <f>(Table2[[#This Row],[Day High]]/Table2[[#This Row],[Close Price]])-1</f>
        <v>2.0606060606060517E-2</v>
      </c>
      <c r="AE723" s="1">
        <f>(Table2[[#This Row],[Close Price]]/Table2[[#This Row],[Current Week Low]])-1</f>
        <v>8.8390501319261183E-2</v>
      </c>
      <c r="AF723" s="1">
        <f>(Table2[[#This Row],[Current Week High]]/Table2[[#This Row],[Close Price]])-1</f>
        <v>2.0606060606060517E-2</v>
      </c>
      <c r="AG723" s="1">
        <f>(Table2[[#This Row],[Close Price]]/Table2[[#This Row],[Current Month Low]])-1</f>
        <v>8.8390501319261183E-2</v>
      </c>
      <c r="AH723" s="1">
        <f>(Table2[[#This Row],[Current Month High]]/Table2[[#This Row],[Close Price]])-1</f>
        <v>0.27636363636363637</v>
      </c>
      <c r="AI723">
        <v>132.48484848484799</v>
      </c>
      <c r="AJ723">
        <v>8.8390501319261094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-0.5</v>
      </c>
      <c r="AM723" t="s">
        <v>3143</v>
      </c>
      <c r="AN723">
        <v>-11.39</v>
      </c>
      <c r="AO723" t="s">
        <v>3143</v>
      </c>
      <c r="AP723">
        <v>-1.3076288212609999E-2</v>
      </c>
      <c r="AQ723">
        <f>(Table2[[#This Row],[Sharpe Ratio]]-AVERAGE(Table2[Sharpe Ratio]))/_xlfn.STDEV.P(Table2[Sharpe Ratio])</f>
        <v>-0.82406458245130043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721</v>
      </c>
      <c r="AT723">
        <f>_xlfn.RANK.AVG(Table2[[#This Row],[6M Return vs Nifty Z-Score]],Table2[6M Return vs Nifty Z-Score])</f>
        <v>726</v>
      </c>
      <c r="AU723">
        <f>_xlfn.RANK.AVG(Table2[[#This Row],[Sharpe Ratio Z-Score]],Table2[Sharpe Ratio Z-Score])</f>
        <v>578</v>
      </c>
      <c r="AV723">
        <f>(Table2[[#This Row],[Rank 1Y]]+Table2[[#This Row],[Rank 6M]]+Table2[[#This Row],[Rank Sharpe]])/3</f>
        <v>675</v>
      </c>
    </row>
    <row r="724" spans="1:48" x14ac:dyDescent="0.3">
      <c r="A724" t="s">
        <v>2283</v>
      </c>
      <c r="B724" t="s">
        <v>2284</v>
      </c>
      <c r="C724" t="s">
        <v>3114</v>
      </c>
      <c r="D724" t="s">
        <v>1992</v>
      </c>
      <c r="E724">
        <v>2273.9513501900001</v>
      </c>
      <c r="F724">
        <v>12.57</v>
      </c>
      <c r="G724">
        <v>-54.058673119929502</v>
      </c>
      <c r="H724">
        <f>(Table2[[#This Row],[1Y Return vs Nifty]]-AVERAGE(Table2[1Y Return vs Nifty]))/_xlfn.STDEV.P(Table2[1Y Return vs Nifty])</f>
        <v>-1.3053664041416602</v>
      </c>
      <c r="I724">
        <v>-6.60857986352325</v>
      </c>
      <c r="J724">
        <f>(Table2[[#This Row],[1M Return vs Nifty]]-AVERAGE(Table2[1M Return vs Nifty]))/_xlfn.STDEV.P(Table2[1M Return vs Nifty])</f>
        <v>-0.51557266736948215</v>
      </c>
      <c r="K724">
        <v>-38.336769498025703</v>
      </c>
      <c r="L724">
        <f>(Table2[[#This Row],[6M Return vs Nifty]]-AVERAGE(Table2[6M Return vs Nifty]))/_xlfn.STDEV.P(Table2[6M Return vs Nifty])</f>
        <v>-1.4235442012021908</v>
      </c>
      <c r="M724">
        <v>-9.1112453077821893</v>
      </c>
      <c r="N724">
        <f>(Table2[[#This Row],[1W Return vs Nifty]]-AVERAGE(Table2[1W Return vs Nifty]))/_xlfn.STDEV.P(Table2[1W Return vs Nifty])</f>
        <v>-0.68906704452134593</v>
      </c>
      <c r="O724">
        <v>13.47</v>
      </c>
      <c r="P724">
        <v>14.050864504752999</v>
      </c>
      <c r="Q724">
        <v>15.893061698116</v>
      </c>
      <c r="R724">
        <v>19.538897207149301</v>
      </c>
      <c r="S724" s="1">
        <f>(Table2[[#This Row],[Close Price]]-Table2[[#This Row],[20D EMA]])/Table2[[#This Row],[20D EMA]]</f>
        <v>-6.6815144766147014E-2</v>
      </c>
      <c r="T724" s="1">
        <f>(Table2[[#This Row],[Close Price]]-Table2[[#This Row],[50D EMA]])/Table2[[#This Row],[50D EMA]]</f>
        <v>-0.10539312397839047</v>
      </c>
      <c r="U724" s="1">
        <f>(Table2[[#This Row],[Close Price]]-Table2[[#This Row],[200D EMA]])/Table2[[#This Row],[200D EMA]]</f>
        <v>-0.20908883141817305</v>
      </c>
      <c r="V724">
        <v>0.63896455727882495</v>
      </c>
      <c r="W724">
        <v>12.17</v>
      </c>
      <c r="X724">
        <v>12.65</v>
      </c>
      <c r="Y724">
        <v>12.17</v>
      </c>
      <c r="Z724">
        <v>12.65</v>
      </c>
      <c r="AA724">
        <v>12.17</v>
      </c>
      <c r="AB724">
        <v>15.6</v>
      </c>
      <c r="AC724" s="1">
        <f>(Table2[[#This Row],[Close Price]]/Table2[[#This Row],[Day Low]])-1</f>
        <v>3.2867707477403529E-2</v>
      </c>
      <c r="AD724" s="1">
        <f>(Table2[[#This Row],[Day High]]/Table2[[#This Row],[Close Price]])-1</f>
        <v>6.364359586316537E-3</v>
      </c>
      <c r="AE724" s="1">
        <f>(Table2[[#This Row],[Close Price]]/Table2[[#This Row],[Current Week Low]])-1</f>
        <v>3.2867707477403529E-2</v>
      </c>
      <c r="AF724" s="1">
        <f>(Table2[[#This Row],[Current Week High]]/Table2[[#This Row],[Close Price]])-1</f>
        <v>6.364359586316537E-3</v>
      </c>
      <c r="AG724" s="1">
        <f>(Table2[[#This Row],[Close Price]]/Table2[[#This Row],[Current Month Low]])-1</f>
        <v>3.2867707477403529E-2</v>
      </c>
      <c r="AH724" s="1">
        <f>(Table2[[#This Row],[Current Month High]]/Table2[[#This Row],[Close Price]])-1</f>
        <v>0.24105011933174225</v>
      </c>
      <c r="AI724">
        <v>107.239459029435</v>
      </c>
      <c r="AJ724">
        <v>3.2867707477403498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</v>
      </c>
      <c r="AM724" t="s">
        <v>3143</v>
      </c>
      <c r="AN724">
        <v>-11.6</v>
      </c>
      <c r="AO724" t="s">
        <v>3143</v>
      </c>
      <c r="AP724">
        <v>-2.4016754283256E-2</v>
      </c>
      <c r="AQ724">
        <f>(Table2[[#This Row],[Sharpe Ratio]]-AVERAGE(Table2[Sharpe Ratio]))/_xlfn.STDEV.P(Table2[Sharpe Ratio])</f>
        <v>-0.95323445152878428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711</v>
      </c>
      <c r="AT724">
        <f>_xlfn.RANK.AVG(Table2[[#This Row],[6M Return vs Nifty Z-Score]],Table2[6M Return vs Nifty Z-Score])</f>
        <v>705</v>
      </c>
      <c r="AU724">
        <f>_xlfn.RANK.AVG(Table2[[#This Row],[Sharpe Ratio Z-Score]],Table2[Sharpe Ratio Z-Score])</f>
        <v>611</v>
      </c>
      <c r="AV724">
        <f>(Table2[[#This Row],[Rank 1Y]]+Table2[[#This Row],[Rank 6M]]+Table2[[#This Row],[Rank Sharpe]])/3</f>
        <v>675.66666666666663</v>
      </c>
    </row>
    <row r="725" spans="1:48" x14ac:dyDescent="0.3">
      <c r="A725" t="s">
        <v>655</v>
      </c>
      <c r="B725" t="s">
        <v>656</v>
      </c>
      <c r="C725" t="s">
        <v>3107</v>
      </c>
      <c r="D725" t="s">
        <v>443</v>
      </c>
      <c r="E725">
        <v>26757.673779789999</v>
      </c>
      <c r="F725">
        <v>355.85</v>
      </c>
      <c r="G725">
        <v>-43.087071370379803</v>
      </c>
      <c r="H725">
        <f>(Table2[[#This Row],[1Y Return vs Nifty]]-AVERAGE(Table2[1Y Return vs Nifty]))/_xlfn.STDEV.P(Table2[1Y Return vs Nifty])</f>
        <v>-1.1076162135711867</v>
      </c>
      <c r="I725">
        <v>-9.3630021977580604</v>
      </c>
      <c r="J725">
        <f>(Table2[[#This Row],[1M Return vs Nifty]]-AVERAGE(Table2[1M Return vs Nifty]))/_xlfn.STDEV.P(Table2[1M Return vs Nifty])</f>
        <v>-0.83904919305777004</v>
      </c>
      <c r="K725">
        <v>-29.508805883166101</v>
      </c>
      <c r="L725">
        <f>(Table2[[#This Row],[6M Return vs Nifty]]-AVERAGE(Table2[6M Return vs Nifty]))/_xlfn.STDEV.P(Table2[6M Return vs Nifty])</f>
        <v>-1.1017112119272288</v>
      </c>
      <c r="M725">
        <v>-7.4639773016751398</v>
      </c>
      <c r="N725">
        <f>(Table2[[#This Row],[1W Return vs Nifty]]-AVERAGE(Table2[1W Return vs Nifty]))/_xlfn.STDEV.P(Table2[1W Return vs Nifty])</f>
        <v>-0.35529274998328914</v>
      </c>
      <c r="O725">
        <v>393.16</v>
      </c>
      <c r="P725">
        <v>405.25618155245098</v>
      </c>
      <c r="Q725">
        <v>413.71958187088597</v>
      </c>
      <c r="R725">
        <v>11.6124611176083</v>
      </c>
      <c r="S725" s="1">
        <f>(Table2[[#This Row],[Close Price]]-Table2[[#This Row],[20D EMA]])/Table2[[#This Row],[20D EMA]]</f>
        <v>-9.4897751551531184E-2</v>
      </c>
      <c r="T725" s="1">
        <f>(Table2[[#This Row],[Close Price]]-Table2[[#This Row],[50D EMA]])/Table2[[#This Row],[50D EMA]]</f>
        <v>-0.12191345573850668</v>
      </c>
      <c r="U725" s="1">
        <f>(Table2[[#This Row],[Close Price]]-Table2[[#This Row],[200D EMA]])/Table2[[#This Row],[200D EMA]]</f>
        <v>-0.13987634235051979</v>
      </c>
      <c r="V725">
        <v>0.49066823536249699</v>
      </c>
      <c r="W725">
        <v>354.25</v>
      </c>
      <c r="X725">
        <v>362.95</v>
      </c>
      <c r="Y725">
        <v>354.25</v>
      </c>
      <c r="Z725">
        <v>362.95</v>
      </c>
      <c r="AA725">
        <v>354.25</v>
      </c>
      <c r="AB725">
        <v>428.45</v>
      </c>
      <c r="AC725" s="1">
        <f>(Table2[[#This Row],[Close Price]]/Table2[[#This Row],[Day Low]])-1</f>
        <v>4.5165843330980948E-3</v>
      </c>
      <c r="AD725" s="1">
        <f>(Table2[[#This Row],[Day High]]/Table2[[#This Row],[Close Price]])-1</f>
        <v>1.9952227061964312E-2</v>
      </c>
      <c r="AE725" s="1">
        <f>(Table2[[#This Row],[Close Price]]/Table2[[#This Row],[Current Week Low]])-1</f>
        <v>4.5165843330980948E-3</v>
      </c>
      <c r="AF725" s="1">
        <f>(Table2[[#This Row],[Current Week High]]/Table2[[#This Row],[Close Price]])-1</f>
        <v>1.9952227061964312E-2</v>
      </c>
      <c r="AG725" s="1">
        <f>(Table2[[#This Row],[Close Price]]/Table2[[#This Row],[Current Month Low]])-1</f>
        <v>4.5165843330980948E-3</v>
      </c>
      <c r="AH725" s="1">
        <f>(Table2[[#This Row],[Current Month High]]/Table2[[#This Row],[Close Price]])-1</f>
        <v>0.20401854714064904</v>
      </c>
      <c r="AI725">
        <v>37.136433890684202</v>
      </c>
      <c r="AJ725">
        <v>0.465838509316784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</v>
      </c>
      <c r="AM725" t="s">
        <v>3143</v>
      </c>
      <c r="AN725">
        <v>-13.5</v>
      </c>
      <c r="AO725" t="s">
        <v>3143</v>
      </c>
      <c r="AP725">
        <v>-8.3882705681556993E-2</v>
      </c>
      <c r="AQ725">
        <f>(Table2[[#This Row],[Sharpe Ratio]]-AVERAGE(Table2[Sharpe Ratio]))/_xlfn.STDEV.P(Table2[Sharpe Ratio])</f>
        <v>-1.6600486817803983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680</v>
      </c>
      <c r="AT725">
        <f>_xlfn.RANK.AVG(Table2[[#This Row],[6M Return vs Nifty Z-Score]],Table2[6M Return vs Nifty Z-Score])</f>
        <v>657</v>
      </c>
      <c r="AU725">
        <f>_xlfn.RANK.AVG(Table2[[#This Row],[Sharpe Ratio Z-Score]],Table2[Sharpe Ratio Z-Score])</f>
        <v>694</v>
      </c>
      <c r="AV725">
        <f>(Table2[[#This Row],[Rank 1Y]]+Table2[[#This Row],[Rank 6M]]+Table2[[#This Row],[Rank Sharpe]])/3</f>
        <v>677</v>
      </c>
    </row>
    <row r="726" spans="1:48" x14ac:dyDescent="0.3">
      <c r="A726" t="s">
        <v>1982</v>
      </c>
      <c r="B726" t="s">
        <v>1983</v>
      </c>
      <c r="C726" t="s">
        <v>3097</v>
      </c>
      <c r="D726" t="s">
        <v>54</v>
      </c>
      <c r="E726">
        <v>3237.6100633199999</v>
      </c>
      <c r="F726">
        <v>459.45</v>
      </c>
      <c r="G726">
        <v>-77.451633551127102</v>
      </c>
      <c r="H726">
        <f>(Table2[[#This Row],[1Y Return vs Nifty]]-AVERAGE(Table2[1Y Return vs Nifty]))/_xlfn.STDEV.P(Table2[1Y Return vs Nifty])</f>
        <v>-1.7269969453219156</v>
      </c>
      <c r="I726">
        <v>-16.8276581188248</v>
      </c>
      <c r="J726">
        <f>(Table2[[#This Row],[1M Return vs Nifty]]-AVERAGE(Table2[1M Return vs Nifty]))/_xlfn.STDEV.P(Table2[1M Return vs Nifty])</f>
        <v>-1.7156907061596351</v>
      </c>
      <c r="K726">
        <v>-56.299526821074899</v>
      </c>
      <c r="L726">
        <f>(Table2[[#This Row],[6M Return vs Nifty]]-AVERAGE(Table2[6M Return vs Nifty]))/_xlfn.STDEV.P(Table2[6M Return vs Nifty])</f>
        <v>-2.0783960036231708</v>
      </c>
      <c r="M726">
        <v>-7.6872254259814303</v>
      </c>
      <c r="N726">
        <f>(Table2[[#This Row],[1W Return vs Nifty]]-AVERAGE(Table2[1W Return vs Nifty]))/_xlfn.STDEV.P(Table2[1W Return vs Nifty])</f>
        <v>-0.40052794238733203</v>
      </c>
      <c r="O726">
        <v>510.79</v>
      </c>
      <c r="P726">
        <v>564.97195887044404</v>
      </c>
      <c r="Q726">
        <v>707.47432316710797</v>
      </c>
      <c r="R726">
        <v>10.1202202708767</v>
      </c>
      <c r="S726" s="1">
        <f>(Table2[[#This Row],[Close Price]]-Table2[[#This Row],[20D EMA]])/Table2[[#This Row],[20D EMA]]</f>
        <v>-0.10051097319837904</v>
      </c>
      <c r="T726" s="1">
        <f>(Table2[[#This Row],[Close Price]]-Table2[[#This Row],[50D EMA]])/Table2[[#This Row],[50D EMA]]</f>
        <v>-0.18677379861721899</v>
      </c>
      <c r="U726" s="1">
        <f>(Table2[[#This Row],[Close Price]]-Table2[[#This Row],[200D EMA]])/Table2[[#This Row],[200D EMA]]</f>
        <v>-0.35057713763630649</v>
      </c>
      <c r="V726">
        <v>1.1828122672311601</v>
      </c>
      <c r="W726">
        <v>448</v>
      </c>
      <c r="X726">
        <v>463.7</v>
      </c>
      <c r="Y726">
        <v>448</v>
      </c>
      <c r="Z726">
        <v>463.7</v>
      </c>
      <c r="AA726">
        <v>446.95</v>
      </c>
      <c r="AB726">
        <v>590.70000000000005</v>
      </c>
      <c r="AC726" s="1">
        <f>(Table2[[#This Row],[Close Price]]/Table2[[#This Row],[Day Low]])-1</f>
        <v>2.5558035714285721E-2</v>
      </c>
      <c r="AD726" s="1">
        <f>(Table2[[#This Row],[Day High]]/Table2[[#This Row],[Close Price]])-1</f>
        <v>9.2501904450974504E-3</v>
      </c>
      <c r="AE726" s="1">
        <f>(Table2[[#This Row],[Close Price]]/Table2[[#This Row],[Current Week Low]])-1</f>
        <v>2.5558035714285721E-2</v>
      </c>
      <c r="AF726" s="1">
        <f>(Table2[[#This Row],[Current Week High]]/Table2[[#This Row],[Close Price]])-1</f>
        <v>9.2501904450974504E-3</v>
      </c>
      <c r="AG726" s="1">
        <f>(Table2[[#This Row],[Close Price]]/Table2[[#This Row],[Current Month Low]])-1</f>
        <v>2.7967334153708556E-2</v>
      </c>
      <c r="AH726" s="1">
        <f>(Table2[[#This Row],[Current Month High]]/Table2[[#This Row],[Close Price]])-1</f>
        <v>0.2856676460985963</v>
      </c>
      <c r="AI726">
        <v>170.58439438459001</v>
      </c>
      <c r="AJ726">
        <v>2.7967334153708499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-0.26</v>
      </c>
      <c r="AM726" t="s">
        <v>3143</v>
      </c>
      <c r="AN726">
        <v>-17.170000000000002</v>
      </c>
      <c r="AO726" t="s">
        <v>3143</v>
      </c>
      <c r="AP726">
        <v>-1.5469825409484999E-2</v>
      </c>
      <c r="AQ726">
        <f>(Table2[[#This Row],[Sharpe Ratio]]-AVERAGE(Table2[Sharpe Ratio]))/_xlfn.STDEV.P(Table2[Sharpe Ratio])</f>
        <v>-0.85232415424248431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729</v>
      </c>
      <c r="AT726">
        <f>_xlfn.RANK.AVG(Table2[[#This Row],[6M Return vs Nifty Z-Score]],Table2[6M Return vs Nifty Z-Score])</f>
        <v>730</v>
      </c>
      <c r="AU726">
        <f>_xlfn.RANK.AVG(Table2[[#This Row],[Sharpe Ratio Z-Score]],Table2[Sharpe Ratio Z-Score])</f>
        <v>585</v>
      </c>
      <c r="AV726">
        <f>(Table2[[#This Row],[Rank 1Y]]+Table2[[#This Row],[Rank 6M]]+Table2[[#This Row],[Rank Sharpe]])/3</f>
        <v>681.33333333333337</v>
      </c>
    </row>
    <row r="727" spans="1:48" x14ac:dyDescent="0.3">
      <c r="A727" t="s">
        <v>323</v>
      </c>
      <c r="B727" t="s">
        <v>324</v>
      </c>
      <c r="C727" t="s">
        <v>3097</v>
      </c>
      <c r="D727" t="s">
        <v>24</v>
      </c>
      <c r="E727">
        <v>81139.920046080006</v>
      </c>
      <c r="F727">
        <v>1054.8</v>
      </c>
      <c r="G727">
        <v>-55.2707251165955</v>
      </c>
      <c r="H727">
        <f>(Table2[[#This Row],[1Y Return vs Nifty]]-AVERAGE(Table2[1Y Return vs Nifty]))/_xlfn.STDEV.P(Table2[1Y Return vs Nifty])</f>
        <v>-1.3272122128752721</v>
      </c>
      <c r="I727">
        <v>-21.970171237384498</v>
      </c>
      <c r="J727">
        <f>(Table2[[#This Row],[1M Return vs Nifty]]-AVERAGE(Table2[1M Return vs Nifty]))/_xlfn.STDEV.P(Table2[1M Return vs Nifty])</f>
        <v>-2.3196221571294648</v>
      </c>
      <c r="K727">
        <v>-37.637389009684902</v>
      </c>
      <c r="L727">
        <f>(Table2[[#This Row],[6M Return vs Nifty]]-AVERAGE(Table2[6M Return vs Nifty]))/_xlfn.STDEV.P(Table2[6M Return vs Nifty])</f>
        <v>-1.3980475268814641</v>
      </c>
      <c r="M727">
        <v>-21.283280624067402</v>
      </c>
      <c r="N727">
        <f>(Table2[[#This Row],[1W Return vs Nifty]]-AVERAGE(Table2[1W Return vs Nifty]))/_xlfn.STDEV.P(Table2[1W Return vs Nifty])</f>
        <v>-3.1554006864808737</v>
      </c>
      <c r="O727">
        <v>1294.81</v>
      </c>
      <c r="P727">
        <v>1360.4477037792401</v>
      </c>
      <c r="Q727">
        <v>1419.4627688677199</v>
      </c>
      <c r="R727">
        <v>5.8668963670907699</v>
      </c>
      <c r="S727" s="1">
        <f>(Table2[[#This Row],[Close Price]]-Table2[[#This Row],[20D EMA]])/Table2[[#This Row],[20D EMA]]</f>
        <v>-0.18536310346691792</v>
      </c>
      <c r="T727" s="1">
        <f>(Table2[[#This Row],[Close Price]]-Table2[[#This Row],[50D EMA]])/Table2[[#This Row],[50D EMA]]</f>
        <v>-0.22466699964296283</v>
      </c>
      <c r="U727" s="1">
        <f>(Table2[[#This Row],[Close Price]]-Table2[[#This Row],[200D EMA]])/Table2[[#This Row],[200D EMA]]</f>
        <v>-0.25690196098528523</v>
      </c>
      <c r="V727">
        <v>1.9633275423896099</v>
      </c>
      <c r="W727">
        <v>1031</v>
      </c>
      <c r="X727">
        <v>1084.6500000000001</v>
      </c>
      <c r="Y727">
        <v>1031</v>
      </c>
      <c r="Z727">
        <v>1084.6500000000001</v>
      </c>
      <c r="AA727">
        <v>1025.5</v>
      </c>
      <c r="AB727">
        <v>1450.3</v>
      </c>
      <c r="AC727" s="1">
        <f>(Table2[[#This Row],[Close Price]]/Table2[[#This Row],[Day Low]])-1</f>
        <v>2.3084384093113419E-2</v>
      </c>
      <c r="AD727" s="1">
        <f>(Table2[[#This Row],[Day High]]/Table2[[#This Row],[Close Price]])-1</f>
        <v>2.8299203640500759E-2</v>
      </c>
      <c r="AE727" s="1">
        <f>(Table2[[#This Row],[Close Price]]/Table2[[#This Row],[Current Week Low]])-1</f>
        <v>2.3084384093113419E-2</v>
      </c>
      <c r="AF727" s="1">
        <f>(Table2[[#This Row],[Current Week High]]/Table2[[#This Row],[Close Price]])-1</f>
        <v>2.8299203640500759E-2</v>
      </c>
      <c r="AG727" s="1">
        <f>(Table2[[#This Row],[Close Price]]/Table2[[#This Row],[Current Month Low]])-1</f>
        <v>2.857142857142847E-2</v>
      </c>
      <c r="AH727" s="1">
        <f>(Table2[[#This Row],[Current Month High]]/Table2[[#This Row],[Close Price]])-1</f>
        <v>0.37495259764884348</v>
      </c>
      <c r="AI727">
        <v>60.646568069776201</v>
      </c>
      <c r="AJ727">
        <v>2.8571428571428399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-0.23</v>
      </c>
      <c r="AM727" t="s">
        <v>3143</v>
      </c>
      <c r="AN727">
        <v>-22.24</v>
      </c>
      <c r="AO727" t="s">
        <v>3143</v>
      </c>
      <c r="AP727">
        <v>-4.5258122955285002E-2</v>
      </c>
      <c r="AQ727">
        <f>(Table2[[#This Row],[Sharpe Ratio]]-AVERAGE(Table2[Sharpe Ratio]))/_xlfn.STDEV.P(Table2[Sharpe Ratio])</f>
        <v>-1.2040231101357706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715</v>
      </c>
      <c r="AT727">
        <f>_xlfn.RANK.AVG(Table2[[#This Row],[6M Return vs Nifty Z-Score]],Table2[6M Return vs Nifty Z-Score])</f>
        <v>703</v>
      </c>
      <c r="AU727">
        <f>_xlfn.RANK.AVG(Table2[[#This Row],[Sharpe Ratio Z-Score]],Table2[Sharpe Ratio Z-Score])</f>
        <v>646</v>
      </c>
      <c r="AV727">
        <f>(Table2[[#This Row],[Rank 1Y]]+Table2[[#This Row],[Rank 6M]]+Table2[[#This Row],[Rank Sharpe]])/3</f>
        <v>688</v>
      </c>
    </row>
    <row r="728" spans="1:48" x14ac:dyDescent="0.3">
      <c r="A728" t="s">
        <v>2385</v>
      </c>
      <c r="B728" t="s">
        <v>2386</v>
      </c>
      <c r="C728" t="s">
        <v>3111</v>
      </c>
      <c r="D728" t="s">
        <v>432</v>
      </c>
      <c r="E728">
        <v>2053.0198571159999</v>
      </c>
      <c r="F728">
        <v>181.92</v>
      </c>
      <c r="G728">
        <v>-62.273470623934401</v>
      </c>
      <c r="H728">
        <f>(Table2[[#This Row],[1Y Return vs Nifty]]-AVERAGE(Table2[1Y Return vs Nifty]))/_xlfn.STDEV.P(Table2[1Y Return vs Nifty])</f>
        <v>-1.4534284473142984</v>
      </c>
      <c r="I728">
        <v>-7.1003472483541996</v>
      </c>
      <c r="J728">
        <f>(Table2[[#This Row],[1M Return vs Nifty]]-AVERAGE(Table2[1M Return vs Nifty]))/_xlfn.STDEV.P(Table2[1M Return vs Nifty])</f>
        <v>-0.57332532320398499</v>
      </c>
      <c r="K728">
        <v>-33.199835504977699</v>
      </c>
      <c r="L728">
        <f>(Table2[[#This Row],[6M Return vs Nifty]]-AVERAGE(Table2[6M Return vs Nifty]))/_xlfn.STDEV.P(Table2[6M Return vs Nifty])</f>
        <v>-1.2362717004515069</v>
      </c>
      <c r="M728">
        <v>-10.182016511886699</v>
      </c>
      <c r="N728">
        <f>(Table2[[#This Row],[1W Return vs Nifty]]-AVERAGE(Table2[1W Return vs Nifty]))/_xlfn.STDEV.P(Table2[1W Return vs Nifty])</f>
        <v>-0.90602985927683544</v>
      </c>
      <c r="O728">
        <v>196.95</v>
      </c>
      <c r="P728">
        <v>205.584890586906</v>
      </c>
      <c r="Q728">
        <v>237.15061509586499</v>
      </c>
      <c r="R728">
        <v>13.9299798732191</v>
      </c>
      <c r="S728" s="1">
        <f>(Table2[[#This Row],[Close Price]]-Table2[[#This Row],[20D EMA]])/Table2[[#This Row],[20D EMA]]</f>
        <v>-7.6313785224676328E-2</v>
      </c>
      <c r="T728" s="1">
        <f>(Table2[[#This Row],[Close Price]]-Table2[[#This Row],[50D EMA]])/Table2[[#This Row],[50D EMA]]</f>
        <v>-0.11511006727852044</v>
      </c>
      <c r="U728" s="1">
        <f>(Table2[[#This Row],[Close Price]]-Table2[[#This Row],[200D EMA]])/Table2[[#This Row],[200D EMA]]</f>
        <v>-0.2328925652313352</v>
      </c>
      <c r="V728">
        <v>0.50453572079401399</v>
      </c>
      <c r="W728">
        <v>178</v>
      </c>
      <c r="X728">
        <v>183.2</v>
      </c>
      <c r="Y728">
        <v>178</v>
      </c>
      <c r="Z728">
        <v>183.2</v>
      </c>
      <c r="AA728">
        <v>173.5</v>
      </c>
      <c r="AB728">
        <v>210.51</v>
      </c>
      <c r="AC728" s="1">
        <f>(Table2[[#This Row],[Close Price]]/Table2[[#This Row],[Day Low]])-1</f>
        <v>2.2022471910112307E-2</v>
      </c>
      <c r="AD728" s="1">
        <f>(Table2[[#This Row],[Day High]]/Table2[[#This Row],[Close Price]])-1</f>
        <v>7.0360598065084545E-3</v>
      </c>
      <c r="AE728" s="1">
        <f>(Table2[[#This Row],[Close Price]]/Table2[[#This Row],[Current Week Low]])-1</f>
        <v>2.2022471910112307E-2</v>
      </c>
      <c r="AF728" s="1">
        <f>(Table2[[#This Row],[Current Week High]]/Table2[[#This Row],[Close Price]])-1</f>
        <v>7.0360598065084545E-3</v>
      </c>
      <c r="AG728" s="1">
        <f>(Table2[[#This Row],[Close Price]]/Table2[[#This Row],[Current Month Low]])-1</f>
        <v>4.8530259365994199E-2</v>
      </c>
      <c r="AH728" s="1">
        <f>(Table2[[#This Row],[Current Month High]]/Table2[[#This Row],[Close Price]])-1</f>
        <v>0.15715699208443268</v>
      </c>
      <c r="AI728">
        <v>137.32959542656101</v>
      </c>
      <c r="AJ728">
        <v>4.8530259365994199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-0.11</v>
      </c>
      <c r="AM728" t="s">
        <v>3143</v>
      </c>
      <c r="AN728">
        <v>-11.77</v>
      </c>
      <c r="AO728" t="s">
        <v>3143</v>
      </c>
      <c r="AP728">
        <v>-6.1439220836946001E-2</v>
      </c>
      <c r="AQ728">
        <f>(Table2[[#This Row],[Sharpe Ratio]]-AVERAGE(Table2[Sharpe Ratio]))/_xlfn.STDEV.P(Table2[Sharpe Ratio])</f>
        <v>-1.3950671005295627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722</v>
      </c>
      <c r="AT728">
        <f>_xlfn.RANK.AVG(Table2[[#This Row],[6M Return vs Nifty Z-Score]],Table2[6M Return vs Nifty Z-Score])</f>
        <v>683</v>
      </c>
      <c r="AU728">
        <f>_xlfn.RANK.AVG(Table2[[#This Row],[Sharpe Ratio Z-Score]],Table2[Sharpe Ratio Z-Score])</f>
        <v>675</v>
      </c>
      <c r="AV728">
        <f>(Table2[[#This Row],[Rank 1Y]]+Table2[[#This Row],[Rank 6M]]+Table2[[#This Row],[Rank Sharpe]])/3</f>
        <v>693.33333333333337</v>
      </c>
    </row>
    <row r="729" spans="1:48" x14ac:dyDescent="0.3">
      <c r="A729" t="s">
        <v>1600</v>
      </c>
      <c r="B729" t="s">
        <v>1601</v>
      </c>
      <c r="C729" t="s">
        <v>3108</v>
      </c>
      <c r="D729" t="s">
        <v>446</v>
      </c>
      <c r="E729">
        <v>5542.9796956649998</v>
      </c>
      <c r="F729">
        <v>486.25</v>
      </c>
      <c r="G729">
        <v>-51.051121233392401</v>
      </c>
      <c r="H729">
        <f>(Table2[[#This Row],[1Y Return vs Nifty]]-AVERAGE(Table2[1Y Return vs Nifty]))/_xlfn.STDEV.P(Table2[1Y Return vs Nifty])</f>
        <v>-1.251158826042345</v>
      </c>
      <c r="I729">
        <v>-3.6368634117640299</v>
      </c>
      <c r="J729">
        <f>(Table2[[#This Row],[1M Return vs Nifty]]-AVERAGE(Table2[1M Return vs Nifty]))/_xlfn.STDEV.P(Table2[1M Return vs Nifty])</f>
        <v>-0.16657734403144125</v>
      </c>
      <c r="K729">
        <v>-32.902850269352697</v>
      </c>
      <c r="L729">
        <f>(Table2[[#This Row],[6M Return vs Nifty]]-AVERAGE(Table2[6M Return vs Nifty]))/_xlfn.STDEV.P(Table2[6M Return vs Nifty])</f>
        <v>-1.2254447815468072</v>
      </c>
      <c r="M729">
        <v>-4.9161284719284097</v>
      </c>
      <c r="N729">
        <f>(Table2[[#This Row],[1W Return vs Nifty]]-AVERAGE(Table2[1W Return vs Nifty]))/_xlfn.STDEV.P(Table2[1W Return vs Nifty])</f>
        <v>0.16095988321637725</v>
      </c>
      <c r="O729">
        <v>533.33000000000004</v>
      </c>
      <c r="P729">
        <v>561.64545923859998</v>
      </c>
      <c r="Q729">
        <v>611.45055892647497</v>
      </c>
      <c r="R729">
        <v>4.9118396384330403</v>
      </c>
      <c r="S729" s="1">
        <f>(Table2[[#This Row],[Close Price]]-Table2[[#This Row],[20D EMA]])/Table2[[#This Row],[20D EMA]]</f>
        <v>-8.8275551722198337E-2</v>
      </c>
      <c r="T729" s="1">
        <f>(Table2[[#This Row],[Close Price]]-Table2[[#This Row],[50D EMA]])/Table2[[#This Row],[50D EMA]]</f>
        <v>-0.13424030765032902</v>
      </c>
      <c r="U729" s="1">
        <f>(Table2[[#This Row],[Close Price]]-Table2[[#This Row],[200D EMA]])/Table2[[#This Row],[200D EMA]]</f>
        <v>-0.20475990592974491</v>
      </c>
      <c r="V729">
        <v>0.79819573949319</v>
      </c>
      <c r="W729">
        <v>482.35</v>
      </c>
      <c r="X729">
        <v>505.95</v>
      </c>
      <c r="Y729">
        <v>482.35</v>
      </c>
      <c r="Z729">
        <v>505.95</v>
      </c>
      <c r="AA729">
        <v>482.35</v>
      </c>
      <c r="AB729">
        <v>566.95000000000005</v>
      </c>
      <c r="AC729" s="1">
        <f>(Table2[[#This Row],[Close Price]]/Table2[[#This Row],[Day Low]])-1</f>
        <v>8.0854151549702991E-3</v>
      </c>
      <c r="AD729" s="1">
        <f>(Table2[[#This Row],[Day High]]/Table2[[#This Row],[Close Price]])-1</f>
        <v>4.0514138817480783E-2</v>
      </c>
      <c r="AE729" s="1">
        <f>(Table2[[#This Row],[Close Price]]/Table2[[#This Row],[Current Week Low]])-1</f>
        <v>8.0854151549702991E-3</v>
      </c>
      <c r="AF729" s="1">
        <f>(Table2[[#This Row],[Current Week High]]/Table2[[#This Row],[Close Price]])-1</f>
        <v>4.0514138817480783E-2</v>
      </c>
      <c r="AG729" s="1">
        <f>(Table2[[#This Row],[Close Price]]/Table2[[#This Row],[Current Month Low]])-1</f>
        <v>8.0854151549702991E-3</v>
      </c>
      <c r="AH729" s="1">
        <f>(Table2[[#This Row],[Current Month High]]/Table2[[#This Row],[Close Price]])-1</f>
        <v>0.16596401028277641</v>
      </c>
      <c r="AI729">
        <v>59.588688946015402</v>
      </c>
      <c r="AJ729">
        <v>0.80854151549702902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-0.2</v>
      </c>
      <c r="AM729" t="s">
        <v>3143</v>
      </c>
      <c r="AN729">
        <v>-11.37</v>
      </c>
      <c r="AO729" t="s">
        <v>3143</v>
      </c>
      <c r="AP729">
        <v>-9.7565379893113993E-2</v>
      </c>
      <c r="AQ729">
        <f>(Table2[[#This Row],[Sharpe Ratio]]-AVERAGE(Table2[Sharpe Ratio]))/_xlfn.STDEV.P(Table2[Sharpe Ratio])</f>
        <v>-1.8215947461915578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701</v>
      </c>
      <c r="AT729">
        <f>_xlfn.RANK.AVG(Table2[[#This Row],[6M Return vs Nifty Z-Score]],Table2[6M Return vs Nifty Z-Score])</f>
        <v>679</v>
      </c>
      <c r="AU729">
        <f>_xlfn.RANK.AVG(Table2[[#This Row],[Sharpe Ratio Z-Score]],Table2[Sharpe Ratio Z-Score])</f>
        <v>710</v>
      </c>
      <c r="AV729">
        <f>(Table2[[#This Row],[Rank 1Y]]+Table2[[#This Row],[Rank 6M]]+Table2[[#This Row],[Rank Sharpe]])/3</f>
        <v>696.66666666666663</v>
      </c>
    </row>
    <row r="730" spans="1:48" x14ac:dyDescent="0.3">
      <c r="A730" t="s">
        <v>1079</v>
      </c>
      <c r="B730" t="s">
        <v>1080</v>
      </c>
      <c r="C730" t="s">
        <v>3114</v>
      </c>
      <c r="D730" t="s">
        <v>630</v>
      </c>
      <c r="E730">
        <v>11483.97018552</v>
      </c>
      <c r="F730">
        <v>120.63</v>
      </c>
      <c r="G730">
        <v>-79.636934668861997</v>
      </c>
      <c r="H730">
        <f>(Table2[[#This Row],[1Y Return vs Nifty]]-AVERAGE(Table2[1Y Return vs Nifty]))/_xlfn.STDEV.P(Table2[1Y Return vs Nifty])</f>
        <v>-1.7663844224059868</v>
      </c>
      <c r="I730">
        <v>-5.3824726374160097</v>
      </c>
      <c r="J730">
        <f>(Table2[[#This Row],[1M Return vs Nifty]]-AVERAGE(Table2[1M Return vs Nifty]))/_xlfn.STDEV.P(Table2[1M Return vs Nifty])</f>
        <v>-0.37157989592956575</v>
      </c>
      <c r="K730">
        <v>-27.763180271579799</v>
      </c>
      <c r="L730">
        <f>(Table2[[#This Row],[6M Return vs Nifty]]-AVERAGE(Table2[6M Return vs Nifty]))/_xlfn.STDEV.P(Table2[6M Return vs Nifty])</f>
        <v>-1.0380725367761319</v>
      </c>
      <c r="M730">
        <v>-10.103974788241</v>
      </c>
      <c r="N730">
        <f>(Table2[[#This Row],[1W Return vs Nifty]]-AVERAGE(Table2[1W Return vs Nifty]))/_xlfn.STDEV.P(Table2[1W Return vs Nifty])</f>
        <v>-0.89021681540188247</v>
      </c>
      <c r="O730">
        <v>127.31</v>
      </c>
      <c r="P730">
        <v>132.170867044994</v>
      </c>
      <c r="Q730">
        <v>157.47523083249399</v>
      </c>
      <c r="R730">
        <v>29.660548974572698</v>
      </c>
      <c r="S730" s="1">
        <f>(Table2[[#This Row],[Close Price]]-Table2[[#This Row],[20D EMA]])/Table2[[#This Row],[20D EMA]]</f>
        <v>-5.2470347969523261E-2</v>
      </c>
      <c r="T730" s="1">
        <f>(Table2[[#This Row],[Close Price]]-Table2[[#This Row],[50D EMA]])/Table2[[#This Row],[50D EMA]]</f>
        <v>-8.7317782677972647E-2</v>
      </c>
      <c r="U730" s="1">
        <f>(Table2[[#This Row],[Close Price]]-Table2[[#This Row],[200D EMA]])/Table2[[#This Row],[200D EMA]]</f>
        <v>-0.23397476947778648</v>
      </c>
      <c r="V730">
        <v>0.81794866895175999</v>
      </c>
      <c r="W730">
        <v>119.28</v>
      </c>
      <c r="X730">
        <v>122</v>
      </c>
      <c r="Y730">
        <v>119.28</v>
      </c>
      <c r="Z730">
        <v>122</v>
      </c>
      <c r="AA730">
        <v>118.81</v>
      </c>
      <c r="AB730">
        <v>143.55000000000001</v>
      </c>
      <c r="AC730" s="1">
        <f>(Table2[[#This Row],[Close Price]]/Table2[[#This Row],[Day Low]])-1</f>
        <v>1.1317907444667874E-2</v>
      </c>
      <c r="AD730" s="1">
        <f>(Table2[[#This Row],[Day High]]/Table2[[#This Row],[Close Price]])-1</f>
        <v>1.1357042195142109E-2</v>
      </c>
      <c r="AE730" s="1">
        <f>(Table2[[#This Row],[Close Price]]/Table2[[#This Row],[Current Week Low]])-1</f>
        <v>1.1317907444667874E-2</v>
      </c>
      <c r="AF730" s="1">
        <f>(Table2[[#This Row],[Current Week High]]/Table2[[#This Row],[Close Price]])-1</f>
        <v>1.1357042195142109E-2</v>
      </c>
      <c r="AG730" s="1">
        <f>(Table2[[#This Row],[Close Price]]/Table2[[#This Row],[Current Month Low]])-1</f>
        <v>1.5318575877451446E-2</v>
      </c>
      <c r="AH730" s="1">
        <f>(Table2[[#This Row],[Current Month High]]/Table2[[#This Row],[Close Price]])-1</f>
        <v>0.1900024869435466</v>
      </c>
      <c r="AI730">
        <v>148.44566028351099</v>
      </c>
      <c r="AJ730">
        <v>1.5318575877451399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-7.0000000000000007E-2</v>
      </c>
      <c r="AM730" t="s">
        <v>3143</v>
      </c>
      <c r="AN730">
        <v>-6.72</v>
      </c>
      <c r="AO730" t="s">
        <v>3143</v>
      </c>
      <c r="AP730">
        <v>-0.112472750953162</v>
      </c>
      <c r="AQ730">
        <f>(Table2[[#This Row],[Sharpe Ratio]]-AVERAGE(Table2[Sharpe Ratio]))/_xlfn.STDEV.P(Table2[Sharpe Ratio])</f>
        <v>-1.9976003345898752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730</v>
      </c>
      <c r="AT730">
        <f>_xlfn.RANK.AVG(Table2[[#This Row],[6M Return vs Nifty Z-Score]],Table2[6M Return vs Nifty Z-Score])</f>
        <v>648</v>
      </c>
      <c r="AU730">
        <f>_xlfn.RANK.AVG(Table2[[#This Row],[Sharpe Ratio Z-Score]],Table2[Sharpe Ratio Z-Score])</f>
        <v>719</v>
      </c>
      <c r="AV730">
        <f>(Table2[[#This Row],[Rank 1Y]]+Table2[[#This Row],[Rank 6M]]+Table2[[#This Row],[Rank Sharpe]])/3</f>
        <v>699</v>
      </c>
    </row>
    <row r="731" spans="1:48" x14ac:dyDescent="0.3">
      <c r="A731" t="s">
        <v>1427</v>
      </c>
      <c r="B731" t="s">
        <v>1428</v>
      </c>
      <c r="C731" t="s">
        <v>3106</v>
      </c>
      <c r="D731" t="s">
        <v>83</v>
      </c>
      <c r="E731">
        <v>7037.5211227649997</v>
      </c>
      <c r="F731">
        <v>242.5</v>
      </c>
      <c r="G731">
        <v>-72.700673716098393</v>
      </c>
      <c r="H731">
        <f>(Table2[[#This Row],[1Y Return vs Nifty]]-AVERAGE(Table2[1Y Return vs Nifty]))/_xlfn.STDEV.P(Table2[1Y Return vs Nifty])</f>
        <v>-1.6413664937054819</v>
      </c>
      <c r="I731">
        <v>-10.154287109716901</v>
      </c>
      <c r="J731">
        <f>(Table2[[#This Row],[1M Return vs Nifty]]-AVERAGE(Table2[1M Return vs Nifty]))/_xlfn.STDEV.P(Table2[1M Return vs Nifty])</f>
        <v>-0.93197687918950323</v>
      </c>
      <c r="K731">
        <v>-33.050346839232297</v>
      </c>
      <c r="L731">
        <f>(Table2[[#This Row],[6M Return vs Nifty]]-AVERAGE(Table2[6M Return vs Nifty]))/_xlfn.STDEV.P(Table2[6M Return vs Nifty])</f>
        <v>-1.2308219289913496</v>
      </c>
      <c r="M731">
        <v>-13.2130180793124</v>
      </c>
      <c r="N731">
        <f>(Table2[[#This Row],[1W Return vs Nifty]]-AVERAGE(Table2[1W Return vs Nifty]))/_xlfn.STDEV.P(Table2[1W Return vs Nifty])</f>
        <v>-1.5201803230511639</v>
      </c>
      <c r="O731">
        <v>268.82</v>
      </c>
      <c r="P731">
        <v>280.88301293331898</v>
      </c>
      <c r="Q731">
        <v>320.99277013622401</v>
      </c>
      <c r="R731">
        <v>19.758862875484098</v>
      </c>
      <c r="S731" s="1">
        <f>(Table2[[#This Row],[Close Price]]-Table2[[#This Row],[20D EMA]])/Table2[[#This Row],[20D EMA]]</f>
        <v>-9.7909381742429857E-2</v>
      </c>
      <c r="T731" s="1">
        <f>(Table2[[#This Row],[Close Price]]-Table2[[#This Row],[50D EMA]])/Table2[[#This Row],[50D EMA]]</f>
        <v>-0.13665124327910505</v>
      </c>
      <c r="U731" s="1">
        <f>(Table2[[#This Row],[Close Price]]-Table2[[#This Row],[200D EMA]])/Table2[[#This Row],[200D EMA]]</f>
        <v>-0.24453127122742666</v>
      </c>
      <c r="V731">
        <v>1.45181174571914</v>
      </c>
      <c r="W731">
        <v>235.4</v>
      </c>
      <c r="X731">
        <v>245.1</v>
      </c>
      <c r="Y731">
        <v>235.4</v>
      </c>
      <c r="Z731">
        <v>245.1</v>
      </c>
      <c r="AA731">
        <v>235.4</v>
      </c>
      <c r="AB731">
        <v>298.5</v>
      </c>
      <c r="AC731" s="1">
        <f>(Table2[[#This Row],[Close Price]]/Table2[[#This Row],[Day Low]])-1</f>
        <v>3.0161427357689119E-2</v>
      </c>
      <c r="AD731" s="1">
        <f>(Table2[[#This Row],[Day High]]/Table2[[#This Row],[Close Price]])-1</f>
        <v>1.0721649484536133E-2</v>
      </c>
      <c r="AE731" s="1">
        <f>(Table2[[#This Row],[Close Price]]/Table2[[#This Row],[Current Week Low]])-1</f>
        <v>3.0161427357689119E-2</v>
      </c>
      <c r="AF731" s="1">
        <f>(Table2[[#This Row],[Current Week High]]/Table2[[#This Row],[Close Price]])-1</f>
        <v>1.0721649484536133E-2</v>
      </c>
      <c r="AG731" s="1">
        <f>(Table2[[#This Row],[Close Price]]/Table2[[#This Row],[Current Month Low]])-1</f>
        <v>3.0161427357689119E-2</v>
      </c>
      <c r="AH731" s="1">
        <f>(Table2[[#This Row],[Current Month High]]/Table2[[#This Row],[Close Price]])-1</f>
        <v>0.23092783505154646</v>
      </c>
      <c r="AI731">
        <v>87.649484536082397</v>
      </c>
      <c r="AJ731">
        <v>3.0161427357689101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-0.18</v>
      </c>
      <c r="AM731" t="s">
        <v>3143</v>
      </c>
      <c r="AN731">
        <v>-12.41</v>
      </c>
      <c r="AO731" t="s">
        <v>3143</v>
      </c>
      <c r="AP731">
        <v>-0.116811710283998</v>
      </c>
      <c r="AQ731">
        <f>(Table2[[#This Row],[Sharpe Ratio]]-AVERAGE(Table2[Sharpe Ratio]))/_xlfn.STDEV.P(Table2[Sharpe Ratio])</f>
        <v>-2.0488287562199528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728</v>
      </c>
      <c r="AT731">
        <f>_xlfn.RANK.AVG(Table2[[#This Row],[6M Return vs Nifty Z-Score]],Table2[6M Return vs Nifty Z-Score])</f>
        <v>681</v>
      </c>
      <c r="AU731">
        <f>_xlfn.RANK.AVG(Table2[[#This Row],[Sharpe Ratio Z-Score]],Table2[Sharpe Ratio Z-Score])</f>
        <v>721</v>
      </c>
      <c r="AV731">
        <f>(Table2[[#This Row],[Rank 1Y]]+Table2[[#This Row],[Rank 6M]]+Table2[[#This Row],[Rank Sharpe]])/3</f>
        <v>710</v>
      </c>
    </row>
    <row r="732" spans="1:48" x14ac:dyDescent="0.3">
      <c r="A732" t="s">
        <v>1719</v>
      </c>
      <c r="B732" t="s">
        <v>1720</v>
      </c>
      <c r="C732" t="s">
        <v>3106</v>
      </c>
      <c r="D732" t="s">
        <v>449</v>
      </c>
      <c r="E732">
        <v>4564.7884409600001</v>
      </c>
      <c r="F732">
        <v>283.25</v>
      </c>
      <c r="G732">
        <v>-58.068516618550497</v>
      </c>
      <c r="H732">
        <f>(Table2[[#This Row],[1Y Return vs Nifty]]-AVERAGE(Table2[1Y Return vs Nifty]))/_xlfn.STDEV.P(Table2[1Y Return vs Nifty])</f>
        <v>-1.3776391072629361</v>
      </c>
      <c r="I732">
        <v>-2.4012107968486101</v>
      </c>
      <c r="J732">
        <f>(Table2[[#This Row],[1M Return vs Nifty]]-AVERAGE(Table2[1M Return vs Nifty]))/_xlfn.STDEV.P(Table2[1M Return vs Nifty])</f>
        <v>-2.1463571948436625E-2</v>
      </c>
      <c r="K732">
        <v>-41.960186159547597</v>
      </c>
      <c r="L732">
        <f>(Table2[[#This Row],[6M Return vs Nifty]]-AVERAGE(Table2[6M Return vs Nifty]))/_xlfn.STDEV.P(Table2[6M Return vs Nifty])</f>
        <v>-1.5556397859193059</v>
      </c>
      <c r="M732">
        <v>-4.3237150852468602</v>
      </c>
      <c r="N732">
        <f>(Table2[[#This Row],[1W Return vs Nifty]]-AVERAGE(Table2[1W Return vs Nifty]))/_xlfn.STDEV.P(Table2[1W Return vs Nifty])</f>
        <v>0.2809964282603325</v>
      </c>
      <c r="O732">
        <v>292.11</v>
      </c>
      <c r="P732">
        <v>303.25561260812702</v>
      </c>
      <c r="Q732">
        <v>342.12324905553402</v>
      </c>
      <c r="R732">
        <v>23.549358967507001</v>
      </c>
      <c r="S732" s="1">
        <f>(Table2[[#This Row],[Close Price]]-Table2[[#This Row],[20D EMA]])/Table2[[#This Row],[20D EMA]]</f>
        <v>-3.0331039676834114E-2</v>
      </c>
      <c r="T732" s="1">
        <f>(Table2[[#This Row],[Close Price]]-Table2[[#This Row],[50D EMA]])/Table2[[#This Row],[50D EMA]]</f>
        <v>-6.5969471879086625E-2</v>
      </c>
      <c r="U732" s="1">
        <f>(Table2[[#This Row],[Close Price]]-Table2[[#This Row],[200D EMA]])/Table2[[#This Row],[200D EMA]]</f>
        <v>-0.17208198863438717</v>
      </c>
      <c r="V732">
        <v>0.39444307058246703</v>
      </c>
      <c r="W732">
        <v>275.89999999999998</v>
      </c>
      <c r="X732">
        <v>288.60000000000002</v>
      </c>
      <c r="Y732">
        <v>275.89999999999998</v>
      </c>
      <c r="Z732">
        <v>288.60000000000002</v>
      </c>
      <c r="AA732">
        <v>271.45</v>
      </c>
      <c r="AB732">
        <v>311.7</v>
      </c>
      <c r="AC732" s="1">
        <f>(Table2[[#This Row],[Close Price]]/Table2[[#This Row],[Day Low]])-1</f>
        <v>2.6640086988039213E-2</v>
      </c>
      <c r="AD732" s="1">
        <f>(Table2[[#This Row],[Day High]]/Table2[[#This Row],[Close Price]])-1</f>
        <v>1.8887908208296667E-2</v>
      </c>
      <c r="AE732" s="1">
        <f>(Table2[[#This Row],[Close Price]]/Table2[[#This Row],[Current Week Low]])-1</f>
        <v>2.6640086988039213E-2</v>
      </c>
      <c r="AF732" s="1">
        <f>(Table2[[#This Row],[Current Week High]]/Table2[[#This Row],[Close Price]])-1</f>
        <v>1.8887908208296667E-2</v>
      </c>
      <c r="AG732" s="1">
        <f>(Table2[[#This Row],[Close Price]]/Table2[[#This Row],[Current Month Low]])-1</f>
        <v>4.3470252348498883E-2</v>
      </c>
      <c r="AH732" s="1">
        <f>(Table2[[#This Row],[Current Month High]]/Table2[[#This Row],[Close Price]])-1</f>
        <v>0.10044130626654901</v>
      </c>
      <c r="AI732">
        <v>91.491615180935497</v>
      </c>
      <c r="AJ732">
        <v>7.8431372549019702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-0.06</v>
      </c>
      <c r="AM732" t="s">
        <v>3143</v>
      </c>
      <c r="AN732">
        <v>-5.76</v>
      </c>
      <c r="AO732" t="s">
        <v>3143</v>
      </c>
      <c r="AP732">
        <v>-9.7146970519758E-2</v>
      </c>
      <c r="AQ732">
        <f>(Table2[[#This Row],[Sharpe Ratio]]-AVERAGE(Table2[Sharpe Ratio]))/_xlfn.STDEV.P(Table2[Sharpe Ratio])</f>
        <v>-1.8166547478744666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720</v>
      </c>
      <c r="AT732">
        <f>_xlfn.RANK.AVG(Table2[[#This Row],[6M Return vs Nifty Z-Score]],Table2[6M Return vs Nifty Z-Score])</f>
        <v>717</v>
      </c>
      <c r="AU732">
        <f>_xlfn.RANK.AVG(Table2[[#This Row],[Sharpe Ratio Z-Score]],Table2[Sharpe Ratio Z-Score])</f>
        <v>708</v>
      </c>
      <c r="AV732">
        <f>(Table2[[#This Row],[Rank 1Y]]+Table2[[#This Row],[Rank 6M]]+Table2[[#This Row],[Rank Sharpe]])/3</f>
        <v>715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26851-D7E4-454E-BD90-DF94BF84178E}">
  <dimension ref="A1:R1459"/>
  <sheetViews>
    <sheetView workbookViewId="0">
      <selection activeCell="C1" sqref="C1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3094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3095</v>
      </c>
      <c r="D2" t="s">
        <v>18</v>
      </c>
      <c r="E2">
        <v>1796896.1352609301</v>
      </c>
      <c r="F2">
        <v>1334.35</v>
      </c>
      <c r="G2">
        <v>-12.941932214801501</v>
      </c>
      <c r="H2">
        <v>-5.6710985414265398</v>
      </c>
      <c r="I2">
        <v>-17.479876194681498</v>
      </c>
      <c r="J2">
        <v>-1.05208858405646</v>
      </c>
      <c r="K2">
        <v>1421.9560949581901</v>
      </c>
      <c r="L2">
        <v>1421.50711780506</v>
      </c>
      <c r="M2">
        <v>25.298417313285299</v>
      </c>
      <c r="N2">
        <v>1.1833745980311701</v>
      </c>
      <c r="O2">
        <v>20.568066849027598</v>
      </c>
      <c r="P2">
        <v>17.566466221722902</v>
      </c>
      <c r="Q2">
        <v>-3.2524559464219997E-2</v>
      </c>
    </row>
    <row r="3" spans="1:17" x14ac:dyDescent="0.3">
      <c r="A3" t="s">
        <v>19</v>
      </c>
      <c r="B3" t="s">
        <v>20</v>
      </c>
      <c r="C3" t="s">
        <v>3096</v>
      </c>
      <c r="D3" t="s">
        <v>21</v>
      </c>
      <c r="E3">
        <v>1468057.10086609</v>
      </c>
      <c r="F3">
        <v>4090.85</v>
      </c>
      <c r="G3">
        <v>-6.7000043127389599</v>
      </c>
      <c r="H3">
        <v>1.88465277495608</v>
      </c>
      <c r="I3">
        <v>-2.8589774361196998</v>
      </c>
      <c r="J3">
        <v>-4.6885390572178401E-2</v>
      </c>
      <c r="K3">
        <v>4225.3664477680104</v>
      </c>
      <c r="L3">
        <v>4056.1800264517201</v>
      </c>
      <c r="M3">
        <v>33.299652025707502</v>
      </c>
      <c r="N3">
        <v>0.96548111057339603</v>
      </c>
      <c r="O3">
        <v>12.2566214845325</v>
      </c>
      <c r="P3">
        <v>23.553307157958301</v>
      </c>
      <c r="Q3">
        <v>-1.6194057151075001E-2</v>
      </c>
    </row>
    <row r="4" spans="1:17" x14ac:dyDescent="0.3">
      <c r="A4" t="s">
        <v>22</v>
      </c>
      <c r="B4" t="s">
        <v>23</v>
      </c>
      <c r="C4" t="s">
        <v>3097</v>
      </c>
      <c r="D4" t="s">
        <v>24</v>
      </c>
      <c r="E4">
        <v>1330347.7787849801</v>
      </c>
      <c r="F4">
        <v>1734.2</v>
      </c>
      <c r="G4">
        <v>-10.3902451321225</v>
      </c>
      <c r="H4">
        <v>7.4020137227511498</v>
      </c>
      <c r="I4">
        <v>4.8232254614399404</v>
      </c>
      <c r="J4">
        <v>3.6740675257466502</v>
      </c>
      <c r="K4">
        <v>1682.82516596197</v>
      </c>
      <c r="L4">
        <v>1612.2136674127501</v>
      </c>
      <c r="M4">
        <v>63.912222230681898</v>
      </c>
      <c r="N4">
        <v>0.68841485901719102</v>
      </c>
      <c r="O4">
        <v>3.4482758620689702</v>
      </c>
      <c r="P4">
        <v>27.182721572366201</v>
      </c>
      <c r="Q4">
        <v>-5.3718783656750001E-2</v>
      </c>
    </row>
    <row r="5" spans="1:17" x14ac:dyDescent="0.3">
      <c r="A5" t="s">
        <v>25</v>
      </c>
      <c r="B5" t="s">
        <v>26</v>
      </c>
      <c r="C5" t="s">
        <v>3098</v>
      </c>
      <c r="D5" t="s">
        <v>27</v>
      </c>
      <c r="E5">
        <v>997124.07746615994</v>
      </c>
      <c r="F5">
        <v>1663.35</v>
      </c>
      <c r="G5">
        <v>51.795934072538401</v>
      </c>
      <c r="H5">
        <v>3.3283618075224699</v>
      </c>
      <c r="I5">
        <v>16.273719308350302</v>
      </c>
      <c r="J5">
        <v>0.42166307059687402</v>
      </c>
      <c r="K5">
        <v>1634.4657699912</v>
      </c>
      <c r="L5">
        <v>1402.8741771656701</v>
      </c>
      <c r="M5">
        <v>36.342893041292101</v>
      </c>
      <c r="N5">
        <v>0.58838726110538697</v>
      </c>
      <c r="O5">
        <v>6.9528361439264099</v>
      </c>
      <c r="P5">
        <v>85.755765257691607</v>
      </c>
      <c r="Q5">
        <v>0.17386552143258499</v>
      </c>
    </row>
    <row r="6" spans="1:17" x14ac:dyDescent="0.3">
      <c r="A6" t="s">
        <v>28</v>
      </c>
      <c r="B6" t="s">
        <v>29</v>
      </c>
      <c r="C6" t="s">
        <v>3097</v>
      </c>
      <c r="D6" t="s">
        <v>24</v>
      </c>
      <c r="E6">
        <v>884923.15494604001</v>
      </c>
      <c r="F6">
        <v>1292.8499999999999</v>
      </c>
      <c r="G6">
        <v>11.999665912680401</v>
      </c>
      <c r="H6">
        <v>4.3608069925946298</v>
      </c>
      <c r="I6">
        <v>2.8779429127417502</v>
      </c>
      <c r="J6">
        <v>1.06771768256869</v>
      </c>
      <c r="K6">
        <v>1246.5717546139199</v>
      </c>
      <c r="L6">
        <v>1156.7817378565801</v>
      </c>
      <c r="M6">
        <v>51.045591127559298</v>
      </c>
      <c r="N6">
        <v>0.91365598729716602</v>
      </c>
      <c r="O6">
        <v>5.3757203078469997</v>
      </c>
      <c r="P6">
        <v>42.353005945826801</v>
      </c>
      <c r="Q6">
        <v>6.3566907794315994E-2</v>
      </c>
    </row>
    <row r="7" spans="1:17" x14ac:dyDescent="0.3">
      <c r="A7" t="s">
        <v>30</v>
      </c>
      <c r="B7" t="s">
        <v>31</v>
      </c>
      <c r="C7" t="s">
        <v>3096</v>
      </c>
      <c r="D7" t="s">
        <v>21</v>
      </c>
      <c r="E7">
        <v>771244.268874979</v>
      </c>
      <c r="F7">
        <v>1865.35</v>
      </c>
      <c r="G7">
        <v>7.6768465494389</v>
      </c>
      <c r="H7">
        <v>6.0888041484322297</v>
      </c>
      <c r="I7">
        <v>21.4519640617305</v>
      </c>
      <c r="J7">
        <v>0.38805443458044903</v>
      </c>
      <c r="K7">
        <v>1878.23000912156</v>
      </c>
      <c r="L7">
        <v>1704.70555774287</v>
      </c>
      <c r="M7">
        <v>38.462471802545998</v>
      </c>
      <c r="N7">
        <v>0.890307066858814</v>
      </c>
      <c r="O7">
        <v>6.76012544562683</v>
      </c>
      <c r="P7">
        <v>38.005400806421697</v>
      </c>
      <c r="Q7">
        <v>-2.6208609817764999E-2</v>
      </c>
    </row>
    <row r="8" spans="1:17" x14ac:dyDescent="0.3">
      <c r="A8" t="s">
        <v>32</v>
      </c>
      <c r="B8" t="s">
        <v>33</v>
      </c>
      <c r="C8" t="s">
        <v>3097</v>
      </c>
      <c r="D8" t="s">
        <v>34</v>
      </c>
      <c r="E8">
        <v>696968.20155522996</v>
      </c>
      <c r="F8">
        <v>792.05</v>
      </c>
      <c r="G8">
        <v>12.353221665193001</v>
      </c>
      <c r="H8">
        <v>4.42738467081994</v>
      </c>
      <c r="I8">
        <v>-12.728412253537099</v>
      </c>
      <c r="J8">
        <v>-3.4008252921354298</v>
      </c>
      <c r="K8">
        <v>802.46651939572803</v>
      </c>
      <c r="L8">
        <v>772.46743322494501</v>
      </c>
      <c r="M8">
        <v>36.472359858659402</v>
      </c>
      <c r="N8">
        <v>0.77056201272935299</v>
      </c>
      <c r="O8">
        <v>15.144245944069199</v>
      </c>
      <c r="P8">
        <v>42.6731514005223</v>
      </c>
      <c r="Q8">
        <v>4.9346019159953E-2</v>
      </c>
    </row>
    <row r="9" spans="1:17" x14ac:dyDescent="0.3">
      <c r="A9" t="s">
        <v>35</v>
      </c>
      <c r="B9" t="s">
        <v>36</v>
      </c>
      <c r="C9" t="s">
        <v>3099</v>
      </c>
      <c r="D9" t="s">
        <v>37</v>
      </c>
      <c r="E9">
        <v>603342.46160643001</v>
      </c>
      <c r="F9">
        <v>484.15</v>
      </c>
      <c r="G9">
        <v>-15.307696766669</v>
      </c>
      <c r="H9">
        <v>-0.40023925978916602</v>
      </c>
      <c r="I9">
        <v>1.9258462306152699</v>
      </c>
      <c r="J9">
        <v>0.81832318441463403</v>
      </c>
      <c r="K9">
        <v>494.59947030156599</v>
      </c>
      <c r="L9">
        <v>466.07810305538101</v>
      </c>
      <c r="M9">
        <v>40.374843605569701</v>
      </c>
      <c r="N9">
        <v>0.96849236067448297</v>
      </c>
      <c r="O9">
        <v>9.1603841784571003</v>
      </c>
      <c r="P9">
        <v>21.234506072367498</v>
      </c>
      <c r="Q9">
        <v>0.12855741976818399</v>
      </c>
    </row>
    <row r="10" spans="1:17" x14ac:dyDescent="0.3">
      <c r="A10" t="s">
        <v>38</v>
      </c>
      <c r="B10" t="s">
        <v>39</v>
      </c>
      <c r="C10" t="s">
        <v>3099</v>
      </c>
      <c r="D10" t="s">
        <v>40</v>
      </c>
      <c r="E10">
        <v>593988.418989909</v>
      </c>
      <c r="F10">
        <v>2575.8000000000002</v>
      </c>
      <c r="G10">
        <v>-23.874021404317801</v>
      </c>
      <c r="H10">
        <v>-7.7450775840917503</v>
      </c>
      <c r="I10">
        <v>7.1488544568880101</v>
      </c>
      <c r="J10">
        <v>-4.7788996112289199</v>
      </c>
      <c r="K10">
        <v>2762.5468583838401</v>
      </c>
      <c r="L10">
        <v>2623.6356939390998</v>
      </c>
      <c r="M10">
        <v>14.675416149443601</v>
      </c>
      <c r="N10">
        <v>1.1252565588355901</v>
      </c>
      <c r="O10">
        <v>17.8274710769469</v>
      </c>
      <c r="P10">
        <v>18.588430284754001</v>
      </c>
      <c r="Q10">
        <v>-4.9108859672911002E-2</v>
      </c>
    </row>
    <row r="11" spans="1:17" x14ac:dyDescent="0.3">
      <c r="A11" t="s">
        <v>41</v>
      </c>
      <c r="B11" t="s">
        <v>42</v>
      </c>
      <c r="C11" t="s">
        <v>3097</v>
      </c>
      <c r="D11" t="s">
        <v>43</v>
      </c>
      <c r="E11">
        <v>571558.41725086502</v>
      </c>
      <c r="F11">
        <v>915.4</v>
      </c>
      <c r="G11">
        <v>23.723110504183499</v>
      </c>
      <c r="H11">
        <v>-4.0565417216002198</v>
      </c>
      <c r="I11">
        <v>-15.171128920740699</v>
      </c>
      <c r="J11">
        <v>-2.4452951332739099</v>
      </c>
      <c r="K11">
        <v>988.76037703507802</v>
      </c>
      <c r="L11">
        <v>964.93469042615197</v>
      </c>
      <c r="M11">
        <v>22.500562590291601</v>
      </c>
      <c r="N11">
        <v>0.51747849979582505</v>
      </c>
      <c r="O11">
        <v>33.493554730172598</v>
      </c>
      <c r="P11">
        <v>53.0129544504805</v>
      </c>
      <c r="Q11">
        <v>-4.0422187195582999E-2</v>
      </c>
    </row>
    <row r="12" spans="1:17" x14ac:dyDescent="0.3">
      <c r="A12" t="s">
        <v>44</v>
      </c>
      <c r="B12" t="s">
        <v>45</v>
      </c>
      <c r="C12" t="s">
        <v>3096</v>
      </c>
      <c r="D12" t="s">
        <v>21</v>
      </c>
      <c r="E12">
        <v>501270.59237851499</v>
      </c>
      <c r="F12">
        <v>1871.75</v>
      </c>
      <c r="G12">
        <v>20.210661343374099</v>
      </c>
      <c r="H12">
        <v>9.4609410709298096</v>
      </c>
      <c r="I12">
        <v>26.350391003954101</v>
      </c>
      <c r="J12">
        <v>0.54381225994331694</v>
      </c>
      <c r="K12">
        <v>1773.6647082731699</v>
      </c>
      <c r="L12">
        <v>1586.28122162216</v>
      </c>
      <c r="M12">
        <v>59.739954037262301</v>
      </c>
      <c r="N12">
        <v>0.98738284276641997</v>
      </c>
      <c r="O12">
        <v>0.89488446640844099</v>
      </c>
      <c r="P12">
        <v>51.558704453441301</v>
      </c>
      <c r="Q12">
        <v>5.4284640905596003E-2</v>
      </c>
    </row>
    <row r="13" spans="1:17" x14ac:dyDescent="0.3">
      <c r="A13" t="s">
        <v>46</v>
      </c>
      <c r="B13" t="s">
        <v>47</v>
      </c>
      <c r="C13" t="s">
        <v>3100</v>
      </c>
      <c r="D13" t="s">
        <v>48</v>
      </c>
      <c r="E13">
        <v>457378.30353600002</v>
      </c>
      <c r="F13">
        <v>3340.8</v>
      </c>
      <c r="G13">
        <v>-13.620319154716899</v>
      </c>
      <c r="H13">
        <v>-3.28161966497558</v>
      </c>
      <c r="I13">
        <v>-16.636066220423999</v>
      </c>
      <c r="J13">
        <v>-5.20815426590827</v>
      </c>
      <c r="K13">
        <v>3570.7235768952701</v>
      </c>
      <c r="L13">
        <v>3482.15727949659</v>
      </c>
      <c r="M13">
        <v>19.862132556047101</v>
      </c>
      <c r="N13">
        <v>0.96678850495574098</v>
      </c>
      <c r="O13">
        <v>17.334171455938598</v>
      </c>
      <c r="P13">
        <v>16.968646604695099</v>
      </c>
      <c r="Q13">
        <v>9.8703608663053999E-2</v>
      </c>
    </row>
    <row r="14" spans="1:17" x14ac:dyDescent="0.3">
      <c r="A14" t="s">
        <v>49</v>
      </c>
      <c r="B14" t="s">
        <v>50</v>
      </c>
      <c r="C14" t="s">
        <v>3101</v>
      </c>
      <c r="D14" t="s">
        <v>51</v>
      </c>
      <c r="E14">
        <v>446372.27781880001</v>
      </c>
      <c r="F14">
        <v>1902.9</v>
      </c>
      <c r="G14">
        <v>42.850057005408601</v>
      </c>
      <c r="H14">
        <v>2.4329119779686001</v>
      </c>
      <c r="I14">
        <v>16.498915079807599</v>
      </c>
      <c r="J14">
        <v>-1.1133953113936499</v>
      </c>
      <c r="K14">
        <v>1841.86047706009</v>
      </c>
      <c r="L14">
        <v>1620.5820117569299</v>
      </c>
      <c r="M14">
        <v>39.802015049375498</v>
      </c>
      <c r="N14">
        <v>0.72048547027032595</v>
      </c>
      <c r="O14">
        <v>3.0190761469336098</v>
      </c>
      <c r="P14">
        <v>78.115786025179005</v>
      </c>
      <c r="Q14">
        <v>0.14479690028019901</v>
      </c>
    </row>
    <row r="15" spans="1:17" x14ac:dyDescent="0.3">
      <c r="A15" t="s">
        <v>52</v>
      </c>
      <c r="B15" t="s">
        <v>53</v>
      </c>
      <c r="C15" t="s">
        <v>3097</v>
      </c>
      <c r="D15" t="s">
        <v>54</v>
      </c>
      <c r="E15">
        <v>427506.67059230001</v>
      </c>
      <c r="F15">
        <v>6911.35</v>
      </c>
      <c r="G15">
        <v>-35.669139604517099</v>
      </c>
      <c r="H15">
        <v>-3.6043090849952999</v>
      </c>
      <c r="I15">
        <v>-7.3187659833484497</v>
      </c>
      <c r="J15">
        <v>1.71111057541835</v>
      </c>
      <c r="K15">
        <v>7138.3249315776702</v>
      </c>
      <c r="L15">
        <v>7057.50519555951</v>
      </c>
      <c r="M15">
        <v>41.1477907553137</v>
      </c>
      <c r="N15">
        <v>1.0460771936903599</v>
      </c>
      <c r="O15">
        <v>13.291903897212499</v>
      </c>
      <c r="P15">
        <v>11.693170432140599</v>
      </c>
      <c r="Q15">
        <v>-6.2975322784721996E-2</v>
      </c>
    </row>
    <row r="16" spans="1:17" x14ac:dyDescent="0.3">
      <c r="A16" t="s">
        <v>55</v>
      </c>
      <c r="B16" t="s">
        <v>56</v>
      </c>
      <c r="C16" t="s">
        <v>3102</v>
      </c>
      <c r="D16" t="s">
        <v>57</v>
      </c>
      <c r="E16">
        <v>386800.01208526001</v>
      </c>
      <c r="F16">
        <v>403.9</v>
      </c>
      <c r="G16">
        <v>44.382374598405498</v>
      </c>
      <c r="H16">
        <v>-1.8159090973607099</v>
      </c>
      <c r="I16">
        <v>2.7069844456773899</v>
      </c>
      <c r="J16">
        <v>-4.7426535402449099</v>
      </c>
      <c r="K16">
        <v>413.37778915423701</v>
      </c>
      <c r="L16">
        <v>367.18029916742603</v>
      </c>
      <c r="M16">
        <v>26.471798117395998</v>
      </c>
      <c r="N16">
        <v>0.68624795165253005</v>
      </c>
      <c r="O16">
        <v>11.029957910373801</v>
      </c>
      <c r="P16">
        <v>75.113808801213906</v>
      </c>
      <c r="Q16">
        <v>0.18629850284814101</v>
      </c>
    </row>
    <row r="17" spans="1:17" x14ac:dyDescent="0.3">
      <c r="A17" t="s">
        <v>58</v>
      </c>
      <c r="B17" t="s">
        <v>59</v>
      </c>
      <c r="C17" t="s">
        <v>3097</v>
      </c>
      <c r="D17" t="s">
        <v>24</v>
      </c>
      <c r="E17">
        <v>367942.06959407998</v>
      </c>
      <c r="F17">
        <v>1171.5999999999999</v>
      </c>
      <c r="G17">
        <v>-9.3438705542732396</v>
      </c>
      <c r="H17">
        <v>0.86950698571713203</v>
      </c>
      <c r="I17">
        <v>-7.4948892127806603</v>
      </c>
      <c r="J17">
        <v>0.56253605529777995</v>
      </c>
      <c r="K17">
        <v>1188.9176200076099</v>
      </c>
      <c r="L17">
        <v>1148.8192816723999</v>
      </c>
      <c r="M17">
        <v>55.621863963990101</v>
      </c>
      <c r="N17">
        <v>1.01004006251909</v>
      </c>
      <c r="O17">
        <v>14.3436326391259</v>
      </c>
      <c r="P17">
        <v>21.033057851239601</v>
      </c>
      <c r="Q17">
        <v>5.2912972175050997E-2</v>
      </c>
    </row>
    <row r="18" spans="1:17" x14ac:dyDescent="0.3">
      <c r="A18" t="s">
        <v>60</v>
      </c>
      <c r="B18" t="s">
        <v>61</v>
      </c>
      <c r="C18" t="s">
        <v>3103</v>
      </c>
      <c r="D18" t="s">
        <v>62</v>
      </c>
      <c r="E18">
        <v>361652.56483359</v>
      </c>
      <c r="F18">
        <v>11483.25</v>
      </c>
      <c r="G18">
        <v>-17.342723616434199</v>
      </c>
      <c r="H18">
        <v>-6.7727100654219496</v>
      </c>
      <c r="I18">
        <v>-18.068619809131899</v>
      </c>
      <c r="J18">
        <v>-3.7194720222795001</v>
      </c>
      <c r="K18">
        <v>12372.3651145413</v>
      </c>
      <c r="L18">
        <v>11976.092736951099</v>
      </c>
      <c r="M18">
        <v>17.824960949334301</v>
      </c>
      <c r="N18">
        <v>0.99833232102983804</v>
      </c>
      <c r="O18">
        <v>19.130037228136601</v>
      </c>
      <c r="P18">
        <v>17.926296385678199</v>
      </c>
      <c r="Q18">
        <v>4.0083673786036E-2</v>
      </c>
    </row>
    <row r="19" spans="1:17" x14ac:dyDescent="0.3">
      <c r="A19" t="s">
        <v>63</v>
      </c>
      <c r="B19" t="s">
        <v>64</v>
      </c>
      <c r="C19" t="s">
        <v>3097</v>
      </c>
      <c r="D19" t="s">
        <v>24</v>
      </c>
      <c r="E19">
        <v>351676.41567274998</v>
      </c>
      <c r="F19">
        <v>1749.85</v>
      </c>
      <c r="G19">
        <v>-25.899461621937899</v>
      </c>
      <c r="H19">
        <v>1.3035998954253201</v>
      </c>
      <c r="I19">
        <v>-1.8880800517945</v>
      </c>
      <c r="J19">
        <v>-2.6547259582320502</v>
      </c>
      <c r="K19">
        <v>1819.72609686285</v>
      </c>
      <c r="L19">
        <v>1791.49886276697</v>
      </c>
      <c r="M19">
        <v>31.978373284274198</v>
      </c>
      <c r="N19">
        <v>0.98132262982854801</v>
      </c>
      <c r="O19">
        <v>10.980941223533399</v>
      </c>
      <c r="P19">
        <v>13.3432652135893</v>
      </c>
      <c r="Q19">
        <v>-0.114017845384975</v>
      </c>
    </row>
    <row r="20" spans="1:17" x14ac:dyDescent="0.3">
      <c r="A20" t="s">
        <v>65</v>
      </c>
      <c r="B20" t="s">
        <v>66</v>
      </c>
      <c r="C20" t="s">
        <v>3095</v>
      </c>
      <c r="D20" t="s">
        <v>67</v>
      </c>
      <c r="E20">
        <v>332182.27243442897</v>
      </c>
      <c r="F20">
        <v>263.35000000000002</v>
      </c>
      <c r="G20">
        <v>11.7032155176767</v>
      </c>
      <c r="H20">
        <v>-4.3945577233018396</v>
      </c>
      <c r="I20">
        <v>-15.569413976137</v>
      </c>
      <c r="J20">
        <v>-4.6481932012148404</v>
      </c>
      <c r="K20">
        <v>291.81582727179199</v>
      </c>
      <c r="L20">
        <v>275.58102087787603</v>
      </c>
      <c r="M20">
        <v>17.103682663112899</v>
      </c>
      <c r="N20">
        <v>0.68217929392058796</v>
      </c>
      <c r="O20">
        <v>31.004366812227001</v>
      </c>
      <c r="P20">
        <v>42.969598262757899</v>
      </c>
      <c r="Q20">
        <v>6.2355690343677002E-2</v>
      </c>
    </row>
    <row r="21" spans="1:17" x14ac:dyDescent="0.3">
      <c r="A21" t="s">
        <v>68</v>
      </c>
      <c r="B21" t="s">
        <v>69</v>
      </c>
      <c r="C21" t="s">
        <v>3103</v>
      </c>
      <c r="D21" t="s">
        <v>62</v>
      </c>
      <c r="E21">
        <v>326144.22917554498</v>
      </c>
      <c r="F21">
        <v>2781</v>
      </c>
      <c r="G21">
        <v>57.889306105906599</v>
      </c>
      <c r="H21">
        <v>-7.2599556424821898</v>
      </c>
      <c r="I21">
        <v>26.305555714219601</v>
      </c>
      <c r="J21">
        <v>-6.2959763050131903</v>
      </c>
      <c r="K21">
        <v>2914.1741861772498</v>
      </c>
      <c r="L21">
        <v>2499.5114613358301</v>
      </c>
      <c r="M21">
        <v>23.032814490168501</v>
      </c>
      <c r="N21">
        <v>1.2101811130474001</v>
      </c>
      <c r="O21">
        <v>15.861201006831999</v>
      </c>
      <c r="P21">
        <v>91.793103448275801</v>
      </c>
      <c r="Q21">
        <v>0.172909909527559</v>
      </c>
    </row>
    <row r="22" spans="1:17" x14ac:dyDescent="0.3">
      <c r="A22" t="s">
        <v>70</v>
      </c>
      <c r="B22" t="s">
        <v>71</v>
      </c>
      <c r="C22" t="s">
        <v>3103</v>
      </c>
      <c r="D22" t="s">
        <v>62</v>
      </c>
      <c r="E22">
        <v>318148.11894039001</v>
      </c>
      <c r="F22">
        <v>878.45</v>
      </c>
      <c r="G22">
        <v>11.9862786691134</v>
      </c>
      <c r="H22">
        <v>-5.9329413026883104</v>
      </c>
      <c r="I22">
        <v>-20.7679085799397</v>
      </c>
      <c r="J22">
        <v>-3.6024629024480701</v>
      </c>
      <c r="K22">
        <v>959.62312797411903</v>
      </c>
      <c r="L22">
        <v>934.545949029844</v>
      </c>
      <c r="M22">
        <v>22.434190565891299</v>
      </c>
      <c r="N22">
        <v>0.72277287935549905</v>
      </c>
      <c r="O22">
        <v>34.213671808298699</v>
      </c>
      <c r="P22">
        <v>41.263970410870797</v>
      </c>
      <c r="Q22">
        <v>7.5360081472874998E-2</v>
      </c>
    </row>
    <row r="23" spans="1:17" x14ac:dyDescent="0.3">
      <c r="A23" t="s">
        <v>72</v>
      </c>
      <c r="B23" t="s">
        <v>73</v>
      </c>
      <c r="C23" t="s">
        <v>3104</v>
      </c>
      <c r="D23" t="s">
        <v>74</v>
      </c>
      <c r="E23">
        <v>316885.80369279999</v>
      </c>
      <c r="F23">
        <v>11092.6</v>
      </c>
      <c r="G23">
        <v>4.2466001110874796</v>
      </c>
      <c r="H23">
        <v>-0.71319082387458699</v>
      </c>
      <c r="I23">
        <v>2.7615156318679901</v>
      </c>
      <c r="J23">
        <v>1.1171373942768701</v>
      </c>
      <c r="K23">
        <v>11336.472569380199</v>
      </c>
      <c r="L23">
        <v>10628.110517765799</v>
      </c>
      <c r="M23">
        <v>41.478975537123397</v>
      </c>
      <c r="N23">
        <v>1.18926733807953</v>
      </c>
      <c r="O23">
        <v>9.4243008852748602</v>
      </c>
      <c r="P23">
        <v>35.317690257336103</v>
      </c>
      <c r="Q23">
        <v>3.1836446785211997E-2</v>
      </c>
    </row>
    <row r="24" spans="1:17" x14ac:dyDescent="0.3">
      <c r="A24" t="s">
        <v>75</v>
      </c>
      <c r="B24" t="s">
        <v>76</v>
      </c>
      <c r="C24" t="s">
        <v>3105</v>
      </c>
      <c r="D24" t="s">
        <v>77</v>
      </c>
      <c r="E24">
        <v>310872.80845250498</v>
      </c>
      <c r="F24">
        <v>2798.65</v>
      </c>
      <c r="G24">
        <v>-6.0549457912068601</v>
      </c>
      <c r="H24">
        <v>-7.0128749365487799</v>
      </c>
      <c r="I24">
        <v>-17.730361706531902</v>
      </c>
      <c r="J24">
        <v>-8.7331957088023699</v>
      </c>
      <c r="K24">
        <v>3021.3179946834098</v>
      </c>
      <c r="L24">
        <v>3006.1183917786202</v>
      </c>
      <c r="M24">
        <v>12.986676269303601</v>
      </c>
      <c r="N24">
        <v>0.70361443069653196</v>
      </c>
      <c r="O24">
        <v>33.775213049148697</v>
      </c>
      <c r="P24">
        <v>30.655929038281901</v>
      </c>
      <c r="Q24">
        <v>6.9436040095075993E-2</v>
      </c>
    </row>
    <row r="25" spans="1:17" x14ac:dyDescent="0.3">
      <c r="A25" t="s">
        <v>78</v>
      </c>
      <c r="B25" t="s">
        <v>79</v>
      </c>
      <c r="C25" t="s">
        <v>3102</v>
      </c>
      <c r="D25" t="s">
        <v>80</v>
      </c>
      <c r="E25">
        <v>293713.06860401999</v>
      </c>
      <c r="F25">
        <v>318.3</v>
      </c>
      <c r="G25">
        <v>30.6934616854467</v>
      </c>
      <c r="H25">
        <v>-3.9266783729371202</v>
      </c>
      <c r="I25">
        <v>-0.18433941602439299</v>
      </c>
      <c r="J25">
        <v>-3.3675079752177002</v>
      </c>
      <c r="K25">
        <v>333.13587163795899</v>
      </c>
      <c r="L25">
        <v>305.71452490204399</v>
      </c>
      <c r="M25">
        <v>26.4063206629646</v>
      </c>
      <c r="N25">
        <v>0.81549763842094702</v>
      </c>
      <c r="O25">
        <v>15.064404649701499</v>
      </c>
      <c r="P25">
        <v>61.042246395142897</v>
      </c>
      <c r="Q25">
        <v>0.112650684527654</v>
      </c>
    </row>
    <row r="26" spans="1:17" x14ac:dyDescent="0.3">
      <c r="A26" t="s">
        <v>81</v>
      </c>
      <c r="B26" t="s">
        <v>82</v>
      </c>
      <c r="C26" t="s">
        <v>3106</v>
      </c>
      <c r="D26" t="s">
        <v>83</v>
      </c>
      <c r="E26">
        <v>289757.76940529997</v>
      </c>
      <c r="F26">
        <v>3283.05</v>
      </c>
      <c r="G26">
        <v>-22.4371871154529</v>
      </c>
      <c r="H26">
        <v>-6.8085697920879804</v>
      </c>
      <c r="I26">
        <v>-17.487095606636501</v>
      </c>
      <c r="J26">
        <v>-2.39522917698166</v>
      </c>
      <c r="K26">
        <v>3517.10354745635</v>
      </c>
      <c r="L26">
        <v>3465.2320385911098</v>
      </c>
      <c r="M26">
        <v>21.5108439774644</v>
      </c>
      <c r="N26">
        <v>0.64971148778221599</v>
      </c>
      <c r="O26">
        <v>18.394480741992901</v>
      </c>
      <c r="P26">
        <v>7.4419517942172702</v>
      </c>
      <c r="Q26">
        <v>1.9177237172674E-2</v>
      </c>
    </row>
    <row r="27" spans="1:17" x14ac:dyDescent="0.3">
      <c r="A27" t="s">
        <v>84</v>
      </c>
      <c r="B27" t="s">
        <v>85</v>
      </c>
      <c r="C27" t="s">
        <v>3103</v>
      </c>
      <c r="D27" t="s">
        <v>86</v>
      </c>
      <c r="E27">
        <v>285013.10730087903</v>
      </c>
      <c r="F27">
        <v>10011.25</v>
      </c>
      <c r="G27">
        <v>60.791832717415801</v>
      </c>
      <c r="H27">
        <v>-12.1158090178112</v>
      </c>
      <c r="I27">
        <v>5.72213802063155</v>
      </c>
      <c r="J27">
        <v>3.1545847805160001</v>
      </c>
      <c r="K27">
        <v>10978.236511666601</v>
      </c>
      <c r="L27">
        <v>9409.6727543621</v>
      </c>
      <c r="M27">
        <v>29.868299074503</v>
      </c>
      <c r="N27">
        <v>2.1198043420861801</v>
      </c>
      <c r="O27">
        <v>27.596453989261999</v>
      </c>
      <c r="P27">
        <v>89.786729857819907</v>
      </c>
      <c r="Q27">
        <v>0.15303358708839099</v>
      </c>
    </row>
    <row r="28" spans="1:17" x14ac:dyDescent="0.3">
      <c r="A28" t="s">
        <v>87</v>
      </c>
      <c r="B28" t="s">
        <v>88</v>
      </c>
      <c r="C28" t="s">
        <v>3107</v>
      </c>
      <c r="D28" t="s">
        <v>89</v>
      </c>
      <c r="E28">
        <v>284857.52267714997</v>
      </c>
      <c r="F28">
        <v>1352.2</v>
      </c>
      <c r="G28">
        <v>44.471763774181099</v>
      </c>
      <c r="H28">
        <v>-2.3336843692999598</v>
      </c>
      <c r="I28">
        <v>-5.9069782981012402</v>
      </c>
      <c r="J28">
        <v>-4.6087760723936997</v>
      </c>
      <c r="K28">
        <v>1422.11699135852</v>
      </c>
      <c r="L28">
        <v>1335.80404785928</v>
      </c>
      <c r="M28">
        <v>25.9924468939627</v>
      </c>
      <c r="N28">
        <v>0.68487902148291901</v>
      </c>
      <c r="O28">
        <v>19.908297589113999</v>
      </c>
      <c r="P28">
        <v>76.251303441084403</v>
      </c>
      <c r="Q28">
        <v>7.2071749922099998E-2</v>
      </c>
    </row>
    <row r="29" spans="1:17" x14ac:dyDescent="0.3">
      <c r="A29" t="s">
        <v>90</v>
      </c>
      <c r="B29" t="s">
        <v>91</v>
      </c>
      <c r="C29" t="s">
        <v>3095</v>
      </c>
      <c r="D29" t="s">
        <v>92</v>
      </c>
      <c r="E29">
        <v>284163.40315796999</v>
      </c>
      <c r="F29">
        <v>441.65</v>
      </c>
      <c r="G29">
        <v>12.6239172398032</v>
      </c>
      <c r="H29">
        <v>-2.8343997869289299</v>
      </c>
      <c r="I29">
        <v>-11.119527173042</v>
      </c>
      <c r="J29">
        <v>-4.7440524852883303</v>
      </c>
      <c r="K29">
        <v>492.19324521759</v>
      </c>
      <c r="L29">
        <v>457.56511249952001</v>
      </c>
      <c r="M29">
        <v>27.404649747566999</v>
      </c>
      <c r="N29">
        <v>0.818857212835297</v>
      </c>
      <c r="O29">
        <v>23.072568776180201</v>
      </c>
      <c r="P29">
        <v>44.400850089913298</v>
      </c>
      <c r="Q29">
        <v>0.13282222959037099</v>
      </c>
    </row>
    <row r="30" spans="1:17" x14ac:dyDescent="0.3">
      <c r="A30" t="s">
        <v>93</v>
      </c>
      <c r="B30" t="s">
        <v>94</v>
      </c>
      <c r="C30" t="s">
        <v>3096</v>
      </c>
      <c r="D30" t="s">
        <v>21</v>
      </c>
      <c r="E30">
        <v>283988.95588243502</v>
      </c>
      <c r="F30">
        <v>558.6</v>
      </c>
      <c r="G30">
        <v>18.447353196263901</v>
      </c>
      <c r="H30">
        <v>7.7879580567005897</v>
      </c>
      <c r="I30">
        <v>12.1007453222216</v>
      </c>
      <c r="J30">
        <v>-0.28884317517193597</v>
      </c>
      <c r="K30">
        <v>533.04922470213899</v>
      </c>
      <c r="L30">
        <v>498.89227026711399</v>
      </c>
      <c r="M30">
        <v>53.811418538726599</v>
      </c>
      <c r="N30">
        <v>1.49356378973583</v>
      </c>
      <c r="O30">
        <v>3.8131041890440298</v>
      </c>
      <c r="P30">
        <v>48.169761273209502</v>
      </c>
      <c r="Q30">
        <v>-9.2630874082633E-2</v>
      </c>
    </row>
    <row r="31" spans="1:17" x14ac:dyDescent="0.3">
      <c r="A31" t="s">
        <v>95</v>
      </c>
      <c r="B31" t="s">
        <v>96</v>
      </c>
      <c r="C31" t="s">
        <v>3106</v>
      </c>
      <c r="D31" t="s">
        <v>97</v>
      </c>
      <c r="E31">
        <v>283584.1157886</v>
      </c>
      <c r="F31">
        <v>3001.85</v>
      </c>
      <c r="G31">
        <v>-26.611836052109201</v>
      </c>
      <c r="H31">
        <v>-3.6066573147729</v>
      </c>
      <c r="I31">
        <v>-3.9005162895626202</v>
      </c>
      <c r="J31">
        <v>0.19151978369490899</v>
      </c>
      <c r="K31">
        <v>3105.1648348098502</v>
      </c>
      <c r="L31">
        <v>3055.7716949650298</v>
      </c>
      <c r="M31">
        <v>27.814940818848001</v>
      </c>
      <c r="N31">
        <v>0.67331801222717103</v>
      </c>
      <c r="O31">
        <v>14.028016056765001</v>
      </c>
      <c r="P31">
        <v>12.4246282910752</v>
      </c>
      <c r="Q31">
        <v>-6.6510474451729001E-2</v>
      </c>
    </row>
    <row r="32" spans="1:17" x14ac:dyDescent="0.3">
      <c r="A32" t="s">
        <v>98</v>
      </c>
      <c r="B32" t="s">
        <v>99</v>
      </c>
      <c r="C32" t="s">
        <v>3108</v>
      </c>
      <c r="D32" t="s">
        <v>100</v>
      </c>
      <c r="E32">
        <v>278584.91399999999</v>
      </c>
      <c r="F32">
        <v>4148.75</v>
      </c>
      <c r="G32">
        <v>98.356199611563099</v>
      </c>
      <c r="H32">
        <v>0.60943407724584897</v>
      </c>
      <c r="I32">
        <v>-5.2984167230216199</v>
      </c>
      <c r="J32">
        <v>-6.67499557672968</v>
      </c>
      <c r="K32">
        <v>4498.6063656348997</v>
      </c>
      <c r="L32">
        <v>4107.5309805884399</v>
      </c>
      <c r="M32">
        <v>27.544438551085499</v>
      </c>
      <c r="N32">
        <v>0.84571992719482803</v>
      </c>
      <c r="O32">
        <v>36.7821633021994</v>
      </c>
      <c r="P32">
        <v>128.122508454073</v>
      </c>
      <c r="Q32">
        <v>0.24515146165566401</v>
      </c>
    </row>
    <row r="33" spans="1:17" x14ac:dyDescent="0.3">
      <c r="A33" t="s">
        <v>101</v>
      </c>
      <c r="B33" t="s">
        <v>102</v>
      </c>
      <c r="C33" t="s">
        <v>3097</v>
      </c>
      <c r="D33" t="s">
        <v>43</v>
      </c>
      <c r="E33">
        <v>272243.70767233998</v>
      </c>
      <c r="F33">
        <v>1730.45</v>
      </c>
      <c r="G33">
        <v>-16.9348933804383</v>
      </c>
      <c r="H33">
        <v>-8.0121485536841206</v>
      </c>
      <c r="I33">
        <v>-0.112265272413775</v>
      </c>
      <c r="J33">
        <v>-4.2019376425690096</v>
      </c>
      <c r="K33">
        <v>1796.5498696248001</v>
      </c>
      <c r="L33">
        <v>1682.38685111582</v>
      </c>
      <c r="M33">
        <v>20.990238469586401</v>
      </c>
      <c r="N33">
        <v>0.72489011081810795</v>
      </c>
      <c r="O33">
        <v>17.3047473200612</v>
      </c>
      <c r="P33">
        <v>21.944258482787699</v>
      </c>
      <c r="Q33">
        <v>-5.5071553153995E-2</v>
      </c>
    </row>
    <row r="34" spans="1:17" x14ac:dyDescent="0.3">
      <c r="A34" t="s">
        <v>103</v>
      </c>
      <c r="B34" t="s">
        <v>104</v>
      </c>
      <c r="C34" t="s">
        <v>3109</v>
      </c>
      <c r="D34" t="s">
        <v>105</v>
      </c>
      <c r="E34">
        <v>263690.05381496</v>
      </c>
      <c r="F34">
        <v>3987.5</v>
      </c>
      <c r="G34">
        <v>-18.4360784378622</v>
      </c>
      <c r="H34">
        <v>-13.823047330544499</v>
      </c>
      <c r="I34">
        <v>-19.628969524888401</v>
      </c>
      <c r="J34">
        <v>1.72915355057245</v>
      </c>
      <c r="K34">
        <v>4657.6658816490099</v>
      </c>
      <c r="L34">
        <v>4573.0127901168798</v>
      </c>
      <c r="M34">
        <v>30.470113977036501</v>
      </c>
      <c r="N34">
        <v>1.71901841522645</v>
      </c>
      <c r="O34">
        <v>37.5510971786833</v>
      </c>
      <c r="P34">
        <v>10.1519337016574</v>
      </c>
      <c r="Q34">
        <v>-5.7479640056766999E-2</v>
      </c>
    </row>
    <row r="35" spans="1:17" x14ac:dyDescent="0.3">
      <c r="A35" t="s">
        <v>106</v>
      </c>
      <c r="B35" t="s">
        <v>107</v>
      </c>
      <c r="C35" t="s">
        <v>3109</v>
      </c>
      <c r="D35" t="s">
        <v>108</v>
      </c>
      <c r="E35">
        <v>261690.31697784501</v>
      </c>
      <c r="F35">
        <v>7307.85</v>
      </c>
      <c r="G35">
        <v>216.967546911689</v>
      </c>
      <c r="H35">
        <v>1.4053478754044899</v>
      </c>
      <c r="I35">
        <v>60.834310288548998</v>
      </c>
      <c r="J35">
        <v>-4.0803951548092803</v>
      </c>
      <c r="K35">
        <v>7272.1409205294203</v>
      </c>
      <c r="L35">
        <v>5484.32104197633</v>
      </c>
      <c r="M35">
        <v>30.292847676846801</v>
      </c>
      <c r="N35">
        <v>0.56436828924826399</v>
      </c>
      <c r="O35">
        <v>14.1922726930629</v>
      </c>
      <c r="P35">
        <v>252.69546332046301</v>
      </c>
      <c r="Q35">
        <v>0.28689124664056698</v>
      </c>
    </row>
    <row r="36" spans="1:17" x14ac:dyDescent="0.3">
      <c r="A36" t="s">
        <v>109</v>
      </c>
      <c r="B36" t="s">
        <v>110</v>
      </c>
      <c r="C36" t="s">
        <v>3102</v>
      </c>
      <c r="D36" t="s">
        <v>111</v>
      </c>
      <c r="E36">
        <v>260414.93938319999</v>
      </c>
      <c r="F36">
        <v>1613.15</v>
      </c>
      <c r="G36">
        <v>48.469376761478699</v>
      </c>
      <c r="H36">
        <v>-10.1906759064063</v>
      </c>
      <c r="I36">
        <v>-19.2805475444205</v>
      </c>
      <c r="J36">
        <v>-4.0746843959421204</v>
      </c>
      <c r="K36">
        <v>1809.1474026987701</v>
      </c>
      <c r="L36">
        <v>1738.71729341739</v>
      </c>
      <c r="M36">
        <v>19.514387440559101</v>
      </c>
      <c r="N36">
        <v>0.31860615469166598</v>
      </c>
      <c r="O36">
        <v>34.773579642314701</v>
      </c>
      <c r="P36">
        <v>85.750474984167198</v>
      </c>
      <c r="Q36">
        <v>4.7234818844269999E-2</v>
      </c>
    </row>
    <row r="37" spans="1:17" x14ac:dyDescent="0.3">
      <c r="A37" t="s">
        <v>112</v>
      </c>
      <c r="B37" t="s">
        <v>113</v>
      </c>
      <c r="C37" t="s">
        <v>3108</v>
      </c>
      <c r="D37" t="s">
        <v>114</v>
      </c>
      <c r="E37">
        <v>241323.279610725</v>
      </c>
      <c r="F37">
        <v>6751.35</v>
      </c>
      <c r="G37">
        <v>69.014922925186596</v>
      </c>
      <c r="H37">
        <v>-7.4142335871655002E-2</v>
      </c>
      <c r="I37">
        <v>8.3128680066906693</v>
      </c>
      <c r="J37">
        <v>-12.035649534162101</v>
      </c>
      <c r="K37">
        <v>7162.4151100319305</v>
      </c>
      <c r="L37">
        <v>6298.3397921023998</v>
      </c>
      <c r="M37">
        <v>26.156138610112102</v>
      </c>
      <c r="N37">
        <v>1.1469448226144801</v>
      </c>
      <c r="O37">
        <v>20.418879187125501</v>
      </c>
      <c r="P37">
        <v>107.989833641404</v>
      </c>
      <c r="Q37">
        <v>0.16019674557183899</v>
      </c>
    </row>
    <row r="38" spans="1:17" x14ac:dyDescent="0.3">
      <c r="A38" t="s">
        <v>115</v>
      </c>
      <c r="B38" t="s">
        <v>116</v>
      </c>
      <c r="C38" t="s">
        <v>3105</v>
      </c>
      <c r="D38" t="s">
        <v>117</v>
      </c>
      <c r="E38">
        <v>230259.41436105999</v>
      </c>
      <c r="F38">
        <v>967.25</v>
      </c>
      <c r="G38">
        <v>3.90520998526102</v>
      </c>
      <c r="H38">
        <v>0.61727311344525004</v>
      </c>
      <c r="I38">
        <v>-0.578095311886059</v>
      </c>
      <c r="J38">
        <v>-3.91645453001609</v>
      </c>
      <c r="K38">
        <v>968.11318998861998</v>
      </c>
      <c r="L38">
        <v>903.54891170214603</v>
      </c>
      <c r="M38">
        <v>25.680941512753101</v>
      </c>
      <c r="N38">
        <v>0.626806153310694</v>
      </c>
      <c r="O38">
        <v>9.8991987593693498</v>
      </c>
      <c r="P38">
        <v>33.782849239280701</v>
      </c>
      <c r="Q38">
        <v>2.4783820743378999E-2</v>
      </c>
    </row>
    <row r="39" spans="1:17" x14ac:dyDescent="0.3">
      <c r="A39" t="s">
        <v>118</v>
      </c>
      <c r="B39" t="s">
        <v>119</v>
      </c>
      <c r="C39" t="s">
        <v>3102</v>
      </c>
      <c r="D39" t="s">
        <v>57</v>
      </c>
      <c r="E39">
        <v>228446.49347542899</v>
      </c>
      <c r="F39">
        <v>598.20000000000005</v>
      </c>
      <c r="G39">
        <v>39.335299317610897</v>
      </c>
      <c r="H39">
        <v>-2.4064669916856101</v>
      </c>
      <c r="I39">
        <v>-8.2079433009289797</v>
      </c>
      <c r="J39">
        <v>-1.8841456069084099</v>
      </c>
      <c r="K39">
        <v>641.97365229268905</v>
      </c>
      <c r="L39">
        <v>611.66678852983296</v>
      </c>
      <c r="M39">
        <v>32.287851843803097</v>
      </c>
      <c r="N39">
        <v>0.42174531503423901</v>
      </c>
      <c r="O39">
        <v>49.7576061517887</v>
      </c>
      <c r="P39">
        <v>73.366178814664494</v>
      </c>
      <c r="Q39">
        <v>0.16599024662155901</v>
      </c>
    </row>
    <row r="40" spans="1:17" x14ac:dyDescent="0.3">
      <c r="A40" t="s">
        <v>120</v>
      </c>
      <c r="B40" t="s">
        <v>121</v>
      </c>
      <c r="C40" t="s">
        <v>3109</v>
      </c>
      <c r="D40" t="s">
        <v>122</v>
      </c>
      <c r="E40">
        <v>221013.83009430001</v>
      </c>
      <c r="F40">
        <v>253.95</v>
      </c>
      <c r="G40">
        <v>108.010858570412</v>
      </c>
      <c r="H40">
        <v>-1.46329248459606</v>
      </c>
      <c r="I40">
        <v>22.612287475980398</v>
      </c>
      <c r="J40">
        <v>0.117394664755485</v>
      </c>
      <c r="K40">
        <v>262.79712714975102</v>
      </c>
      <c r="L40">
        <v>211.492952534691</v>
      </c>
      <c r="M40">
        <v>35.092572953602001</v>
      </c>
      <c r="N40">
        <v>0.97310817893880597</v>
      </c>
      <c r="O40">
        <v>17.444378814727301</v>
      </c>
      <c r="P40">
        <v>145.95641646489099</v>
      </c>
      <c r="Q40">
        <v>7.0138313555998005E-2</v>
      </c>
    </row>
    <row r="41" spans="1:17" x14ac:dyDescent="0.3">
      <c r="A41" t="s">
        <v>123</v>
      </c>
      <c r="B41" t="s">
        <v>124</v>
      </c>
      <c r="C41" t="s">
        <v>3099</v>
      </c>
      <c r="D41" t="s">
        <v>125</v>
      </c>
      <c r="E41">
        <v>217967.0091612</v>
      </c>
      <c r="F41">
        <v>2272.0500000000002</v>
      </c>
      <c r="G41">
        <v>-33.786728384188301</v>
      </c>
      <c r="H41">
        <v>-10.1323481436125</v>
      </c>
      <c r="I41">
        <v>-18.033099549030201</v>
      </c>
      <c r="J41">
        <v>-2.3266963914043002</v>
      </c>
      <c r="K41">
        <v>2497.0581290063501</v>
      </c>
      <c r="L41">
        <v>2491.0845837266602</v>
      </c>
      <c r="M41">
        <v>8.6272929494020598</v>
      </c>
      <c r="N41">
        <v>1.26601918988601</v>
      </c>
      <c r="O41">
        <v>22.268435993926101</v>
      </c>
      <c r="P41">
        <v>2.52933212996391</v>
      </c>
      <c r="Q41">
        <v>-2.6564856996763999E-2</v>
      </c>
    </row>
    <row r="42" spans="1:17" x14ac:dyDescent="0.3">
      <c r="A42" t="s">
        <v>126</v>
      </c>
      <c r="B42" t="s">
        <v>127</v>
      </c>
      <c r="C42" t="s">
        <v>3105</v>
      </c>
      <c r="D42" t="s">
        <v>128</v>
      </c>
      <c r="E42">
        <v>215512.39559500001</v>
      </c>
      <c r="F42">
        <v>526.65</v>
      </c>
      <c r="G42">
        <v>52.053080267375002</v>
      </c>
      <c r="H42">
        <v>4.1246807840720701</v>
      </c>
      <c r="I42">
        <v>15.5764786592547</v>
      </c>
      <c r="J42">
        <v>0.182180899891139</v>
      </c>
      <c r="K42">
        <v>523.85224297142895</v>
      </c>
      <c r="L42">
        <v>494.781738361316</v>
      </c>
      <c r="M42">
        <v>47.007382047015298</v>
      </c>
      <c r="N42">
        <v>0.85582314705562001</v>
      </c>
      <c r="O42">
        <v>53.365612835849198</v>
      </c>
      <c r="P42">
        <v>85.049191848207897</v>
      </c>
      <c r="Q42">
        <v>4.6597647353552998E-2</v>
      </c>
    </row>
    <row r="43" spans="1:17" x14ac:dyDescent="0.3">
      <c r="A43" t="s">
        <v>129</v>
      </c>
      <c r="B43" t="s">
        <v>130</v>
      </c>
      <c r="C43" t="s">
        <v>3095</v>
      </c>
      <c r="D43" t="s">
        <v>18</v>
      </c>
      <c r="E43">
        <v>206607.838781673</v>
      </c>
      <c r="F43">
        <v>147.02000000000001</v>
      </c>
      <c r="G43">
        <v>38.811887553975701</v>
      </c>
      <c r="H43">
        <v>-11.398844237864299</v>
      </c>
      <c r="I43">
        <v>-25.3806009362374</v>
      </c>
      <c r="J43">
        <v>-10.2846173477928</v>
      </c>
      <c r="K43">
        <v>166.148406540531</v>
      </c>
      <c r="L43">
        <v>158.696802045787</v>
      </c>
      <c r="M43">
        <v>16.056237302886199</v>
      </c>
      <c r="N43">
        <v>0.85607212908524399</v>
      </c>
      <c r="O43">
        <v>33.859338865460401</v>
      </c>
      <c r="P43">
        <v>69.475504322766596</v>
      </c>
      <c r="Q43">
        <v>6.1000960899392997E-2</v>
      </c>
    </row>
    <row r="44" spans="1:17" x14ac:dyDescent="0.3">
      <c r="A44" t="s">
        <v>131</v>
      </c>
      <c r="B44" t="s">
        <v>132</v>
      </c>
      <c r="C44" t="s">
        <v>3108</v>
      </c>
      <c r="D44" t="s">
        <v>133</v>
      </c>
      <c r="E44">
        <v>199081.82640781399</v>
      </c>
      <c r="F44">
        <v>270.05</v>
      </c>
      <c r="G44">
        <v>76.877843089111707</v>
      </c>
      <c r="H44">
        <v>-0.430592034159266</v>
      </c>
      <c r="I44">
        <v>6.1593929830476997</v>
      </c>
      <c r="J44">
        <v>-3.4531884493077798</v>
      </c>
      <c r="K44">
        <v>285.468127178477</v>
      </c>
      <c r="L44">
        <v>256.58781542243099</v>
      </c>
      <c r="M44">
        <v>36.669684586754201</v>
      </c>
      <c r="N44">
        <v>0.65609520263704602</v>
      </c>
      <c r="O44">
        <v>26.087761525643401</v>
      </c>
      <c r="P44">
        <v>106.539196940726</v>
      </c>
      <c r="Q44">
        <v>0.19571011164857199</v>
      </c>
    </row>
    <row r="45" spans="1:17" x14ac:dyDescent="0.3">
      <c r="A45" t="s">
        <v>134</v>
      </c>
      <c r="B45" t="s">
        <v>135</v>
      </c>
      <c r="C45" t="s">
        <v>3099</v>
      </c>
      <c r="D45" t="s">
        <v>136</v>
      </c>
      <c r="E45">
        <v>198562.0967536</v>
      </c>
      <c r="F45">
        <v>603.79999999999995</v>
      </c>
      <c r="G45">
        <v>36.928645823545502</v>
      </c>
      <c r="H45">
        <v>5.7836409387799703</v>
      </c>
      <c r="I45">
        <v>-6.989059346735</v>
      </c>
      <c r="J45">
        <v>4.8699394526233499</v>
      </c>
      <c r="K45">
        <v>608.85070342456504</v>
      </c>
      <c r="L45">
        <v>570.98697131084805</v>
      </c>
      <c r="M45">
        <v>55.069264164598998</v>
      </c>
      <c r="N45">
        <v>0.916037632115554</v>
      </c>
      <c r="O45">
        <v>12.8055647565419</v>
      </c>
      <c r="P45">
        <v>67.109487434960599</v>
      </c>
      <c r="Q45">
        <v>0.21878968520869699</v>
      </c>
    </row>
    <row r="46" spans="1:17" x14ac:dyDescent="0.3">
      <c r="A46" t="s">
        <v>137</v>
      </c>
      <c r="B46" t="s">
        <v>138</v>
      </c>
      <c r="C46" t="s">
        <v>3097</v>
      </c>
      <c r="D46" t="s">
        <v>54</v>
      </c>
      <c r="E46">
        <v>197709.76730775999</v>
      </c>
      <c r="F46">
        <v>316.64999999999998</v>
      </c>
      <c r="G46">
        <v>16.806027800007701</v>
      </c>
      <c r="H46">
        <v>-5.7280334405041504</v>
      </c>
      <c r="I46">
        <v>-25.3407850905642</v>
      </c>
      <c r="J46">
        <v>-5.02898147855025</v>
      </c>
      <c r="K46">
        <v>336.10311710000701</v>
      </c>
      <c r="L46">
        <v>316.12790920410902</v>
      </c>
      <c r="M46">
        <v>18.203413819759</v>
      </c>
      <c r="N46">
        <v>0.56690005570034796</v>
      </c>
      <c r="O46">
        <v>24.648665719248399</v>
      </c>
      <c r="P46">
        <v>48.105706267539702</v>
      </c>
    </row>
    <row r="47" spans="1:17" x14ac:dyDescent="0.3">
      <c r="A47" t="s">
        <v>139</v>
      </c>
      <c r="B47" t="s">
        <v>140</v>
      </c>
      <c r="C47" t="s">
        <v>3110</v>
      </c>
      <c r="D47" t="s">
        <v>141</v>
      </c>
      <c r="E47">
        <v>192331.7195562</v>
      </c>
      <c r="F47">
        <v>822.9</v>
      </c>
      <c r="G47">
        <v>20.6343372316671</v>
      </c>
      <c r="H47">
        <v>-7.7187600059614496</v>
      </c>
      <c r="I47">
        <v>-15.692611020635299</v>
      </c>
      <c r="J47">
        <v>-9.46222950992866</v>
      </c>
      <c r="K47">
        <v>850.59339327673899</v>
      </c>
      <c r="L47">
        <v>809.34813404666204</v>
      </c>
      <c r="M47">
        <v>23.427766232314799</v>
      </c>
      <c r="N47">
        <v>1.1934276494304199</v>
      </c>
      <c r="O47">
        <v>17.584153603110899</v>
      </c>
      <c r="P47">
        <v>54.8988235294117</v>
      </c>
      <c r="Q47">
        <v>9.2569174472177995E-2</v>
      </c>
    </row>
    <row r="48" spans="1:17" x14ac:dyDescent="0.3">
      <c r="A48" t="s">
        <v>142</v>
      </c>
      <c r="B48" t="s">
        <v>143</v>
      </c>
      <c r="C48" t="s">
        <v>3105</v>
      </c>
      <c r="D48" t="s">
        <v>117</v>
      </c>
      <c r="E48">
        <v>182084.79105702601</v>
      </c>
      <c r="F48">
        <v>149.38</v>
      </c>
      <c r="G48">
        <v>-2.4116326832095201</v>
      </c>
      <c r="H48">
        <v>-6.0990774540803896</v>
      </c>
      <c r="I48">
        <v>-19.324868788521801</v>
      </c>
      <c r="J48">
        <v>-5.6951762304381299</v>
      </c>
      <c r="K48">
        <v>156.35496632573299</v>
      </c>
      <c r="L48">
        <v>153.67049442119199</v>
      </c>
      <c r="M48">
        <v>20.335356950791599</v>
      </c>
      <c r="N48">
        <v>0.70099685434001102</v>
      </c>
      <c r="O48">
        <v>23.577453474360599</v>
      </c>
      <c r="P48">
        <v>30.349040139616001</v>
      </c>
      <c r="Q48">
        <v>-1.3292875861982001E-2</v>
      </c>
    </row>
    <row r="49" spans="1:17" x14ac:dyDescent="0.3">
      <c r="A49" t="s">
        <v>144</v>
      </c>
      <c r="B49" t="s">
        <v>145</v>
      </c>
      <c r="C49" t="s">
        <v>3105</v>
      </c>
      <c r="D49" t="s">
        <v>146</v>
      </c>
      <c r="E49">
        <v>177789.26261447999</v>
      </c>
      <c r="F49">
        <v>469.15</v>
      </c>
      <c r="G49">
        <v>88.964503451634101</v>
      </c>
      <c r="H49">
        <v>-4.9041442874961003</v>
      </c>
      <c r="I49">
        <v>6.9086321852393402</v>
      </c>
      <c r="J49">
        <v>-4.4067172795339102</v>
      </c>
      <c r="K49">
        <v>470.03597864520498</v>
      </c>
      <c r="L49">
        <v>406.41444080924998</v>
      </c>
      <c r="M49">
        <v>29.7217172943622</v>
      </c>
      <c r="N49">
        <v>0.59974242393660304</v>
      </c>
      <c r="O49">
        <v>11.6167537035063</v>
      </c>
      <c r="P49">
        <v>118.768943809745</v>
      </c>
      <c r="Q49">
        <v>3.7801408707825002E-2</v>
      </c>
    </row>
    <row r="50" spans="1:17" x14ac:dyDescent="0.3">
      <c r="A50" t="s">
        <v>147</v>
      </c>
      <c r="B50" t="s">
        <v>148</v>
      </c>
      <c r="C50" t="s">
        <v>3097</v>
      </c>
      <c r="D50" t="s">
        <v>149</v>
      </c>
      <c r="E50">
        <v>175679.92615799999</v>
      </c>
      <c r="F50">
        <v>143.47999999999999</v>
      </c>
      <c r="G50">
        <v>69.440354401711801</v>
      </c>
      <c r="H50">
        <v>-7.1786110194245802</v>
      </c>
      <c r="I50">
        <v>-19.386833558079001</v>
      </c>
      <c r="J50">
        <v>-7.4284436688786997</v>
      </c>
      <c r="K50">
        <v>158.13049973588801</v>
      </c>
      <c r="L50">
        <v>151.29323104571</v>
      </c>
      <c r="M50">
        <v>17.893009056754298</v>
      </c>
      <c r="N50">
        <v>0.65170870472118403</v>
      </c>
      <c r="O50">
        <v>59.604126010593802</v>
      </c>
      <c r="P50">
        <v>105.264663805436</v>
      </c>
      <c r="Q50">
        <v>0.15191271695448899</v>
      </c>
    </row>
    <row r="51" spans="1:17" x14ac:dyDescent="0.3">
      <c r="A51" t="s">
        <v>150</v>
      </c>
      <c r="B51" t="s">
        <v>151</v>
      </c>
      <c r="C51" t="s">
        <v>3104</v>
      </c>
      <c r="D51" t="s">
        <v>74</v>
      </c>
      <c r="E51">
        <v>175405.24415468</v>
      </c>
      <c r="F51">
        <v>2646.95</v>
      </c>
      <c r="G51">
        <v>13.6623152092764</v>
      </c>
      <c r="H51">
        <v>0.92577849484817099</v>
      </c>
      <c r="I51">
        <v>2.3485910836577202</v>
      </c>
      <c r="J51">
        <v>-3.44750974515008</v>
      </c>
      <c r="K51">
        <v>2698.1010287703498</v>
      </c>
      <c r="L51">
        <v>2481.9837246321899</v>
      </c>
      <c r="M51">
        <v>33.100053616436099</v>
      </c>
      <c r="N51">
        <v>0.72357685516772896</v>
      </c>
      <c r="O51">
        <v>8.7194695781937792</v>
      </c>
      <c r="P51">
        <v>45.3721086378889</v>
      </c>
      <c r="Q51">
        <v>4.7978261060778002E-2</v>
      </c>
    </row>
    <row r="52" spans="1:17" x14ac:dyDescent="0.3">
      <c r="A52" t="s">
        <v>152</v>
      </c>
      <c r="B52" t="s">
        <v>153</v>
      </c>
      <c r="C52" t="s">
        <v>3096</v>
      </c>
      <c r="D52" t="s">
        <v>21</v>
      </c>
      <c r="E52">
        <v>174808.76501824</v>
      </c>
      <c r="F52">
        <v>5889.8</v>
      </c>
      <c r="G52">
        <v>-13.4001965476498</v>
      </c>
      <c r="H52">
        <v>4.5489500884559604</v>
      </c>
      <c r="I52">
        <v>15.5936891790979</v>
      </c>
      <c r="J52">
        <v>-0.30235390863876299</v>
      </c>
      <c r="K52">
        <v>6061.21137158293</v>
      </c>
      <c r="L52">
        <v>5597.4902030413105</v>
      </c>
      <c r="M52">
        <v>30.835779413439798</v>
      </c>
      <c r="N52">
        <v>0.60075431271806901</v>
      </c>
      <c r="O52">
        <v>11.6328228462766</v>
      </c>
      <c r="P52">
        <v>30.4915199787307</v>
      </c>
      <c r="Q52">
        <v>-5.5050347710272E-2</v>
      </c>
    </row>
    <row r="53" spans="1:17" x14ac:dyDescent="0.3">
      <c r="A53" t="s">
        <v>154</v>
      </c>
      <c r="B53" t="s">
        <v>155</v>
      </c>
      <c r="C53" t="s">
        <v>3107</v>
      </c>
      <c r="D53" t="s">
        <v>156</v>
      </c>
      <c r="E53">
        <v>168650.30917148999</v>
      </c>
      <c r="F53">
        <v>4015.45</v>
      </c>
      <c r="G53">
        <v>33.153641280177901</v>
      </c>
      <c r="H53">
        <v>-4.3627202506204901</v>
      </c>
      <c r="I53">
        <v>-6.3261012504565297</v>
      </c>
      <c r="J53">
        <v>-5.3524530535841199</v>
      </c>
      <c r="K53">
        <v>4611.5235936703602</v>
      </c>
      <c r="L53">
        <v>4059.5254969369198</v>
      </c>
      <c r="M53">
        <v>23.2620756081709</v>
      </c>
      <c r="N53">
        <v>1.3100227295393501</v>
      </c>
      <c r="O53">
        <v>25.390678504277201</v>
      </c>
      <c r="P53">
        <v>66.288435655865001</v>
      </c>
      <c r="Q53">
        <v>8.8403413656936006E-2</v>
      </c>
    </row>
    <row r="54" spans="1:17" x14ac:dyDescent="0.3">
      <c r="A54" t="s">
        <v>157</v>
      </c>
      <c r="B54" t="s">
        <v>158</v>
      </c>
      <c r="C54" t="s">
        <v>3096</v>
      </c>
      <c r="D54" t="s">
        <v>21</v>
      </c>
      <c r="E54">
        <v>167943.97368878999</v>
      </c>
      <c r="F54">
        <v>1702.55</v>
      </c>
      <c r="G54">
        <v>23.299602730384098</v>
      </c>
      <c r="H54">
        <v>14.7976085986079</v>
      </c>
      <c r="I54">
        <v>23.594544428733201</v>
      </c>
      <c r="J54">
        <v>0.105053851234994</v>
      </c>
      <c r="K54">
        <v>1628.79287357159</v>
      </c>
      <c r="L54">
        <v>1454.12953909308</v>
      </c>
      <c r="M54">
        <v>61.436668395345698</v>
      </c>
      <c r="N54">
        <v>1.1837031995674601</v>
      </c>
      <c r="O54">
        <v>3.48301077795072</v>
      </c>
      <c r="P54">
        <v>52.859579816843201</v>
      </c>
      <c r="Q54">
        <v>-3.358533818088E-3</v>
      </c>
    </row>
    <row r="55" spans="1:17" x14ac:dyDescent="0.3">
      <c r="A55" t="s">
        <v>159</v>
      </c>
      <c r="B55" t="s">
        <v>160</v>
      </c>
      <c r="C55" t="s">
        <v>3097</v>
      </c>
      <c r="D55" t="s">
        <v>43</v>
      </c>
      <c r="E55">
        <v>161986.05526294999</v>
      </c>
      <c r="F55">
        <v>1605.9</v>
      </c>
      <c r="G55">
        <v>-6.6926800128182098</v>
      </c>
      <c r="H55">
        <v>-7.2825382094042101</v>
      </c>
      <c r="I55">
        <v>4.3444667831856298</v>
      </c>
      <c r="J55">
        <v>-4.4593355149538203</v>
      </c>
      <c r="K55">
        <v>1746.0495461309799</v>
      </c>
      <c r="L55">
        <v>1602.6711608487899</v>
      </c>
      <c r="M55">
        <v>18.397379475956502</v>
      </c>
      <c r="N55">
        <v>1.2810543313101901</v>
      </c>
      <c r="O55">
        <v>20.5554517715922</v>
      </c>
      <c r="P55">
        <v>23.057471264367798</v>
      </c>
      <c r="Q55">
        <v>2.2015710890560002E-2</v>
      </c>
    </row>
    <row r="56" spans="1:17" x14ac:dyDescent="0.3">
      <c r="A56" t="s">
        <v>161</v>
      </c>
      <c r="B56" t="s">
        <v>162</v>
      </c>
      <c r="C56" t="s">
        <v>3111</v>
      </c>
      <c r="D56" t="s">
        <v>163</v>
      </c>
      <c r="E56">
        <v>161685.690171975</v>
      </c>
      <c r="F56">
        <v>3161.65</v>
      </c>
      <c r="G56">
        <v>8.95768259322492</v>
      </c>
      <c r="H56">
        <v>1.1728683981346799</v>
      </c>
      <c r="I56">
        <v>-3.9079542139409398</v>
      </c>
      <c r="J56">
        <v>1.4385825957659799</v>
      </c>
      <c r="K56">
        <v>3178.0146695429098</v>
      </c>
      <c r="L56">
        <v>3013.1951571685199</v>
      </c>
      <c r="M56">
        <v>53.8994758701105</v>
      </c>
      <c r="N56">
        <v>1.2438585828427899</v>
      </c>
      <c r="O56">
        <v>8.0132209447598406</v>
      </c>
      <c r="P56">
        <v>37.522836015658903</v>
      </c>
      <c r="Q56">
        <v>1.6214025485289999E-2</v>
      </c>
    </row>
    <row r="57" spans="1:17" x14ac:dyDescent="0.3">
      <c r="A57" t="s">
        <v>164</v>
      </c>
      <c r="B57" t="s">
        <v>165</v>
      </c>
      <c r="C57" t="s">
        <v>3108</v>
      </c>
      <c r="D57" t="s">
        <v>166</v>
      </c>
      <c r="E57">
        <v>159390.062881875</v>
      </c>
      <c r="F57">
        <v>7338.95</v>
      </c>
      <c r="G57">
        <v>52.526308113384701</v>
      </c>
      <c r="H57">
        <v>-0.20396265044525799</v>
      </c>
      <c r="I57">
        <v>5.1884299993116896</v>
      </c>
      <c r="J57">
        <v>-12.9395231053352</v>
      </c>
      <c r="K57">
        <v>8016.6335423241098</v>
      </c>
      <c r="L57">
        <v>7123.1608771486899</v>
      </c>
      <c r="M57">
        <v>23.8729141490134</v>
      </c>
      <c r="N57">
        <v>1.1871794831145099</v>
      </c>
      <c r="O57">
        <v>24.676554547993899</v>
      </c>
      <c r="P57">
        <v>83.908233200937204</v>
      </c>
      <c r="Q57">
        <v>0.15740817363974099</v>
      </c>
    </row>
    <row r="58" spans="1:17" x14ac:dyDescent="0.3">
      <c r="A58" t="s">
        <v>167</v>
      </c>
      <c r="B58" t="s">
        <v>168</v>
      </c>
      <c r="C58" t="s">
        <v>3101</v>
      </c>
      <c r="D58" t="s">
        <v>169</v>
      </c>
      <c r="E58">
        <v>153460.74938349999</v>
      </c>
      <c r="F58">
        <v>5814.4</v>
      </c>
      <c r="G58">
        <v>43.057910486217601</v>
      </c>
      <c r="H58">
        <v>12.743558616481801</v>
      </c>
      <c r="I58">
        <v>37.191474529305999</v>
      </c>
      <c r="J58">
        <v>-3.2945811290490501</v>
      </c>
      <c r="K58">
        <v>5486.9512645050499</v>
      </c>
      <c r="L58">
        <v>4642.9510762459704</v>
      </c>
      <c r="M58">
        <v>44.933495294259302</v>
      </c>
      <c r="N58">
        <v>0.80961940286978096</v>
      </c>
      <c r="O58">
        <v>7.9363304898183804</v>
      </c>
      <c r="P58">
        <v>76.445240190574395</v>
      </c>
      <c r="Q58">
        <v>-1.0579235750712001E-2</v>
      </c>
    </row>
    <row r="59" spans="1:17" x14ac:dyDescent="0.3">
      <c r="A59" t="s">
        <v>170</v>
      </c>
      <c r="B59" t="s">
        <v>171</v>
      </c>
      <c r="C59" t="s">
        <v>3097</v>
      </c>
      <c r="D59" t="s">
        <v>43</v>
      </c>
      <c r="E59">
        <v>152651.03500748501</v>
      </c>
      <c r="F59">
        <v>718.25</v>
      </c>
      <c r="G59">
        <v>-9.5720192208332406</v>
      </c>
      <c r="H59">
        <v>3.5515932966499202</v>
      </c>
      <c r="I59">
        <v>16.3310900629541</v>
      </c>
      <c r="J59">
        <v>-3.3386171780828402</v>
      </c>
      <c r="K59">
        <v>711.90722059903703</v>
      </c>
      <c r="L59">
        <v>658.85440405423901</v>
      </c>
      <c r="M59">
        <v>38.391033271388601</v>
      </c>
      <c r="N59">
        <v>0.91896709594758397</v>
      </c>
      <c r="O59">
        <v>5.9798120431604698</v>
      </c>
      <c r="P59">
        <v>40.447790379350799</v>
      </c>
      <c r="Q59">
        <v>-3.6828697001443998E-2</v>
      </c>
    </row>
    <row r="60" spans="1:17" hidden="1" x14ac:dyDescent="0.3">
      <c r="A60" t="s">
        <v>172</v>
      </c>
      <c r="B60" t="s">
        <v>173</v>
      </c>
      <c r="C60" t="s">
        <v>3112</v>
      </c>
      <c r="D60" t="s">
        <v>62</v>
      </c>
      <c r="E60">
        <v>149812.26531250001</v>
      </c>
      <c r="F60">
        <v>1803.35</v>
      </c>
      <c r="G60">
        <v>-28.676066714216301</v>
      </c>
      <c r="H60">
        <v>2.4599783898176102</v>
      </c>
      <c r="I60">
        <v>-9.4532866035102892</v>
      </c>
      <c r="J60">
        <v>-2.7843897961440698</v>
      </c>
      <c r="O60">
        <v>9.2411345551335096</v>
      </c>
      <c r="P60">
        <v>1.1413348289399801</v>
      </c>
    </row>
    <row r="61" spans="1:17" x14ac:dyDescent="0.3">
      <c r="A61" t="s">
        <v>174</v>
      </c>
      <c r="B61" t="s">
        <v>175</v>
      </c>
      <c r="C61" t="s">
        <v>3105</v>
      </c>
      <c r="D61" t="s">
        <v>176</v>
      </c>
      <c r="E61">
        <v>145154.97251662501</v>
      </c>
      <c r="F61">
        <v>692.9</v>
      </c>
      <c r="G61">
        <v>23.952451502102701</v>
      </c>
      <c r="H61">
        <v>-2.73090797747536</v>
      </c>
      <c r="I61">
        <v>-1.9684325544558801</v>
      </c>
      <c r="J61">
        <v>-9.2352000397599898</v>
      </c>
      <c r="K61">
        <v>705.53747465693095</v>
      </c>
      <c r="L61">
        <v>641.67469391351096</v>
      </c>
      <c r="M61">
        <v>24.916754169770599</v>
      </c>
      <c r="N61">
        <v>0.81956113611586601</v>
      </c>
      <c r="O61">
        <v>11.5095973444941</v>
      </c>
      <c r="P61">
        <v>52.873690016547101</v>
      </c>
      <c r="Q61">
        <v>3.5685223366218002E-2</v>
      </c>
    </row>
    <row r="62" spans="1:17" x14ac:dyDescent="0.3">
      <c r="A62" t="s">
        <v>177</v>
      </c>
      <c r="B62" t="s">
        <v>178</v>
      </c>
      <c r="C62" t="s">
        <v>3097</v>
      </c>
      <c r="D62" t="s">
        <v>149</v>
      </c>
      <c r="E62">
        <v>144577.4581056</v>
      </c>
      <c r="F62">
        <v>450.65</v>
      </c>
      <c r="G62">
        <v>60.812927277459004</v>
      </c>
      <c r="H62">
        <v>-3.6369796855608998</v>
      </c>
      <c r="I62">
        <v>-0.10054606122955</v>
      </c>
      <c r="J62">
        <v>-5.6635052961887897</v>
      </c>
      <c r="K62">
        <v>482.71038463559802</v>
      </c>
      <c r="L62">
        <v>449.11323440549501</v>
      </c>
      <c r="M62">
        <v>33.388534219884399</v>
      </c>
      <c r="N62">
        <v>0.72188998110406299</v>
      </c>
      <c r="O62">
        <v>28.702984577832002</v>
      </c>
      <c r="P62">
        <v>93.121919862866903</v>
      </c>
      <c r="Q62">
        <v>0.17715877854421</v>
      </c>
    </row>
    <row r="63" spans="1:17" x14ac:dyDescent="0.3">
      <c r="A63" t="s">
        <v>179</v>
      </c>
      <c r="B63" t="s">
        <v>180</v>
      </c>
      <c r="C63" t="s">
        <v>3099</v>
      </c>
      <c r="D63" t="s">
        <v>125</v>
      </c>
      <c r="E63">
        <v>136557.87173423899</v>
      </c>
      <c r="F63">
        <v>5722.3</v>
      </c>
      <c r="G63">
        <v>0.473665922335058</v>
      </c>
      <c r="H63">
        <v>-2.7052077726879702</v>
      </c>
      <c r="I63">
        <v>10.65807572031</v>
      </c>
      <c r="J63">
        <v>-1.6906924756739701</v>
      </c>
      <c r="K63">
        <v>5929.5203641050502</v>
      </c>
      <c r="L63">
        <v>5496.6125039562603</v>
      </c>
      <c r="M63">
        <v>27.909130809018599</v>
      </c>
      <c r="N63">
        <v>0.78741431207638202</v>
      </c>
      <c r="O63">
        <v>13.064676790800799</v>
      </c>
      <c r="P63">
        <v>31.6167168847896</v>
      </c>
      <c r="Q63">
        <v>4.0771977477969998E-2</v>
      </c>
    </row>
    <row r="64" spans="1:17" x14ac:dyDescent="0.3">
      <c r="A64" t="s">
        <v>181</v>
      </c>
      <c r="B64" t="s">
        <v>182</v>
      </c>
      <c r="C64" t="s">
        <v>3104</v>
      </c>
      <c r="D64" t="s">
        <v>74</v>
      </c>
      <c r="E64">
        <v>136136.83462906</v>
      </c>
      <c r="F64">
        <v>569.4</v>
      </c>
      <c r="G64">
        <v>7.1618853887956604</v>
      </c>
      <c r="H64">
        <v>-5.7818076453643599</v>
      </c>
      <c r="I64">
        <v>-18.129041253150799</v>
      </c>
      <c r="J64">
        <v>-2.30335230899981</v>
      </c>
      <c r="K64">
        <v>604.90655953450403</v>
      </c>
      <c r="L64">
        <v>597.31576307380999</v>
      </c>
      <c r="M64">
        <v>21.432726768493598</v>
      </c>
      <c r="N64">
        <v>1.6103871041042199</v>
      </c>
      <c r="O64">
        <v>24.157007376185401</v>
      </c>
      <c r="P64">
        <v>40.923153075114399</v>
      </c>
      <c r="Q64">
        <v>2.4399039737334999E-2</v>
      </c>
    </row>
    <row r="65" spans="1:17" x14ac:dyDescent="0.3">
      <c r="A65" t="s">
        <v>183</v>
      </c>
      <c r="B65" t="s">
        <v>184</v>
      </c>
      <c r="C65" t="s">
        <v>3095</v>
      </c>
      <c r="D65" t="s">
        <v>185</v>
      </c>
      <c r="E65">
        <v>135499.241282943</v>
      </c>
      <c r="F65">
        <v>206.85</v>
      </c>
      <c r="G65">
        <v>46.479834218860397</v>
      </c>
      <c r="H65">
        <v>-4.9038401587835301</v>
      </c>
      <c r="I65">
        <v>-9.8487084893999395</v>
      </c>
      <c r="J65">
        <v>-6.0231428169149703</v>
      </c>
      <c r="K65">
        <v>223.12511560173101</v>
      </c>
      <c r="L65">
        <v>202.95927634909199</v>
      </c>
      <c r="M65">
        <v>18.034210655219098</v>
      </c>
      <c r="N65">
        <v>0.75666583632488305</v>
      </c>
      <c r="O65">
        <v>19.0717911530094</v>
      </c>
      <c r="P65">
        <v>78.088678433060693</v>
      </c>
      <c r="Q65">
        <v>8.9610864404179993E-2</v>
      </c>
    </row>
    <row r="66" spans="1:17" x14ac:dyDescent="0.3">
      <c r="A66" t="s">
        <v>186</v>
      </c>
      <c r="B66" t="s">
        <v>187</v>
      </c>
      <c r="C66" t="s">
        <v>3102</v>
      </c>
      <c r="D66" t="s">
        <v>80</v>
      </c>
      <c r="E66">
        <v>134875.28227887</v>
      </c>
      <c r="F66">
        <v>425.7</v>
      </c>
      <c r="G66">
        <v>50.259646679023199</v>
      </c>
      <c r="H66">
        <v>-5.8784372113750099</v>
      </c>
      <c r="I66">
        <v>-13.5379117566051</v>
      </c>
      <c r="J66">
        <v>-5.8937497674520003</v>
      </c>
      <c r="K66">
        <v>445.89368524436702</v>
      </c>
      <c r="L66">
        <v>408.92985050949699</v>
      </c>
      <c r="M66">
        <v>21.6257493858039</v>
      </c>
      <c r="N66">
        <v>0.72323999932193495</v>
      </c>
      <c r="O66">
        <v>16.243833685694099</v>
      </c>
      <c r="P66">
        <v>81.148936170212707</v>
      </c>
      <c r="Q66">
        <v>8.7230109968709002E-2</v>
      </c>
    </row>
    <row r="67" spans="1:17" x14ac:dyDescent="0.3">
      <c r="A67" t="s">
        <v>188</v>
      </c>
      <c r="B67" t="s">
        <v>189</v>
      </c>
      <c r="C67" t="s">
        <v>3097</v>
      </c>
      <c r="D67" t="s">
        <v>149</v>
      </c>
      <c r="E67">
        <v>133767.77919999999</v>
      </c>
      <c r="F67">
        <v>523.65</v>
      </c>
      <c r="G67">
        <v>60.309659117910499</v>
      </c>
      <c r="H67">
        <v>-2.25793051287389</v>
      </c>
      <c r="I67">
        <v>4.5391188666592504</v>
      </c>
      <c r="J67">
        <v>-5.4481402933258298</v>
      </c>
      <c r="K67">
        <v>550.13979480266903</v>
      </c>
      <c r="L67">
        <v>505.34469832779399</v>
      </c>
      <c r="M67">
        <v>35.993747302117001</v>
      </c>
      <c r="N67">
        <v>0.76821038776308703</v>
      </c>
      <c r="O67">
        <v>24.892580922371799</v>
      </c>
      <c r="P67">
        <v>95.391791044776099</v>
      </c>
      <c r="Q67">
        <v>0.18530489030880601</v>
      </c>
    </row>
    <row r="68" spans="1:17" x14ac:dyDescent="0.3">
      <c r="A68" t="s">
        <v>190</v>
      </c>
      <c r="B68" t="s">
        <v>191</v>
      </c>
      <c r="C68" t="s">
        <v>3103</v>
      </c>
      <c r="D68" t="s">
        <v>192</v>
      </c>
      <c r="E68">
        <v>133457.408535789</v>
      </c>
      <c r="F68">
        <v>190.45</v>
      </c>
      <c r="G68">
        <v>78.443299644019902</v>
      </c>
      <c r="H68">
        <v>-3.6484901275081101</v>
      </c>
      <c r="I68">
        <v>37.043742349991497</v>
      </c>
      <c r="J68">
        <v>-5.8163310882321397</v>
      </c>
      <c r="K68">
        <v>197.966822439738</v>
      </c>
      <c r="L68">
        <v>164.628574831099</v>
      </c>
      <c r="M68">
        <v>29.189981433210701</v>
      </c>
      <c r="N68">
        <v>0.61513837255233195</v>
      </c>
      <c r="O68">
        <v>13.9354161197164</v>
      </c>
      <c r="P68">
        <v>119.412442396313</v>
      </c>
      <c r="Q68">
        <v>4.3237020711557002E-2</v>
      </c>
    </row>
    <row r="69" spans="1:17" x14ac:dyDescent="0.3">
      <c r="A69" t="s">
        <v>193</v>
      </c>
      <c r="B69" t="s">
        <v>194</v>
      </c>
      <c r="C69" t="s">
        <v>3095</v>
      </c>
      <c r="D69" t="s">
        <v>18</v>
      </c>
      <c r="E69">
        <v>132888.42309743899</v>
      </c>
      <c r="F69">
        <v>310.39999999999998</v>
      </c>
      <c r="G69">
        <v>51.173458309767398</v>
      </c>
      <c r="H69">
        <v>-9.5117257639443409</v>
      </c>
      <c r="I69">
        <v>-8.2370269796174505</v>
      </c>
      <c r="J69">
        <v>-9.0462787362653998</v>
      </c>
      <c r="K69">
        <v>336.30542174510703</v>
      </c>
      <c r="L69">
        <v>305.96028569412101</v>
      </c>
      <c r="M69">
        <v>17.880551750502502</v>
      </c>
      <c r="N69">
        <v>0.76935723805450196</v>
      </c>
      <c r="O69">
        <v>21.134020618556701</v>
      </c>
      <c r="P69">
        <v>84.159003263126607</v>
      </c>
      <c r="Q69">
        <v>3.1965046164020003E-2</v>
      </c>
    </row>
    <row r="70" spans="1:17" x14ac:dyDescent="0.3">
      <c r="A70" t="s">
        <v>195</v>
      </c>
      <c r="B70" t="s">
        <v>196</v>
      </c>
      <c r="C70" t="s">
        <v>3099</v>
      </c>
      <c r="D70" t="s">
        <v>197</v>
      </c>
      <c r="E70">
        <v>132085.07389599999</v>
      </c>
      <c r="F70">
        <v>1296.6500000000001</v>
      </c>
      <c r="G70">
        <v>4.7716789960822101</v>
      </c>
      <c r="H70">
        <v>-9.6532321992066593E-3</v>
      </c>
      <c r="I70">
        <v>-2.1072961136277901</v>
      </c>
      <c r="J70">
        <v>-1.5190893743674101</v>
      </c>
      <c r="K70">
        <v>1374.3114692486899</v>
      </c>
      <c r="L70">
        <v>1314.0823184071201</v>
      </c>
      <c r="M70">
        <v>39.366123683318399</v>
      </c>
      <c r="N70">
        <v>0.96378232350537996</v>
      </c>
      <c r="O70">
        <v>18.910268769521402</v>
      </c>
      <c r="P70">
        <v>33.2562561019474</v>
      </c>
      <c r="Q70">
        <v>1.3736115192641001E-2</v>
      </c>
    </row>
    <row r="71" spans="1:17" x14ac:dyDescent="0.3">
      <c r="A71" t="s">
        <v>198</v>
      </c>
      <c r="B71" t="s">
        <v>199</v>
      </c>
      <c r="C71" t="s">
        <v>3103</v>
      </c>
      <c r="D71" t="s">
        <v>200</v>
      </c>
      <c r="E71">
        <v>125837.71560359999</v>
      </c>
      <c r="F71">
        <v>4720.6499999999996</v>
      </c>
      <c r="G71">
        <v>12.810854438991401</v>
      </c>
      <c r="H71">
        <v>-2.2748403987727199</v>
      </c>
      <c r="I71">
        <v>-5.3055332278289304</v>
      </c>
      <c r="J71">
        <v>-2.6458575793855399</v>
      </c>
      <c r="K71">
        <v>4780.3973661933396</v>
      </c>
      <c r="L71">
        <v>4504.79922677184</v>
      </c>
      <c r="M71">
        <v>32.987669082021903</v>
      </c>
      <c r="N71">
        <v>0.93256553219152505</v>
      </c>
      <c r="O71">
        <v>8.1418872401046496</v>
      </c>
      <c r="P71">
        <v>44.141984732824397</v>
      </c>
      <c r="Q71">
        <v>7.9198560303453E-2</v>
      </c>
    </row>
    <row r="72" spans="1:17" x14ac:dyDescent="0.3">
      <c r="A72" t="s">
        <v>201</v>
      </c>
      <c r="B72" t="s">
        <v>202</v>
      </c>
      <c r="C72" t="s">
        <v>3097</v>
      </c>
      <c r="D72" t="s">
        <v>34</v>
      </c>
      <c r="E72">
        <v>123864.466911408</v>
      </c>
      <c r="F72">
        <v>249.92</v>
      </c>
      <c r="G72">
        <v>-1.7199615934866499</v>
      </c>
      <c r="H72">
        <v>3.47231769673812</v>
      </c>
      <c r="I72">
        <v>-16.8801157970621</v>
      </c>
      <c r="J72">
        <v>-1.8263876245181301</v>
      </c>
      <c r="K72">
        <v>245.46546174976899</v>
      </c>
      <c r="L72">
        <v>245.499575179923</v>
      </c>
      <c r="M72">
        <v>44.889208094574698</v>
      </c>
      <c r="N72">
        <v>0.84292214516974595</v>
      </c>
      <c r="O72">
        <v>19.9183738796414</v>
      </c>
      <c r="P72">
        <v>31.088381851560399</v>
      </c>
      <c r="Q72">
        <v>0.118383262709432</v>
      </c>
    </row>
    <row r="73" spans="1:17" x14ac:dyDescent="0.3">
      <c r="A73" t="s">
        <v>203</v>
      </c>
      <c r="B73" t="s">
        <v>204</v>
      </c>
      <c r="C73" t="s">
        <v>3101</v>
      </c>
      <c r="D73" t="s">
        <v>51</v>
      </c>
      <c r="E73">
        <v>120242.88565716</v>
      </c>
      <c r="F73">
        <v>1503.15</v>
      </c>
      <c r="G73">
        <v>-1.8330363383225901</v>
      </c>
      <c r="H73">
        <v>-4.2415845227495899</v>
      </c>
      <c r="I73">
        <v>-1.80242068517659</v>
      </c>
      <c r="J73">
        <v>-2.4581511237364602</v>
      </c>
      <c r="K73">
        <v>1581.74036959367</v>
      </c>
      <c r="L73">
        <v>1482.9410137249699</v>
      </c>
      <c r="M73">
        <v>20.112062659054899</v>
      </c>
      <c r="N73">
        <v>1.02009341205751</v>
      </c>
      <c r="O73">
        <v>13.232212354056401</v>
      </c>
      <c r="P73">
        <v>29.075608604181799</v>
      </c>
      <c r="Q73">
        <v>4.8771573548788999E-2</v>
      </c>
    </row>
    <row r="74" spans="1:17" x14ac:dyDescent="0.3">
      <c r="A74" t="s">
        <v>205</v>
      </c>
      <c r="B74" t="s">
        <v>206</v>
      </c>
      <c r="C74" t="s">
        <v>3102</v>
      </c>
      <c r="D74" t="s">
        <v>57</v>
      </c>
      <c r="E74">
        <v>116728.17303821001</v>
      </c>
      <c r="F74">
        <v>642.9</v>
      </c>
      <c r="G74">
        <v>34.606479000151701</v>
      </c>
      <c r="H74">
        <v>-1.6610429284086601</v>
      </c>
      <c r="I74">
        <v>-1.99633462724521</v>
      </c>
      <c r="J74">
        <v>-1.3587796057074599</v>
      </c>
      <c r="K74">
        <v>706.128464278293</v>
      </c>
      <c r="L74">
        <v>626.78327536698305</v>
      </c>
      <c r="M74">
        <v>35.160692623384001</v>
      </c>
      <c r="N74">
        <v>0.72426855826558301</v>
      </c>
      <c r="O74">
        <v>25.198320111992501</v>
      </c>
      <c r="P74">
        <v>71.394294854705393</v>
      </c>
      <c r="Q74">
        <v>6.7503928076020001E-2</v>
      </c>
    </row>
    <row r="75" spans="1:17" x14ac:dyDescent="0.3">
      <c r="A75" t="s">
        <v>207</v>
      </c>
      <c r="B75" t="s">
        <v>208</v>
      </c>
      <c r="C75" t="s">
        <v>3103</v>
      </c>
      <c r="D75" t="s">
        <v>86</v>
      </c>
      <c r="E75">
        <v>116300.853207719</v>
      </c>
      <c r="F75">
        <v>2462.35</v>
      </c>
      <c r="G75">
        <v>25.2720588075485</v>
      </c>
      <c r="H75">
        <v>-9.5250562169407509</v>
      </c>
      <c r="I75">
        <v>12.3447064200477</v>
      </c>
      <c r="J75">
        <v>-7.9845402142262598</v>
      </c>
      <c r="K75">
        <v>2685.8372425228199</v>
      </c>
      <c r="L75">
        <v>2360.0969447504299</v>
      </c>
      <c r="M75">
        <v>19.506886640517799</v>
      </c>
      <c r="N75">
        <v>1.24080359134275</v>
      </c>
      <c r="O75">
        <v>20.1291449225333</v>
      </c>
      <c r="P75">
        <v>58.401415246059798</v>
      </c>
      <c r="Q75">
        <v>0.21355833992637799</v>
      </c>
    </row>
    <row r="76" spans="1:17" x14ac:dyDescent="0.3">
      <c r="A76" t="s">
        <v>209</v>
      </c>
      <c r="B76" t="s">
        <v>210</v>
      </c>
      <c r="C76" t="s">
        <v>3097</v>
      </c>
      <c r="D76" t="s">
        <v>54</v>
      </c>
      <c r="E76">
        <v>116286.43513707</v>
      </c>
      <c r="F76">
        <v>3259.3</v>
      </c>
      <c r="G76">
        <v>44.466220400344</v>
      </c>
      <c r="H76">
        <v>-7.3956922502925098</v>
      </c>
      <c r="I76">
        <v>22.219800519983501</v>
      </c>
      <c r="J76">
        <v>-6.0829412516829704</v>
      </c>
      <c r="K76">
        <v>3267.61056950492</v>
      </c>
      <c r="L76">
        <v>2787.2990890149099</v>
      </c>
      <c r="M76">
        <v>26.8081506827228</v>
      </c>
      <c r="N76">
        <v>1.36957370742124</v>
      </c>
      <c r="O76">
        <v>12.056269751173501</v>
      </c>
      <c r="P76">
        <v>74.737970781396598</v>
      </c>
      <c r="Q76">
        <v>9.9536215288968E-2</v>
      </c>
    </row>
    <row r="77" spans="1:17" x14ac:dyDescent="0.3">
      <c r="A77" t="s">
        <v>211</v>
      </c>
      <c r="B77" t="s">
        <v>212</v>
      </c>
      <c r="C77" t="s">
        <v>3101</v>
      </c>
      <c r="D77" t="s">
        <v>51</v>
      </c>
      <c r="E77">
        <v>116183.2428704</v>
      </c>
      <c r="F77">
        <v>3316.7</v>
      </c>
      <c r="G77">
        <v>44.035568826530401</v>
      </c>
      <c r="H77">
        <v>6.3579342358033504</v>
      </c>
      <c r="I77">
        <v>14.8541559197369</v>
      </c>
      <c r="J77">
        <v>2.1078109985832301</v>
      </c>
      <c r="K77">
        <v>3370.2292063097102</v>
      </c>
      <c r="L77">
        <v>2936.63559409969</v>
      </c>
      <c r="M77">
        <v>53.227783933599497</v>
      </c>
      <c r="N77">
        <v>1.06693152403151</v>
      </c>
      <c r="O77">
        <v>8.2612235052914098</v>
      </c>
      <c r="P77">
        <v>73.345179920035505</v>
      </c>
      <c r="Q77">
        <v>0.126110129475243</v>
      </c>
    </row>
    <row r="78" spans="1:17" x14ac:dyDescent="0.3">
      <c r="A78" t="s">
        <v>213</v>
      </c>
      <c r="B78" t="s">
        <v>214</v>
      </c>
      <c r="C78" t="s">
        <v>3097</v>
      </c>
      <c r="D78" t="s">
        <v>54</v>
      </c>
      <c r="E78">
        <v>115325.49309210001</v>
      </c>
      <c r="F78">
        <v>1280.3499999999999</v>
      </c>
      <c r="G78">
        <v>-16.9925490549792</v>
      </c>
      <c r="H78">
        <v>-7.6045417217471396</v>
      </c>
      <c r="I78">
        <v>0.78727727686113402</v>
      </c>
      <c r="J78">
        <v>-4.8664704636672296</v>
      </c>
      <c r="K78">
        <v>1471.7649889909801</v>
      </c>
      <c r="L78">
        <v>1344.2911817740401</v>
      </c>
      <c r="M78">
        <v>17.196274157585801</v>
      </c>
      <c r="N78">
        <v>1.0108486119971301</v>
      </c>
      <c r="O78">
        <v>29.0272191197719</v>
      </c>
      <c r="P78">
        <v>26.6168908227848</v>
      </c>
      <c r="Q78">
        <v>0.104207412657521</v>
      </c>
    </row>
    <row r="79" spans="1:17" x14ac:dyDescent="0.3">
      <c r="A79" t="s">
        <v>215</v>
      </c>
      <c r="B79" t="s">
        <v>216</v>
      </c>
      <c r="C79" t="s">
        <v>3108</v>
      </c>
      <c r="D79" t="s">
        <v>166</v>
      </c>
      <c r="E79">
        <v>113643.0897889</v>
      </c>
      <c r="F79">
        <v>711.9</v>
      </c>
      <c r="G79">
        <v>54.218776298902</v>
      </c>
      <c r="H79">
        <v>4.0904469582189797</v>
      </c>
      <c r="I79">
        <v>18.780791767868699</v>
      </c>
      <c r="J79">
        <v>-8.3187547776699908</v>
      </c>
      <c r="K79">
        <v>751.90785494550198</v>
      </c>
      <c r="L79">
        <v>639.91968548923705</v>
      </c>
      <c r="M79">
        <v>33.640877080571599</v>
      </c>
      <c r="N79">
        <v>1.4678501007037601</v>
      </c>
      <c r="O79">
        <v>22.8683803905042</v>
      </c>
      <c r="P79">
        <v>91.912656692276599</v>
      </c>
      <c r="Q79">
        <v>0.19700375105721099</v>
      </c>
    </row>
    <row r="80" spans="1:17" x14ac:dyDescent="0.3">
      <c r="A80" t="s">
        <v>217</v>
      </c>
      <c r="B80" t="s">
        <v>218</v>
      </c>
      <c r="C80" t="s">
        <v>3097</v>
      </c>
      <c r="D80" t="s">
        <v>219</v>
      </c>
      <c r="E80">
        <v>113034.69696395</v>
      </c>
      <c r="F80">
        <v>10223.85</v>
      </c>
      <c r="G80">
        <v>22.693857021883701</v>
      </c>
      <c r="H80">
        <v>5.4358452024845603</v>
      </c>
      <c r="I80">
        <v>16.313504959644298</v>
      </c>
      <c r="J80">
        <v>2.7273199569748101E-2</v>
      </c>
      <c r="K80">
        <v>10271.273827670901</v>
      </c>
      <c r="L80">
        <v>9186.7682009133805</v>
      </c>
      <c r="M80">
        <v>33.493649936327103</v>
      </c>
      <c r="N80">
        <v>0.56876746334799599</v>
      </c>
      <c r="O80">
        <v>11.014930774610299</v>
      </c>
      <c r="P80">
        <v>54.254741320780298</v>
      </c>
      <c r="Q80">
        <v>9.0352196832174006E-2</v>
      </c>
    </row>
    <row r="81" spans="1:17" x14ac:dyDescent="0.3">
      <c r="A81" t="s">
        <v>220</v>
      </c>
      <c r="B81" t="s">
        <v>221</v>
      </c>
      <c r="C81" t="s">
        <v>3102</v>
      </c>
      <c r="D81" t="s">
        <v>222</v>
      </c>
      <c r="E81">
        <v>110439.919692269</v>
      </c>
      <c r="F81">
        <v>940</v>
      </c>
      <c r="G81">
        <v>-3.9766254131035499</v>
      </c>
      <c r="H81">
        <v>-1.9429573529579101</v>
      </c>
      <c r="I81">
        <v>-19.964568717692998</v>
      </c>
      <c r="J81">
        <v>-10.0253042557996</v>
      </c>
      <c r="K81">
        <v>1010.14481590549</v>
      </c>
      <c r="L81">
        <v>1039.92975239524</v>
      </c>
      <c r="M81">
        <v>26.976700523526301</v>
      </c>
      <c r="N81">
        <v>0.63365363337616898</v>
      </c>
      <c r="O81">
        <v>43.404255319148902</v>
      </c>
      <c r="P81">
        <v>30.5555555555555</v>
      </c>
      <c r="Q81">
        <v>-3.6256322023683001E-2</v>
      </c>
    </row>
    <row r="82" spans="1:17" x14ac:dyDescent="0.3">
      <c r="A82" t="s">
        <v>223</v>
      </c>
      <c r="B82" t="s">
        <v>224</v>
      </c>
      <c r="C82" t="s">
        <v>3097</v>
      </c>
      <c r="D82" t="s">
        <v>34</v>
      </c>
      <c r="E82">
        <v>110010.452961296</v>
      </c>
      <c r="F82">
        <v>98.64</v>
      </c>
      <c r="G82">
        <v>7.0631931292711698</v>
      </c>
      <c r="H82">
        <v>-4.5636081178033603</v>
      </c>
      <c r="I82">
        <v>-36.691380726160197</v>
      </c>
      <c r="J82">
        <v>-5.9296580729747497</v>
      </c>
      <c r="K82">
        <v>107.132292478089</v>
      </c>
      <c r="L82">
        <v>109.399684970682</v>
      </c>
      <c r="M82">
        <v>30.493161205516</v>
      </c>
      <c r="N82">
        <v>0.96757007719563304</v>
      </c>
      <c r="O82">
        <v>44.870235198702296</v>
      </c>
      <c r="P82">
        <v>36.3372494816862</v>
      </c>
      <c r="Q82">
        <v>9.9237939062850999E-2</v>
      </c>
    </row>
    <row r="83" spans="1:17" hidden="1" x14ac:dyDescent="0.3">
      <c r="A83" t="s">
        <v>225</v>
      </c>
      <c r="B83" t="s">
        <v>226</v>
      </c>
      <c r="C83" t="s">
        <v>3112</v>
      </c>
      <c r="D83" t="s">
        <v>54</v>
      </c>
      <c r="E83">
        <v>109381.878770934</v>
      </c>
      <c r="F83">
        <v>130.9</v>
      </c>
      <c r="G83">
        <v>-48.449679962549197</v>
      </c>
      <c r="H83">
        <v>-8.1929753286313201</v>
      </c>
      <c r="I83">
        <v>-29.2268998518432</v>
      </c>
      <c r="J83">
        <v>-4.9353344131212999</v>
      </c>
      <c r="M83">
        <v>25.054891953542601</v>
      </c>
      <c r="O83">
        <v>44.003055767761602</v>
      </c>
      <c r="P83">
        <v>2.0583190394511202</v>
      </c>
    </row>
    <row r="84" spans="1:17" x14ac:dyDescent="0.3">
      <c r="A84" t="s">
        <v>227</v>
      </c>
      <c r="B84" t="s">
        <v>228</v>
      </c>
      <c r="C84" t="s">
        <v>3101</v>
      </c>
      <c r="D84" t="s">
        <v>51</v>
      </c>
      <c r="E84">
        <v>108540.91637104</v>
      </c>
      <c r="F84">
        <v>1311.5</v>
      </c>
      <c r="G84">
        <v>-5.1062942784188499</v>
      </c>
      <c r="H84">
        <v>3.3292812081313801</v>
      </c>
      <c r="I84">
        <v>-4.42499633011633</v>
      </c>
      <c r="J84">
        <v>-1.8089158399169001</v>
      </c>
      <c r="K84">
        <v>1332.8480945574499</v>
      </c>
      <c r="L84">
        <v>1267.04615972644</v>
      </c>
      <c r="M84">
        <v>28.948562210125601</v>
      </c>
      <c r="N84">
        <v>0.79617658862533702</v>
      </c>
      <c r="O84">
        <v>8.3865802516202894</v>
      </c>
      <c r="P84">
        <v>25.9713190729125</v>
      </c>
      <c r="Q84">
        <v>1.7276142675428E-2</v>
      </c>
    </row>
    <row r="85" spans="1:17" x14ac:dyDescent="0.3">
      <c r="A85" t="s">
        <v>229</v>
      </c>
      <c r="B85" t="s">
        <v>230</v>
      </c>
      <c r="C85" t="s">
        <v>3110</v>
      </c>
      <c r="D85" t="s">
        <v>141</v>
      </c>
      <c r="E85">
        <v>107845.06393020001</v>
      </c>
      <c r="F85">
        <v>1108.2</v>
      </c>
      <c r="G85">
        <v>18.0040024246988</v>
      </c>
      <c r="H85">
        <v>-8.5521241906569898</v>
      </c>
      <c r="I85">
        <v>-18.220296770405199</v>
      </c>
      <c r="J85">
        <v>-5.7277999653537304</v>
      </c>
      <c r="K85">
        <v>1220.10742086711</v>
      </c>
      <c r="L85">
        <v>1191.6873209461901</v>
      </c>
      <c r="M85">
        <v>29.287750707568101</v>
      </c>
      <c r="N85">
        <v>0.77566534361970096</v>
      </c>
      <c r="O85">
        <v>48.885580220176799</v>
      </c>
      <c r="P85">
        <v>49.312853678253802</v>
      </c>
      <c r="Q85">
        <v>7.4425820328289996E-2</v>
      </c>
    </row>
    <row r="86" spans="1:17" x14ac:dyDescent="0.3">
      <c r="A86" t="s">
        <v>231</v>
      </c>
      <c r="B86" t="s">
        <v>232</v>
      </c>
      <c r="C86" t="s">
        <v>3099</v>
      </c>
      <c r="D86" t="s">
        <v>233</v>
      </c>
      <c r="E86">
        <v>107662.47326106</v>
      </c>
      <c r="F86">
        <v>1466.8</v>
      </c>
      <c r="G86">
        <v>14.929576702171399</v>
      </c>
      <c r="H86">
        <v>0.65799441234952805</v>
      </c>
      <c r="I86">
        <v>15.692202223548501</v>
      </c>
      <c r="J86">
        <v>-1.18928278420057</v>
      </c>
      <c r="K86">
        <v>1494.60170740384</v>
      </c>
      <c r="L86">
        <v>1316.2315477270899</v>
      </c>
      <c r="M86">
        <v>37.5187063195973</v>
      </c>
      <c r="N86">
        <v>0.82963548469535398</v>
      </c>
      <c r="O86">
        <v>12.319334605944899</v>
      </c>
      <c r="P86">
        <v>45.048207663782399</v>
      </c>
      <c r="Q86">
        <v>4.5847673397441002E-2</v>
      </c>
    </row>
    <row r="87" spans="1:17" x14ac:dyDescent="0.3">
      <c r="A87" t="s">
        <v>234</v>
      </c>
      <c r="B87" t="s">
        <v>235</v>
      </c>
      <c r="C87" t="s">
        <v>3097</v>
      </c>
      <c r="D87" t="s">
        <v>43</v>
      </c>
      <c r="E87">
        <v>107303.704983684</v>
      </c>
      <c r="F87">
        <v>749.55</v>
      </c>
      <c r="G87">
        <v>16.2919506637521</v>
      </c>
      <c r="H87">
        <v>0.82197569203231102</v>
      </c>
      <c r="I87">
        <v>25.311886836255699</v>
      </c>
      <c r="J87">
        <v>1.1613420082833801</v>
      </c>
      <c r="K87">
        <v>740.37632964647605</v>
      </c>
      <c r="L87">
        <v>656.22086379689301</v>
      </c>
      <c r="M87">
        <v>46.9930362364723</v>
      </c>
      <c r="N87">
        <v>0.80203625139710299</v>
      </c>
      <c r="O87">
        <v>6.3037822693616103</v>
      </c>
      <c r="P87">
        <v>61.732657244578697</v>
      </c>
      <c r="Q87">
        <v>-5.2932351774319999E-3</v>
      </c>
    </row>
    <row r="88" spans="1:17" x14ac:dyDescent="0.3">
      <c r="A88" t="s">
        <v>236</v>
      </c>
      <c r="B88" t="s">
        <v>237</v>
      </c>
      <c r="C88" t="s">
        <v>3106</v>
      </c>
      <c r="D88" t="s">
        <v>238</v>
      </c>
      <c r="E88">
        <v>106263.48886534</v>
      </c>
      <c r="F88">
        <v>1668.4</v>
      </c>
      <c r="G88">
        <v>3.6854079641150301</v>
      </c>
      <c r="H88">
        <v>-9.6003519871202503</v>
      </c>
      <c r="I88">
        <v>-7.1038191865752296</v>
      </c>
      <c r="J88">
        <v>-6.7385910515431799</v>
      </c>
      <c r="K88">
        <v>1883.5886488362601</v>
      </c>
      <c r="L88">
        <v>1736.0219438091699</v>
      </c>
      <c r="M88">
        <v>16.022900589777102</v>
      </c>
      <c r="N88">
        <v>1.3513032067044699</v>
      </c>
      <c r="O88">
        <v>26.228722128985801</v>
      </c>
      <c r="P88">
        <v>35.328709899825597</v>
      </c>
      <c r="Q88">
        <v>1.3355046591694E-2</v>
      </c>
    </row>
    <row r="89" spans="1:17" x14ac:dyDescent="0.3">
      <c r="A89" t="s">
        <v>239</v>
      </c>
      <c r="B89" t="s">
        <v>240</v>
      </c>
      <c r="C89" t="s">
        <v>3103</v>
      </c>
      <c r="D89" t="s">
        <v>192</v>
      </c>
      <c r="E89">
        <v>105976.39977980001</v>
      </c>
      <c r="F89">
        <v>36123.300000000003</v>
      </c>
      <c r="G89">
        <v>57.6729603360425</v>
      </c>
      <c r="H89">
        <v>1.71012896388122</v>
      </c>
      <c r="I89">
        <v>14.781573716484999</v>
      </c>
      <c r="J89">
        <v>-0.60180906026154501</v>
      </c>
      <c r="K89">
        <v>35694.409403317703</v>
      </c>
      <c r="L89">
        <v>31328.976121379499</v>
      </c>
      <c r="M89">
        <v>33.415429075633099</v>
      </c>
      <c r="N89">
        <v>0.54903477457060701</v>
      </c>
      <c r="O89">
        <v>8.2093828636918609</v>
      </c>
      <c r="P89">
        <v>87.167357512953302</v>
      </c>
      <c r="Q89">
        <v>0.12563881166048399</v>
      </c>
    </row>
    <row r="90" spans="1:17" x14ac:dyDescent="0.3">
      <c r="A90" t="s">
        <v>241</v>
      </c>
      <c r="B90" t="s">
        <v>242</v>
      </c>
      <c r="C90" t="s">
        <v>3101</v>
      </c>
      <c r="D90" t="s">
        <v>243</v>
      </c>
      <c r="E90">
        <v>99856.287516644996</v>
      </c>
      <c r="F90">
        <v>6926.3</v>
      </c>
      <c r="G90">
        <v>15.2706346619838</v>
      </c>
      <c r="H90">
        <v>2.3756152321261998</v>
      </c>
      <c r="I90">
        <v>7.4902665341763104</v>
      </c>
      <c r="J90">
        <v>0.91271467264273798</v>
      </c>
      <c r="K90">
        <v>6901.5437865325903</v>
      </c>
      <c r="L90">
        <v>6378.4400022191103</v>
      </c>
      <c r="M90">
        <v>45.089919991629301</v>
      </c>
      <c r="N90">
        <v>0.53225719872058697</v>
      </c>
      <c r="O90">
        <v>5.6400964439888401</v>
      </c>
      <c r="P90">
        <v>44.809274416951503</v>
      </c>
      <c r="Q90">
        <v>4.7645013326239001E-2</v>
      </c>
    </row>
    <row r="91" spans="1:17" x14ac:dyDescent="0.3">
      <c r="A91" t="s">
        <v>244</v>
      </c>
      <c r="B91" t="s">
        <v>245</v>
      </c>
      <c r="C91" t="s">
        <v>3101</v>
      </c>
      <c r="D91" t="s">
        <v>51</v>
      </c>
      <c r="E91">
        <v>99677.539049400002</v>
      </c>
      <c r="F91">
        <v>1006.3</v>
      </c>
      <c r="G91">
        <v>45.642234442161303</v>
      </c>
      <c r="H91">
        <v>-1.2499940049373801</v>
      </c>
      <c r="I91">
        <v>-4.0747176623856101</v>
      </c>
      <c r="J91">
        <v>-1.8828296722869</v>
      </c>
      <c r="K91">
        <v>1070.7606243144301</v>
      </c>
      <c r="L91">
        <v>998.57336523799597</v>
      </c>
      <c r="M91">
        <v>26.888776824104401</v>
      </c>
      <c r="N91">
        <v>0.50944154177275003</v>
      </c>
      <c r="O91">
        <v>31.600914240286102</v>
      </c>
      <c r="P91">
        <v>76.466462078035903</v>
      </c>
      <c r="Q91">
        <v>8.0995110046039001E-2</v>
      </c>
    </row>
    <row r="92" spans="1:17" x14ac:dyDescent="0.3">
      <c r="A92" t="s">
        <v>246</v>
      </c>
      <c r="B92" t="s">
        <v>247</v>
      </c>
      <c r="C92" t="s">
        <v>3103</v>
      </c>
      <c r="D92" t="s">
        <v>86</v>
      </c>
      <c r="E92">
        <v>99456.112084940003</v>
      </c>
      <c r="F92">
        <v>4927.8</v>
      </c>
      <c r="G92">
        <v>30.649317470751299</v>
      </c>
      <c r="H92">
        <v>-8.2770527394211797</v>
      </c>
      <c r="I92">
        <v>1.9855639747937901</v>
      </c>
      <c r="J92">
        <v>-3.1229879772429698</v>
      </c>
      <c r="K92">
        <v>5468.8734666597602</v>
      </c>
      <c r="L92">
        <v>5008.8574558642104</v>
      </c>
      <c r="M92">
        <v>13.5059021213157</v>
      </c>
      <c r="N92">
        <v>0.85518759659322496</v>
      </c>
      <c r="O92">
        <v>26.755347213766701</v>
      </c>
      <c r="P92">
        <v>62.0187407529179</v>
      </c>
      <c r="Q92">
        <v>7.8074939035181007E-2</v>
      </c>
    </row>
    <row r="93" spans="1:17" x14ac:dyDescent="0.3">
      <c r="A93" t="s">
        <v>248</v>
      </c>
      <c r="B93" t="s">
        <v>249</v>
      </c>
      <c r="C93" t="s">
        <v>3109</v>
      </c>
      <c r="D93" t="s">
        <v>250</v>
      </c>
      <c r="E93">
        <v>98394.752691375004</v>
      </c>
      <c r="F93">
        <v>671.25</v>
      </c>
      <c r="G93">
        <v>47.8908940582131</v>
      </c>
      <c r="H93">
        <v>6.0607350622386704</v>
      </c>
      <c r="I93">
        <v>6.6560386994783904</v>
      </c>
      <c r="J93">
        <v>1.3728119274636199</v>
      </c>
      <c r="K93">
        <v>672.44086625731404</v>
      </c>
      <c r="L93">
        <v>597.12913514487798</v>
      </c>
      <c r="M93">
        <v>55.998227964365398</v>
      </c>
      <c r="N93">
        <v>0.98300282180849197</v>
      </c>
      <c r="O93">
        <v>7.3296089385474801</v>
      </c>
      <c r="P93">
        <v>80.128807191734793</v>
      </c>
      <c r="Q93">
        <v>0.19385853809933601</v>
      </c>
    </row>
    <row r="94" spans="1:17" x14ac:dyDescent="0.3">
      <c r="A94" t="s">
        <v>251</v>
      </c>
      <c r="B94" t="s">
        <v>252</v>
      </c>
      <c r="C94" t="s">
        <v>3101</v>
      </c>
      <c r="D94" t="s">
        <v>51</v>
      </c>
      <c r="E94">
        <v>98394.193851420001</v>
      </c>
      <c r="F94">
        <v>2426.8000000000002</v>
      </c>
      <c r="G94">
        <v>10.673697587015599</v>
      </c>
      <c r="H94">
        <v>1.5272739319492299</v>
      </c>
      <c r="I94">
        <v>-6.4651553559801203</v>
      </c>
      <c r="J94">
        <v>-5.0436041600719896</v>
      </c>
      <c r="K94">
        <v>2504.4271421202802</v>
      </c>
      <c r="L94">
        <v>2246.13510370619</v>
      </c>
      <c r="M94">
        <v>24.456233681968801</v>
      </c>
      <c r="N94">
        <v>0.344780808055629</v>
      </c>
      <c r="O94">
        <v>16.8205043678918</v>
      </c>
      <c r="P94">
        <v>44.190606339680897</v>
      </c>
    </row>
    <row r="95" spans="1:17" x14ac:dyDescent="0.3">
      <c r="A95" t="s">
        <v>253</v>
      </c>
      <c r="B95" t="s">
        <v>254</v>
      </c>
      <c r="C95" t="s">
        <v>3101</v>
      </c>
      <c r="D95" t="s">
        <v>51</v>
      </c>
      <c r="E95">
        <v>98387.558612069901</v>
      </c>
      <c r="F95">
        <v>2204.6999999999998</v>
      </c>
      <c r="G95">
        <v>65.552366192870807</v>
      </c>
      <c r="H95">
        <v>4.8794659034635401</v>
      </c>
      <c r="I95">
        <v>26.082045968385302</v>
      </c>
      <c r="J95">
        <v>9.9008320450586704E-2</v>
      </c>
      <c r="K95">
        <v>2142.0177281238898</v>
      </c>
      <c r="L95">
        <v>1807.58755765365</v>
      </c>
      <c r="M95">
        <v>47.841628722886298</v>
      </c>
      <c r="N95">
        <v>0.59859857185329002</v>
      </c>
      <c r="O95">
        <v>4.8668753118338204</v>
      </c>
      <c r="P95">
        <v>96.322350845948307</v>
      </c>
      <c r="Q95">
        <v>0.114775162641073</v>
      </c>
    </row>
    <row r="96" spans="1:17" x14ac:dyDescent="0.3">
      <c r="A96" t="s">
        <v>255</v>
      </c>
      <c r="B96" t="s">
        <v>256</v>
      </c>
      <c r="C96" t="s">
        <v>3109</v>
      </c>
      <c r="D96" t="s">
        <v>122</v>
      </c>
      <c r="E96">
        <v>98237.888775165004</v>
      </c>
      <c r="F96">
        <v>7692.65</v>
      </c>
      <c r="G96">
        <v>60.833985809169498</v>
      </c>
      <c r="H96">
        <v>1.29143141552028</v>
      </c>
      <c r="I96">
        <v>18.195027240930202</v>
      </c>
      <c r="J96">
        <v>-5.0784521651010897</v>
      </c>
      <c r="K96">
        <v>7764.1598036530604</v>
      </c>
      <c r="L96">
        <v>6624.3333843542296</v>
      </c>
      <c r="M96">
        <v>31.3810278633342</v>
      </c>
      <c r="N96">
        <v>0.75521815396459002</v>
      </c>
      <c r="O96">
        <v>10.1310991660871</v>
      </c>
      <c r="P96">
        <v>89.5978902485612</v>
      </c>
      <c r="Q96">
        <v>1.0747477703259E-2</v>
      </c>
    </row>
    <row r="97" spans="1:17" x14ac:dyDescent="0.3">
      <c r="A97" t="s">
        <v>257</v>
      </c>
      <c r="B97" t="s">
        <v>258</v>
      </c>
      <c r="C97" t="s">
        <v>3108</v>
      </c>
      <c r="D97" t="s">
        <v>238</v>
      </c>
      <c r="E97">
        <v>97084.5455181</v>
      </c>
      <c r="F97">
        <v>6369.25</v>
      </c>
      <c r="G97">
        <v>1.2157613752533001</v>
      </c>
      <c r="H97">
        <v>-1.0941339476426699</v>
      </c>
      <c r="I97">
        <v>4.3707325148739304</v>
      </c>
      <c r="J97">
        <v>-8.6826038305970297</v>
      </c>
      <c r="K97">
        <v>6852.1975528947496</v>
      </c>
      <c r="L97">
        <v>6176.4513911465701</v>
      </c>
      <c r="M97">
        <v>18.9008543273508</v>
      </c>
      <c r="N97">
        <v>1.38952632663856</v>
      </c>
      <c r="O97">
        <v>19.401813400321799</v>
      </c>
      <c r="P97">
        <v>67.567745330176194</v>
      </c>
      <c r="Q97">
        <v>0.13729873251500399</v>
      </c>
    </row>
    <row r="98" spans="1:17" x14ac:dyDescent="0.3">
      <c r="A98" t="s">
        <v>259</v>
      </c>
      <c r="B98" t="s">
        <v>260</v>
      </c>
      <c r="C98" t="s">
        <v>3099</v>
      </c>
      <c r="D98" t="s">
        <v>261</v>
      </c>
      <c r="E98">
        <v>96273.912140835004</v>
      </c>
      <c r="F98">
        <v>975.9</v>
      </c>
      <c r="G98">
        <v>-17.209445575255</v>
      </c>
      <c r="H98">
        <v>-11.548844820105501</v>
      </c>
      <c r="I98">
        <v>-18.6166633747379</v>
      </c>
      <c r="J98">
        <v>-4.6540844131212999</v>
      </c>
      <c r="K98">
        <v>1125.28908944299</v>
      </c>
      <c r="L98">
        <v>1103.2932464779699</v>
      </c>
      <c r="M98">
        <v>13.325184634814899</v>
      </c>
      <c r="N98">
        <v>1.4254219227509399</v>
      </c>
      <c r="O98">
        <v>28.4373807585966</v>
      </c>
      <c r="P98">
        <v>12.250637851359601</v>
      </c>
      <c r="Q98">
        <v>-1.2800106221903E-2</v>
      </c>
    </row>
    <row r="99" spans="1:17" x14ac:dyDescent="0.3">
      <c r="A99" t="s">
        <v>262</v>
      </c>
      <c r="B99" t="s">
        <v>263</v>
      </c>
      <c r="C99" t="s">
        <v>3099</v>
      </c>
      <c r="D99" t="s">
        <v>197</v>
      </c>
      <c r="E99">
        <v>95474.414094469903</v>
      </c>
      <c r="F99">
        <v>553.70000000000005</v>
      </c>
      <c r="G99">
        <v>-22.004046823440099</v>
      </c>
      <c r="H99">
        <v>-7.7483592425052699</v>
      </c>
      <c r="I99">
        <v>0.715472360511196</v>
      </c>
      <c r="J99">
        <v>-3.9970828827321299</v>
      </c>
      <c r="K99">
        <v>599.28208320522003</v>
      </c>
      <c r="L99">
        <v>587.60237709023204</v>
      </c>
      <c r="M99">
        <v>14.136257171940599</v>
      </c>
      <c r="N99">
        <v>0.68625275183929701</v>
      </c>
      <c r="O99">
        <v>21.365360303413301</v>
      </c>
      <c r="P99">
        <v>13.1847914963205</v>
      </c>
      <c r="Q99">
        <v>-8.7042133282472997E-2</v>
      </c>
    </row>
    <row r="100" spans="1:17" x14ac:dyDescent="0.3">
      <c r="A100" t="s">
        <v>264</v>
      </c>
      <c r="B100" t="s">
        <v>265</v>
      </c>
      <c r="C100" t="s">
        <v>3097</v>
      </c>
      <c r="D100" t="s">
        <v>43</v>
      </c>
      <c r="E100">
        <v>95452.924267665003</v>
      </c>
      <c r="F100">
        <v>1896</v>
      </c>
      <c r="G100">
        <v>12.1948383098759</v>
      </c>
      <c r="H100">
        <v>-6.22400928874199</v>
      </c>
      <c r="I100">
        <v>2.59973515533874</v>
      </c>
      <c r="J100">
        <v>-3.3714516697584598</v>
      </c>
      <c r="K100">
        <v>2060.0049251876499</v>
      </c>
      <c r="L100">
        <v>1837.6291864070699</v>
      </c>
      <c r="M100">
        <v>13.3722411113528</v>
      </c>
      <c r="N100">
        <v>0.89228763338277495</v>
      </c>
      <c r="O100">
        <v>21.408227848101198</v>
      </c>
      <c r="P100">
        <v>42.315631450553497</v>
      </c>
      <c r="Q100">
        <v>2.6613245024010002E-3</v>
      </c>
    </row>
    <row r="101" spans="1:17" x14ac:dyDescent="0.3">
      <c r="A101" t="s">
        <v>266</v>
      </c>
      <c r="B101" t="s">
        <v>267</v>
      </c>
      <c r="C101" t="s">
        <v>3097</v>
      </c>
      <c r="D101" t="s">
        <v>34</v>
      </c>
      <c r="E101">
        <v>94927.914349631901</v>
      </c>
      <c r="F101">
        <v>51.08</v>
      </c>
      <c r="G101">
        <v>0.55869524683095395</v>
      </c>
      <c r="H101">
        <v>-6.3860093306078802</v>
      </c>
      <c r="I101">
        <v>-34.207976998859202</v>
      </c>
      <c r="J101">
        <v>-8.0226188958799192</v>
      </c>
      <c r="K101">
        <v>56.888582570608101</v>
      </c>
      <c r="L101">
        <v>57.175005789910301</v>
      </c>
      <c r="M101">
        <v>31.0317416519006</v>
      </c>
      <c r="N101">
        <v>0.83413828321023997</v>
      </c>
      <c r="O101">
        <v>63.958496476115897</v>
      </c>
      <c r="P101">
        <v>31.649484536082401</v>
      </c>
      <c r="Q101">
        <v>8.7529469615725997E-2</v>
      </c>
    </row>
    <row r="102" spans="1:17" x14ac:dyDescent="0.3">
      <c r="A102" t="s">
        <v>268</v>
      </c>
      <c r="B102" t="s">
        <v>269</v>
      </c>
      <c r="C102" t="s">
        <v>3111</v>
      </c>
      <c r="D102" t="s">
        <v>270</v>
      </c>
      <c r="E102">
        <v>94696.485206675003</v>
      </c>
      <c r="F102">
        <v>10294.4</v>
      </c>
      <c r="G102">
        <v>66.123503058575395</v>
      </c>
      <c r="H102">
        <v>-3.7984804629940698</v>
      </c>
      <c r="I102">
        <v>7.8606480235450098</v>
      </c>
      <c r="J102">
        <v>-6.8994699531347301</v>
      </c>
      <c r="K102">
        <v>10942.7575291841</v>
      </c>
      <c r="L102">
        <v>9461.4189898118602</v>
      </c>
      <c r="M102">
        <v>29.350816598826999</v>
      </c>
      <c r="N102">
        <v>0.760340706137833</v>
      </c>
      <c r="O102">
        <v>29.1770282872241</v>
      </c>
      <c r="P102">
        <v>97.435774493915403</v>
      </c>
      <c r="Q102">
        <v>0.16050308854739601</v>
      </c>
    </row>
    <row r="103" spans="1:17" x14ac:dyDescent="0.3">
      <c r="A103" t="s">
        <v>271</v>
      </c>
      <c r="B103" t="s">
        <v>272</v>
      </c>
      <c r="C103" t="s">
        <v>3096</v>
      </c>
      <c r="D103" t="s">
        <v>273</v>
      </c>
      <c r="E103">
        <v>94504.286796090004</v>
      </c>
      <c r="F103">
        <v>10990.3</v>
      </c>
      <c r="G103">
        <v>155.08574844709699</v>
      </c>
      <c r="H103">
        <v>2.7052691747973201</v>
      </c>
      <c r="I103">
        <v>38.927907025380698</v>
      </c>
      <c r="J103">
        <v>-4.4805472563543498</v>
      </c>
      <c r="K103">
        <v>11125.044613616201</v>
      </c>
      <c r="L103">
        <v>9186.1031216949104</v>
      </c>
      <c r="M103">
        <v>40.087890157037002</v>
      </c>
      <c r="N103">
        <v>0.51692819880655805</v>
      </c>
      <c r="O103">
        <v>14.819431680663801</v>
      </c>
      <c r="P103">
        <v>184.04212702720099</v>
      </c>
      <c r="Q103">
        <v>9.9011646791946004E-2</v>
      </c>
    </row>
    <row r="104" spans="1:17" x14ac:dyDescent="0.3">
      <c r="A104" t="s">
        <v>274</v>
      </c>
      <c r="B104" t="s">
        <v>275</v>
      </c>
      <c r="C104" t="s">
        <v>3108</v>
      </c>
      <c r="D104" t="s">
        <v>276</v>
      </c>
      <c r="E104">
        <v>93420.558000000005</v>
      </c>
      <c r="F104">
        <v>3419.1</v>
      </c>
      <c r="G104">
        <v>76.165807128227797</v>
      </c>
      <c r="H104">
        <v>-5.6173691561383503</v>
      </c>
      <c r="I104">
        <v>-5.1313592533910697</v>
      </c>
      <c r="J104">
        <v>-7.5577906325219502</v>
      </c>
      <c r="K104">
        <v>3682.8211921991501</v>
      </c>
      <c r="L104">
        <v>3311.2416452720499</v>
      </c>
      <c r="M104">
        <v>25.354351123345999</v>
      </c>
      <c r="N104">
        <v>0.69551941709285903</v>
      </c>
      <c r="O104">
        <v>22.017489982743999</v>
      </c>
      <c r="P104">
        <v>106.08782134353901</v>
      </c>
      <c r="Q104">
        <v>0.20620799115416699</v>
      </c>
    </row>
    <row r="105" spans="1:17" x14ac:dyDescent="0.3">
      <c r="A105" t="s">
        <v>277</v>
      </c>
      <c r="B105" t="s">
        <v>278</v>
      </c>
      <c r="C105" t="s">
        <v>3097</v>
      </c>
      <c r="D105" t="s">
        <v>219</v>
      </c>
      <c r="E105">
        <v>92757.542209749998</v>
      </c>
      <c r="F105">
        <v>4337.5</v>
      </c>
      <c r="G105">
        <v>32.402377057910101</v>
      </c>
      <c r="H105">
        <v>5.2698453346227598</v>
      </c>
      <c r="I105">
        <v>6.4668827170735597</v>
      </c>
      <c r="J105">
        <v>-6.2606749660532603</v>
      </c>
      <c r="K105">
        <v>4389.9171811308697</v>
      </c>
      <c r="L105">
        <v>3930.3328904155301</v>
      </c>
      <c r="M105">
        <v>35.564091453685997</v>
      </c>
      <c r="N105">
        <v>1.56764169455448</v>
      </c>
      <c r="O105">
        <v>12.138328530259299</v>
      </c>
      <c r="P105">
        <v>61.209395673827302</v>
      </c>
      <c r="Q105">
        <v>5.5967747783467997E-2</v>
      </c>
    </row>
    <row r="106" spans="1:17" x14ac:dyDescent="0.3">
      <c r="A106" t="s">
        <v>279</v>
      </c>
      <c r="B106" t="s">
        <v>280</v>
      </c>
      <c r="C106" t="s">
        <v>3102</v>
      </c>
      <c r="D106" t="s">
        <v>80</v>
      </c>
      <c r="E106">
        <v>92461.056905919904</v>
      </c>
      <c r="F106">
        <v>1829.05</v>
      </c>
      <c r="G106">
        <v>125.267623118063</v>
      </c>
      <c r="H106">
        <v>8.5448941393214799</v>
      </c>
      <c r="I106">
        <v>10.603881740877201</v>
      </c>
      <c r="J106">
        <v>-1.0525146133788801</v>
      </c>
      <c r="K106">
        <v>1830.2790281507</v>
      </c>
      <c r="L106">
        <v>1504.0044814385799</v>
      </c>
      <c r="M106">
        <v>48.142775508620602</v>
      </c>
      <c r="N106">
        <v>0.73808304927573398</v>
      </c>
      <c r="O106">
        <v>11.3692900686148</v>
      </c>
      <c r="P106">
        <v>155.882764409625</v>
      </c>
      <c r="Q106">
        <v>0.16828845634589501</v>
      </c>
    </row>
    <row r="107" spans="1:17" x14ac:dyDescent="0.3">
      <c r="A107" t="s">
        <v>281</v>
      </c>
      <c r="B107" t="s">
        <v>282</v>
      </c>
      <c r="C107" t="s">
        <v>3108</v>
      </c>
      <c r="D107" t="s">
        <v>283</v>
      </c>
      <c r="E107">
        <v>92074.080438912002</v>
      </c>
      <c r="F107">
        <v>70.84</v>
      </c>
      <c r="G107">
        <v>96.749474818221998</v>
      </c>
      <c r="H107">
        <v>-9.2105774934538296</v>
      </c>
      <c r="I107">
        <v>61.728228353284898</v>
      </c>
      <c r="J107">
        <v>-5.3977647680532002</v>
      </c>
      <c r="K107">
        <v>73.341605422953094</v>
      </c>
      <c r="L107">
        <v>57.836986263059501</v>
      </c>
      <c r="M107">
        <v>23.354223480666899</v>
      </c>
      <c r="N107">
        <v>0.57963430217936796</v>
      </c>
      <c r="O107">
        <v>21.4568040654997</v>
      </c>
      <c r="P107">
        <v>136.13333333333301</v>
      </c>
      <c r="Q107">
        <v>0.209241784330914</v>
      </c>
    </row>
    <row r="108" spans="1:17" x14ac:dyDescent="0.3">
      <c r="A108" t="s">
        <v>284</v>
      </c>
      <c r="B108" t="s">
        <v>285</v>
      </c>
      <c r="C108" t="s">
        <v>3101</v>
      </c>
      <c r="D108" t="s">
        <v>243</v>
      </c>
      <c r="E108">
        <v>91185.986571400004</v>
      </c>
      <c r="F108">
        <v>968</v>
      </c>
      <c r="G108">
        <v>40.2287891861099</v>
      </c>
      <c r="H108">
        <v>4.7259402148776699</v>
      </c>
      <c r="I108">
        <v>6.9391105685520698</v>
      </c>
      <c r="J108">
        <v>1.5653420801503299</v>
      </c>
      <c r="K108">
        <v>933.59745352879497</v>
      </c>
      <c r="L108">
        <v>845.40635930302903</v>
      </c>
      <c r="M108">
        <v>49.663121267734702</v>
      </c>
      <c r="N108">
        <v>0.81209629073808998</v>
      </c>
      <c r="O108">
        <v>15.495867768595</v>
      </c>
      <c r="P108">
        <v>72.241992882562201</v>
      </c>
      <c r="Q108">
        <v>0.121068356080501</v>
      </c>
    </row>
    <row r="109" spans="1:17" x14ac:dyDescent="0.3">
      <c r="A109" t="s">
        <v>286</v>
      </c>
      <c r="B109" t="s">
        <v>287</v>
      </c>
      <c r="C109" t="s">
        <v>3105</v>
      </c>
      <c r="D109" t="s">
        <v>117</v>
      </c>
      <c r="E109">
        <v>90964.028575289994</v>
      </c>
      <c r="F109">
        <v>919</v>
      </c>
      <c r="G109">
        <v>14.996447591245399</v>
      </c>
      <c r="H109">
        <v>-6.3334959804601798</v>
      </c>
      <c r="I109">
        <v>-11.012202190589999</v>
      </c>
      <c r="J109">
        <v>-5.5357947631032598</v>
      </c>
      <c r="K109">
        <v>974.59714875485099</v>
      </c>
      <c r="L109">
        <v>915.08811681211796</v>
      </c>
      <c r="M109">
        <v>29.155550529992901</v>
      </c>
      <c r="N109">
        <v>1.46600619152136</v>
      </c>
      <c r="O109">
        <v>19.3688792165397</v>
      </c>
      <c r="P109">
        <v>58.012379642365801</v>
      </c>
      <c r="Q109">
        <v>9.2842293742822005E-2</v>
      </c>
    </row>
    <row r="110" spans="1:17" x14ac:dyDescent="0.3">
      <c r="A110" t="s">
        <v>288</v>
      </c>
      <c r="B110" t="s">
        <v>289</v>
      </c>
      <c r="C110" t="s">
        <v>3104</v>
      </c>
      <c r="D110" t="s">
        <v>74</v>
      </c>
      <c r="E110">
        <v>90046.001168639996</v>
      </c>
      <c r="F110">
        <v>25056.15</v>
      </c>
      <c r="G110">
        <v>-31.203516657989901</v>
      </c>
      <c r="H110">
        <v>3.2989205235429302</v>
      </c>
      <c r="I110">
        <v>-4.7872187288572103</v>
      </c>
      <c r="J110">
        <v>4.3796890064735603</v>
      </c>
      <c r="K110">
        <v>25327.492070337601</v>
      </c>
      <c r="L110">
        <v>25839.175578501399</v>
      </c>
      <c r="M110">
        <v>54.5770153187826</v>
      </c>
      <c r="N110">
        <v>0.65441928075376898</v>
      </c>
      <c r="O110">
        <v>22.675470892375699</v>
      </c>
      <c r="P110">
        <v>5.72215189873417</v>
      </c>
      <c r="Q110">
        <v>-6.8564814460020995E-2</v>
      </c>
    </row>
    <row r="111" spans="1:17" x14ac:dyDescent="0.3">
      <c r="A111" t="s">
        <v>290</v>
      </c>
      <c r="B111" t="s">
        <v>291</v>
      </c>
      <c r="C111" t="s">
        <v>3103</v>
      </c>
      <c r="D111" t="s">
        <v>292</v>
      </c>
      <c r="E111">
        <v>89509.605450899995</v>
      </c>
      <c r="F111">
        <v>4651.3999999999996</v>
      </c>
      <c r="G111">
        <v>24.178827992627198</v>
      </c>
      <c r="H111">
        <v>18.313238689936899</v>
      </c>
      <c r="I111">
        <v>16.8955872916817</v>
      </c>
      <c r="J111">
        <v>4.6451626417797804</v>
      </c>
      <c r="K111">
        <v>4250.3858868549796</v>
      </c>
      <c r="L111">
        <v>3920.2819579076099</v>
      </c>
      <c r="M111">
        <v>65.829953005431605</v>
      </c>
      <c r="N111">
        <v>0.98708899219549695</v>
      </c>
      <c r="O111">
        <v>3.4269252268134398</v>
      </c>
      <c r="P111">
        <v>54.891774891774801</v>
      </c>
      <c r="Q111">
        <v>0.14170609115204</v>
      </c>
    </row>
    <row r="112" spans="1:17" x14ac:dyDescent="0.3">
      <c r="A112" t="s">
        <v>293</v>
      </c>
      <c r="B112" t="s">
        <v>294</v>
      </c>
      <c r="C112" t="s">
        <v>3097</v>
      </c>
      <c r="D112" t="s">
        <v>295</v>
      </c>
      <c r="E112">
        <v>88879.356378550001</v>
      </c>
      <c r="F112">
        <v>81.37</v>
      </c>
      <c r="G112">
        <v>3.8836533707840601</v>
      </c>
      <c r="H112">
        <v>0.28139388114363401</v>
      </c>
      <c r="I112">
        <v>-19.825227732613801</v>
      </c>
      <c r="J112">
        <v>0.434805967592375</v>
      </c>
      <c r="K112">
        <v>86.392601656571102</v>
      </c>
      <c r="L112">
        <v>84.202262789709806</v>
      </c>
      <c r="M112">
        <v>52.4990634585115</v>
      </c>
      <c r="N112">
        <v>0.65442927084858205</v>
      </c>
      <c r="O112">
        <v>32.604153865060802</v>
      </c>
      <c r="P112">
        <v>36.756302521008401</v>
      </c>
      <c r="Q112">
        <v>4.8762564171409999E-2</v>
      </c>
    </row>
    <row r="113" spans="1:17" x14ac:dyDescent="0.3">
      <c r="A113" t="s">
        <v>296</v>
      </c>
      <c r="B113" t="s">
        <v>297</v>
      </c>
      <c r="C113" t="s">
        <v>3098</v>
      </c>
      <c r="D113" t="s">
        <v>298</v>
      </c>
      <c r="E113">
        <v>88290.082709680006</v>
      </c>
      <c r="F113">
        <v>346.25</v>
      </c>
      <c r="G113">
        <v>76.073330536911001</v>
      </c>
      <c r="H113">
        <v>-7.4805176320127398</v>
      </c>
      <c r="I113">
        <v>-10.1937559124493</v>
      </c>
      <c r="J113">
        <v>-11.2815194780563</v>
      </c>
      <c r="K113">
        <v>388.78572015845998</v>
      </c>
      <c r="L113">
        <v>344.14445619614099</v>
      </c>
      <c r="M113">
        <v>13.5744071428407</v>
      </c>
      <c r="N113">
        <v>0.60075548429859604</v>
      </c>
      <c r="O113">
        <v>32.953068592057697</v>
      </c>
      <c r="P113">
        <v>107.33532934131701</v>
      </c>
      <c r="Q113">
        <v>1.3127822194984E-2</v>
      </c>
    </row>
    <row r="114" spans="1:17" x14ac:dyDescent="0.3">
      <c r="A114" t="s">
        <v>299</v>
      </c>
      <c r="B114" t="s">
        <v>300</v>
      </c>
      <c r="C114" t="s">
        <v>3100</v>
      </c>
      <c r="D114" t="s">
        <v>149</v>
      </c>
      <c r="E114">
        <v>87518.718697499993</v>
      </c>
      <c r="F114">
        <v>432.3</v>
      </c>
      <c r="G114">
        <v>148.71202987648701</v>
      </c>
      <c r="H114">
        <v>-12.614218715912299</v>
      </c>
      <c r="I114">
        <v>41.128132465792902</v>
      </c>
      <c r="J114">
        <v>-10.558653954731399</v>
      </c>
      <c r="K114">
        <v>500.08296509353102</v>
      </c>
      <c r="L114">
        <v>410.97362048589298</v>
      </c>
      <c r="M114">
        <v>18.436350224411299</v>
      </c>
      <c r="N114">
        <v>0.41963914448033102</v>
      </c>
      <c r="O114">
        <v>49.6645847790885</v>
      </c>
      <c r="P114">
        <v>183.289646133682</v>
      </c>
      <c r="Q114">
        <v>0.201471467149717</v>
      </c>
    </row>
    <row r="115" spans="1:17" x14ac:dyDescent="0.3">
      <c r="A115" t="s">
        <v>301</v>
      </c>
      <c r="B115" t="s">
        <v>302</v>
      </c>
      <c r="C115" t="s">
        <v>3096</v>
      </c>
      <c r="D115" t="s">
        <v>273</v>
      </c>
      <c r="E115">
        <v>86905.682224470002</v>
      </c>
      <c r="F115">
        <v>5666.5</v>
      </c>
      <c r="G115">
        <v>58.9867093429216</v>
      </c>
      <c r="H115">
        <v>11.7525785577454</v>
      </c>
      <c r="I115">
        <v>59.395780804982799</v>
      </c>
      <c r="J115">
        <v>4.0908303442302998</v>
      </c>
      <c r="K115">
        <v>5259.98708431051</v>
      </c>
      <c r="L115">
        <v>4432.8284868295796</v>
      </c>
      <c r="M115">
        <v>61.107043783184103</v>
      </c>
      <c r="N115">
        <v>1.30517182653624</v>
      </c>
      <c r="O115">
        <v>2.3330097944057102</v>
      </c>
      <c r="P115">
        <v>87.593627146699703</v>
      </c>
      <c r="Q115">
        <v>0.137836402441812</v>
      </c>
    </row>
    <row r="116" spans="1:17" x14ac:dyDescent="0.3">
      <c r="A116" t="s">
        <v>303</v>
      </c>
      <c r="B116" t="s">
        <v>304</v>
      </c>
      <c r="C116" t="s">
        <v>3097</v>
      </c>
      <c r="D116" t="s">
        <v>34</v>
      </c>
      <c r="E116">
        <v>85481.817474240001</v>
      </c>
      <c r="F116">
        <v>100.69</v>
      </c>
      <c r="G116">
        <v>3.8035000339657898</v>
      </c>
      <c r="H116">
        <v>-9.3742387588725595</v>
      </c>
      <c r="I116">
        <v>-27.46979266009</v>
      </c>
      <c r="J116">
        <v>-8.71140823304723</v>
      </c>
      <c r="K116">
        <v>105.76795011445</v>
      </c>
      <c r="L116">
        <v>105.258661053173</v>
      </c>
      <c r="M116">
        <v>21.6026082252978</v>
      </c>
      <c r="N116">
        <v>0.86785984514477599</v>
      </c>
      <c r="O116">
        <v>28.016684874366799</v>
      </c>
      <c r="P116">
        <v>33.187830687830598</v>
      </c>
      <c r="Q116">
        <v>9.9228369877086997E-2</v>
      </c>
    </row>
    <row r="117" spans="1:17" x14ac:dyDescent="0.3">
      <c r="A117" t="s">
        <v>305</v>
      </c>
      <c r="B117" t="s">
        <v>306</v>
      </c>
      <c r="C117" t="s">
        <v>3099</v>
      </c>
      <c r="D117" t="s">
        <v>197</v>
      </c>
      <c r="E117">
        <v>83831.412111479993</v>
      </c>
      <c r="F117">
        <v>3104.85</v>
      </c>
      <c r="G117">
        <v>23.392855824771701</v>
      </c>
      <c r="H117">
        <v>-11.5187278550665</v>
      </c>
      <c r="I117">
        <v>1.3926671618734601</v>
      </c>
      <c r="J117">
        <v>-7.8294876389277501</v>
      </c>
      <c r="K117">
        <v>3479.6076008595401</v>
      </c>
      <c r="L117">
        <v>3041.4578772692698</v>
      </c>
      <c r="M117">
        <v>10.793388493148001</v>
      </c>
      <c r="N117">
        <v>1.06879142684958</v>
      </c>
      <c r="O117">
        <v>25.287856096107699</v>
      </c>
      <c r="P117">
        <v>51.822693821666903</v>
      </c>
      <c r="Q117">
        <v>9.5192962948504004E-2</v>
      </c>
    </row>
    <row r="118" spans="1:17" x14ac:dyDescent="0.3">
      <c r="A118" t="s">
        <v>307</v>
      </c>
      <c r="B118" t="s">
        <v>308</v>
      </c>
      <c r="C118" t="s">
        <v>3106</v>
      </c>
      <c r="D118" t="s">
        <v>309</v>
      </c>
      <c r="E118">
        <v>83395.459183400002</v>
      </c>
      <c r="F118">
        <v>14236.55</v>
      </c>
      <c r="G118">
        <v>151.15445547768999</v>
      </c>
      <c r="H118">
        <v>6.9800924967581004</v>
      </c>
      <c r="I118">
        <v>59.510907413721903</v>
      </c>
      <c r="J118">
        <v>-7.97516926777688</v>
      </c>
      <c r="K118">
        <v>13851.008000633299</v>
      </c>
      <c r="L118">
        <v>10709.4109388588</v>
      </c>
      <c r="M118">
        <v>31.655348579482201</v>
      </c>
      <c r="N118">
        <v>1.0864170691869199</v>
      </c>
      <c r="O118">
        <v>11.6843617308968</v>
      </c>
      <c r="P118">
        <v>180.46788810086599</v>
      </c>
      <c r="Q118">
        <v>0.122457304927215</v>
      </c>
    </row>
    <row r="119" spans="1:17" x14ac:dyDescent="0.3">
      <c r="A119" t="s">
        <v>310</v>
      </c>
      <c r="B119" t="s">
        <v>311</v>
      </c>
      <c r="C119" t="s">
        <v>3107</v>
      </c>
      <c r="D119" t="s">
        <v>48</v>
      </c>
      <c r="E119">
        <v>83225.848453664003</v>
      </c>
      <c r="F119">
        <v>77.94</v>
      </c>
      <c r="G119">
        <v>14.8336381222326</v>
      </c>
      <c r="H119">
        <v>-9.7409596273708097</v>
      </c>
      <c r="I119">
        <v>-19.384031812178801</v>
      </c>
      <c r="J119">
        <v>-5.5416872937797397</v>
      </c>
      <c r="K119">
        <v>89.568370573999999</v>
      </c>
      <c r="L119">
        <v>85.622950271386301</v>
      </c>
      <c r="M119">
        <v>22.8880166860156</v>
      </c>
      <c r="N119">
        <v>0.68140447778239999</v>
      </c>
      <c r="O119">
        <v>33.115216833461602</v>
      </c>
      <c r="P119">
        <v>44.199814986123897</v>
      </c>
      <c r="Q119">
        <v>9.2857292760485002E-2</v>
      </c>
    </row>
    <row r="120" spans="1:17" x14ac:dyDescent="0.3">
      <c r="A120" t="s">
        <v>312</v>
      </c>
      <c r="B120" t="s">
        <v>313</v>
      </c>
      <c r="C120" t="s">
        <v>3101</v>
      </c>
      <c r="D120" t="s">
        <v>51</v>
      </c>
      <c r="E120">
        <v>82947.183788744995</v>
      </c>
      <c r="F120">
        <v>1434.55</v>
      </c>
      <c r="G120">
        <v>38.763686651873797</v>
      </c>
      <c r="H120">
        <v>1.4727793089975101</v>
      </c>
      <c r="I120">
        <v>15.988299546200301</v>
      </c>
      <c r="J120">
        <v>-1.86969107169243</v>
      </c>
      <c r="K120">
        <v>1468.2945640057001</v>
      </c>
      <c r="L120">
        <v>1283.69056883955</v>
      </c>
      <c r="M120">
        <v>30.5933027528759</v>
      </c>
      <c r="N120">
        <v>0.53170086496508095</v>
      </c>
      <c r="O120">
        <v>10.975567251054301</v>
      </c>
      <c r="P120">
        <v>71.874438387347993</v>
      </c>
      <c r="Q120">
        <v>8.5455178394676007E-2</v>
      </c>
    </row>
    <row r="121" spans="1:17" x14ac:dyDescent="0.3">
      <c r="A121" t="s">
        <v>314</v>
      </c>
      <c r="B121" t="s">
        <v>315</v>
      </c>
      <c r="C121" t="s">
        <v>3099</v>
      </c>
      <c r="D121" t="s">
        <v>197</v>
      </c>
      <c r="E121">
        <v>82876.481699230004</v>
      </c>
      <c r="F121">
        <v>634</v>
      </c>
      <c r="G121">
        <v>-8.6548659828424093</v>
      </c>
      <c r="H121">
        <v>0.61649639803228695</v>
      </c>
      <c r="I121">
        <v>14.4033044408901</v>
      </c>
      <c r="J121">
        <v>-2.3645329006924198</v>
      </c>
      <c r="K121">
        <v>669.79667989864902</v>
      </c>
      <c r="L121">
        <v>618.40971753649796</v>
      </c>
      <c r="M121">
        <v>24.544504740240001</v>
      </c>
      <c r="N121">
        <v>0.74221715188860204</v>
      </c>
      <c r="O121">
        <v>13.5410094637224</v>
      </c>
      <c r="P121">
        <v>30.372198231544299</v>
      </c>
      <c r="Q121">
        <v>-2.8256797876724998E-2</v>
      </c>
    </row>
    <row r="122" spans="1:17" x14ac:dyDescent="0.3">
      <c r="A122" t="s">
        <v>316</v>
      </c>
      <c r="B122" t="s">
        <v>317</v>
      </c>
      <c r="C122" t="s">
        <v>3097</v>
      </c>
      <c r="D122" t="s">
        <v>34</v>
      </c>
      <c r="E122">
        <v>82626.147090168</v>
      </c>
      <c r="F122">
        <v>112.87</v>
      </c>
      <c r="G122">
        <v>-14.5733844092226</v>
      </c>
      <c r="H122">
        <v>-4.9292684477550202</v>
      </c>
      <c r="I122">
        <v>-36.553853599849603</v>
      </c>
      <c r="J122">
        <v>-2.60665596157108</v>
      </c>
      <c r="K122">
        <v>119.217062088231</v>
      </c>
      <c r="L122">
        <v>125.850872621005</v>
      </c>
      <c r="M122">
        <v>20.701943806073199</v>
      </c>
      <c r="N122">
        <v>0.99044346210630896</v>
      </c>
      <c r="O122">
        <v>52.830690174536997</v>
      </c>
      <c r="P122">
        <v>13.837619768028199</v>
      </c>
      <c r="Q122">
        <v>9.7088540272435006E-2</v>
      </c>
    </row>
    <row r="123" spans="1:17" x14ac:dyDescent="0.3">
      <c r="A123" t="s">
        <v>318</v>
      </c>
      <c r="B123" t="s">
        <v>319</v>
      </c>
      <c r="C123" t="s">
        <v>3108</v>
      </c>
      <c r="D123" t="s">
        <v>320</v>
      </c>
      <c r="E123">
        <v>81932.528699999995</v>
      </c>
      <c r="F123">
        <v>4015.95</v>
      </c>
      <c r="G123">
        <v>76.103365340457898</v>
      </c>
      <c r="H123">
        <v>4.2771374068536101</v>
      </c>
      <c r="I123">
        <v>60.397232421285501</v>
      </c>
      <c r="J123">
        <v>-11.590220980309301</v>
      </c>
      <c r="K123">
        <v>4302.51083390035</v>
      </c>
      <c r="L123">
        <v>3581.4673342729402</v>
      </c>
      <c r="M123">
        <v>39.386370711765899</v>
      </c>
      <c r="N123">
        <v>1.3587304086780201</v>
      </c>
      <c r="O123">
        <v>45.918151371406502</v>
      </c>
      <c r="P123">
        <v>123.679959897515</v>
      </c>
      <c r="Q123">
        <v>0.250173072578251</v>
      </c>
    </row>
    <row r="124" spans="1:17" x14ac:dyDescent="0.3">
      <c r="A124" t="s">
        <v>321</v>
      </c>
      <c r="B124" t="s">
        <v>322</v>
      </c>
      <c r="C124" t="s">
        <v>3110</v>
      </c>
      <c r="D124" t="s">
        <v>141</v>
      </c>
      <c r="E124">
        <v>81451.344157600004</v>
      </c>
      <c r="F124">
        <v>2975.35</v>
      </c>
      <c r="G124">
        <v>53.7127014691157</v>
      </c>
      <c r="H124">
        <v>-0.70510858088824901</v>
      </c>
      <c r="I124">
        <v>4.6570423094961502</v>
      </c>
      <c r="J124">
        <v>-5.1284776362880597</v>
      </c>
      <c r="K124">
        <v>3010.8961110499799</v>
      </c>
      <c r="L124">
        <v>2726.6165649265799</v>
      </c>
      <c r="M124">
        <v>40.128636553750098</v>
      </c>
      <c r="N124">
        <v>0.89396595399946999</v>
      </c>
      <c r="O124">
        <v>14.363016115751</v>
      </c>
      <c r="P124">
        <v>86.431279175412698</v>
      </c>
      <c r="Q124">
        <v>2.0273227815441001E-2</v>
      </c>
    </row>
    <row r="125" spans="1:17" x14ac:dyDescent="0.3">
      <c r="A125" t="s">
        <v>323</v>
      </c>
      <c r="B125" t="s">
        <v>324</v>
      </c>
      <c r="C125" t="s">
        <v>3097</v>
      </c>
      <c r="D125" t="s">
        <v>24</v>
      </c>
      <c r="E125">
        <v>81139.920046080006</v>
      </c>
      <c r="F125">
        <v>1054.8</v>
      </c>
      <c r="G125">
        <v>-55.2707251165955</v>
      </c>
      <c r="H125">
        <v>-21.970171237384498</v>
      </c>
      <c r="I125">
        <v>-37.637389009684902</v>
      </c>
      <c r="J125">
        <v>-21.283280624067402</v>
      </c>
      <c r="K125">
        <v>1360.4477037792401</v>
      </c>
      <c r="L125">
        <v>1419.4627688677199</v>
      </c>
      <c r="M125">
        <v>5.8668963670907699</v>
      </c>
      <c r="N125">
        <v>1.9633275423896099</v>
      </c>
      <c r="O125">
        <v>60.646568069776201</v>
      </c>
      <c r="P125">
        <v>2.8571428571428399</v>
      </c>
      <c r="Q125">
        <v>-4.5258122955285002E-2</v>
      </c>
    </row>
    <row r="126" spans="1:17" x14ac:dyDescent="0.3">
      <c r="A126" t="s">
        <v>325</v>
      </c>
      <c r="B126" t="s">
        <v>326</v>
      </c>
      <c r="C126" t="s">
        <v>3095</v>
      </c>
      <c r="D126" t="s">
        <v>185</v>
      </c>
      <c r="E126">
        <v>79642.747160444997</v>
      </c>
      <c r="F126">
        <v>712.1</v>
      </c>
      <c r="G126">
        <v>-1.45695333491047</v>
      </c>
      <c r="H126">
        <v>-1.0750081053322</v>
      </c>
      <c r="I126">
        <v>-31.0780504965307</v>
      </c>
      <c r="J126">
        <v>0.982045723864996</v>
      </c>
      <c r="K126">
        <v>785.64497433106999</v>
      </c>
      <c r="L126">
        <v>882.20078441911403</v>
      </c>
      <c r="M126">
        <v>43.965429825304597</v>
      </c>
      <c r="N126">
        <v>0.39344568708130701</v>
      </c>
      <c r="O126">
        <v>76.857182979918505</v>
      </c>
      <c r="P126">
        <v>35.123339658444003</v>
      </c>
      <c r="Q126">
        <v>-2.1513253491352E-2</v>
      </c>
    </row>
    <row r="127" spans="1:17" x14ac:dyDescent="0.3">
      <c r="A127" t="s">
        <v>327</v>
      </c>
      <c r="B127" t="s">
        <v>328</v>
      </c>
      <c r="C127" t="s">
        <v>3095</v>
      </c>
      <c r="D127" t="s">
        <v>18</v>
      </c>
      <c r="E127">
        <v>79240.110533080006</v>
      </c>
      <c r="F127">
        <v>383.3</v>
      </c>
      <c r="G127">
        <v>105.98401252237301</v>
      </c>
      <c r="H127">
        <v>-7.7353199122133898</v>
      </c>
      <c r="I127">
        <v>5.1448988231295498</v>
      </c>
      <c r="J127">
        <v>-12.833115423094901</v>
      </c>
      <c r="K127">
        <v>403.540876921257</v>
      </c>
      <c r="L127">
        <v>351.67938810245499</v>
      </c>
      <c r="M127">
        <v>27.091677616383699</v>
      </c>
      <c r="N127">
        <v>0.92379643619087803</v>
      </c>
      <c r="O127">
        <v>19.266892773284599</v>
      </c>
      <c r="P127">
        <v>137.97599337748301</v>
      </c>
      <c r="Q127">
        <v>6.1761379600329999E-2</v>
      </c>
    </row>
    <row r="128" spans="1:17" x14ac:dyDescent="0.3">
      <c r="A128" t="s">
        <v>329</v>
      </c>
      <c r="B128" t="s">
        <v>330</v>
      </c>
      <c r="C128" t="s">
        <v>3095</v>
      </c>
      <c r="D128" t="s">
        <v>67</v>
      </c>
      <c r="E128">
        <v>78947.409136185001</v>
      </c>
      <c r="F128">
        <v>476.05</v>
      </c>
      <c r="G128">
        <v>107.26471547304401</v>
      </c>
      <c r="H128">
        <v>-10.317243475115999</v>
      </c>
      <c r="I128">
        <v>6.41843197865885</v>
      </c>
      <c r="J128">
        <v>-6.3985745758152097</v>
      </c>
      <c r="K128">
        <v>566.480671848616</v>
      </c>
      <c r="L128">
        <v>479.85246317125802</v>
      </c>
      <c r="M128">
        <v>23.526225365682301</v>
      </c>
      <c r="N128">
        <v>0.50359691995702704</v>
      </c>
      <c r="O128">
        <v>61.306585442705597</v>
      </c>
      <c r="P128">
        <v>143.545361527967</v>
      </c>
      <c r="Q128">
        <v>0.11842677379757099</v>
      </c>
    </row>
    <row r="129" spans="1:17" x14ac:dyDescent="0.3">
      <c r="A129" t="s">
        <v>331</v>
      </c>
      <c r="B129" t="s">
        <v>332</v>
      </c>
      <c r="C129" t="s">
        <v>3102</v>
      </c>
      <c r="D129" t="s">
        <v>111</v>
      </c>
      <c r="E129">
        <v>78853.523219249997</v>
      </c>
      <c r="F129">
        <v>78.94</v>
      </c>
      <c r="G129">
        <v>27.0013004296075</v>
      </c>
      <c r="H129">
        <v>-10.5575180644299</v>
      </c>
      <c r="I129">
        <v>-24.04203190038</v>
      </c>
      <c r="J129">
        <v>-5.21812451500496</v>
      </c>
      <c r="K129">
        <v>90.952757743872894</v>
      </c>
      <c r="L129">
        <v>88.9983084569905</v>
      </c>
      <c r="M129">
        <v>20.162550608687798</v>
      </c>
      <c r="N129">
        <v>1.0966287992811501</v>
      </c>
      <c r="O129">
        <v>49.9873321510007</v>
      </c>
      <c r="P129">
        <v>60.4471544715446</v>
      </c>
      <c r="Q129">
        <v>0.110269609835758</v>
      </c>
    </row>
    <row r="130" spans="1:17" x14ac:dyDescent="0.3">
      <c r="A130" t="s">
        <v>333</v>
      </c>
      <c r="B130" t="s">
        <v>334</v>
      </c>
      <c r="C130" t="s">
        <v>3097</v>
      </c>
      <c r="D130" t="s">
        <v>54</v>
      </c>
      <c r="E130">
        <v>77223.586753305004</v>
      </c>
      <c r="F130">
        <v>1926.1</v>
      </c>
      <c r="G130">
        <v>17.369403901449498</v>
      </c>
      <c r="H130">
        <v>0.70868768361815204</v>
      </c>
      <c r="I130">
        <v>4.8865803382066</v>
      </c>
      <c r="J130">
        <v>-1.48043313951623</v>
      </c>
      <c r="K130">
        <v>1935.17714950609</v>
      </c>
      <c r="L130">
        <v>1734.6418541727701</v>
      </c>
      <c r="M130">
        <v>40.5970165642374</v>
      </c>
      <c r="N130">
        <v>0.57243156916892801</v>
      </c>
      <c r="O130">
        <v>7.92534136337677</v>
      </c>
      <c r="P130">
        <v>58.396381578947299</v>
      </c>
      <c r="Q130">
        <v>8.4189747721270004E-3</v>
      </c>
    </row>
    <row r="131" spans="1:17" x14ac:dyDescent="0.3">
      <c r="A131" t="s">
        <v>335</v>
      </c>
      <c r="B131" t="s">
        <v>336</v>
      </c>
      <c r="C131" t="s">
        <v>3108</v>
      </c>
      <c r="D131" t="s">
        <v>166</v>
      </c>
      <c r="E131">
        <v>75508.543853174997</v>
      </c>
      <c r="F131">
        <v>229.75</v>
      </c>
      <c r="G131">
        <v>62.5649568781024</v>
      </c>
      <c r="H131">
        <v>-16.817694717062999</v>
      </c>
      <c r="I131">
        <v>-25.588041058054799</v>
      </c>
      <c r="J131">
        <v>-14.0193411593841</v>
      </c>
      <c r="K131">
        <v>266.48666354989598</v>
      </c>
      <c r="L131">
        <v>254.78980313214601</v>
      </c>
      <c r="M131">
        <v>16.664037555117599</v>
      </c>
      <c r="N131">
        <v>1.54693106933726</v>
      </c>
      <c r="O131">
        <v>45.9630032644178</v>
      </c>
      <c r="P131">
        <v>95.199660152931102</v>
      </c>
      <c r="Q131">
        <v>0.127992537953389</v>
      </c>
    </row>
    <row r="132" spans="1:17" x14ac:dyDescent="0.3">
      <c r="A132" t="s">
        <v>337</v>
      </c>
      <c r="B132" t="s">
        <v>338</v>
      </c>
      <c r="C132" t="s">
        <v>3097</v>
      </c>
      <c r="D132" t="s">
        <v>122</v>
      </c>
      <c r="E132">
        <v>74387.228250650005</v>
      </c>
      <c r="F132">
        <v>1661.85</v>
      </c>
      <c r="G132">
        <v>107.506523728044</v>
      </c>
      <c r="H132">
        <v>4.2961430088114403</v>
      </c>
      <c r="I132">
        <v>25.611412220927001</v>
      </c>
      <c r="J132">
        <v>-0.67918441906961602</v>
      </c>
      <c r="K132">
        <v>1665.2708634437199</v>
      </c>
      <c r="L132">
        <v>1382.2514997610299</v>
      </c>
      <c r="M132">
        <v>40.166189631881203</v>
      </c>
      <c r="N132">
        <v>0.53490356224754299</v>
      </c>
      <c r="O132">
        <v>18.3319794205253</v>
      </c>
      <c r="P132">
        <v>150.16558783682001</v>
      </c>
      <c r="Q132">
        <v>2.2943876593557001E-2</v>
      </c>
    </row>
    <row r="133" spans="1:17" x14ac:dyDescent="0.3">
      <c r="A133" t="s">
        <v>339</v>
      </c>
      <c r="B133" t="s">
        <v>340</v>
      </c>
      <c r="C133" t="s">
        <v>3110</v>
      </c>
      <c r="D133" t="s">
        <v>141</v>
      </c>
      <c r="E133">
        <v>73523.496951239998</v>
      </c>
      <c r="F133">
        <v>1655.25</v>
      </c>
      <c r="G133">
        <v>92.535101970988094</v>
      </c>
      <c r="H133">
        <v>-0.38183354158015198</v>
      </c>
      <c r="I133">
        <v>16.171314232026901</v>
      </c>
      <c r="J133">
        <v>-2.4388939182273499</v>
      </c>
      <c r="K133">
        <v>1788.1984994368299</v>
      </c>
      <c r="L133">
        <v>1551.3953265085499</v>
      </c>
      <c r="M133">
        <v>31.1773748412587</v>
      </c>
      <c r="N133">
        <v>0.34417723025393898</v>
      </c>
      <c r="O133">
        <v>25.346624376982302</v>
      </c>
      <c r="P133">
        <v>125.587734241908</v>
      </c>
      <c r="Q133">
        <v>0.16535237162753499</v>
      </c>
    </row>
    <row r="134" spans="1:17" hidden="1" x14ac:dyDescent="0.3">
      <c r="A134" t="s">
        <v>341</v>
      </c>
      <c r="B134" t="s">
        <v>342</v>
      </c>
      <c r="C134" t="s">
        <v>3098</v>
      </c>
      <c r="D134" t="s">
        <v>27</v>
      </c>
      <c r="E134">
        <v>71307.5</v>
      </c>
      <c r="F134">
        <v>1463.2</v>
      </c>
      <c r="G134">
        <v>52.125999368570803</v>
      </c>
      <c r="H134">
        <v>3.7159193660607301</v>
      </c>
      <c r="I134">
        <v>56.932047536420399</v>
      </c>
      <c r="J134">
        <v>-3.4526387670865399</v>
      </c>
      <c r="K134">
        <v>1359.6977313298601</v>
      </c>
      <c r="M134">
        <v>42.282685668239402</v>
      </c>
      <c r="N134">
        <v>0.98742575178453296</v>
      </c>
      <c r="O134">
        <v>7.16238381629306</v>
      </c>
      <c r="P134">
        <v>93.801324503311207</v>
      </c>
    </row>
    <row r="135" spans="1:17" x14ac:dyDescent="0.3">
      <c r="A135" t="s">
        <v>343</v>
      </c>
      <c r="B135" t="s">
        <v>344</v>
      </c>
      <c r="C135" t="s">
        <v>3101</v>
      </c>
      <c r="D135" t="s">
        <v>51</v>
      </c>
      <c r="E135">
        <v>71052.099075000006</v>
      </c>
      <c r="F135">
        <v>6039.55</v>
      </c>
      <c r="G135">
        <v>35.812842328143901</v>
      </c>
      <c r="H135">
        <v>3.0464945396102001</v>
      </c>
      <c r="I135">
        <v>15.112337716840401</v>
      </c>
      <c r="J135">
        <v>-2.2637651920401098</v>
      </c>
      <c r="K135">
        <v>6002.5769861127901</v>
      </c>
      <c r="L135">
        <v>5362.9960642598398</v>
      </c>
      <c r="M135">
        <v>38.375201122910397</v>
      </c>
      <c r="N135">
        <v>0.73979625120155501</v>
      </c>
      <c r="O135">
        <v>6.6288051262097296</v>
      </c>
      <c r="P135">
        <v>65.458057092762004</v>
      </c>
      <c r="Q135">
        <v>5.0072942655241003E-2</v>
      </c>
    </row>
    <row r="136" spans="1:17" x14ac:dyDescent="0.3">
      <c r="A136" t="s">
        <v>345</v>
      </c>
      <c r="B136" t="s">
        <v>346</v>
      </c>
      <c r="C136" t="s">
        <v>3110</v>
      </c>
      <c r="D136" t="s">
        <v>141</v>
      </c>
      <c r="E136">
        <v>70602.464369474998</v>
      </c>
      <c r="F136">
        <v>1970.5</v>
      </c>
      <c r="G136">
        <v>48.5480829009853</v>
      </c>
      <c r="H136">
        <v>8.7513346018735803</v>
      </c>
      <c r="I136">
        <v>24.644661021542799</v>
      </c>
      <c r="J136">
        <v>-0.80519153179087299</v>
      </c>
      <c r="K136">
        <v>1866.21944874063</v>
      </c>
      <c r="L136">
        <v>1663.0805163628499</v>
      </c>
      <c r="M136">
        <v>50.679445943052102</v>
      </c>
      <c r="N136">
        <v>1.8249588607846801</v>
      </c>
      <c r="O136">
        <v>4.8058868307536002</v>
      </c>
      <c r="P136">
        <v>80.904291943998103</v>
      </c>
      <c r="Q136">
        <v>9.7453797378332999E-2</v>
      </c>
    </row>
    <row r="137" spans="1:17" x14ac:dyDescent="0.3">
      <c r="A137" t="s">
        <v>347</v>
      </c>
      <c r="B137" t="s">
        <v>348</v>
      </c>
      <c r="C137" t="s">
        <v>3106</v>
      </c>
      <c r="D137" t="s">
        <v>83</v>
      </c>
      <c r="E137">
        <v>69267.872852130007</v>
      </c>
      <c r="F137">
        <v>669.05</v>
      </c>
      <c r="G137">
        <v>101.93372490154201</v>
      </c>
      <c r="H137">
        <v>1.81364421170302</v>
      </c>
      <c r="I137">
        <v>53.968614136577301</v>
      </c>
      <c r="J137">
        <v>-5.4915706085934</v>
      </c>
      <c r="K137">
        <v>673.78825102022597</v>
      </c>
      <c r="L137">
        <v>514.714833861481</v>
      </c>
      <c r="M137">
        <v>31.774738922082499</v>
      </c>
      <c r="N137">
        <v>0.875672974001932</v>
      </c>
      <c r="O137">
        <v>17.5173753830057</v>
      </c>
      <c r="P137">
        <v>138.73327386262201</v>
      </c>
      <c r="Q137">
        <v>0.23706154072376201</v>
      </c>
    </row>
    <row r="138" spans="1:17" x14ac:dyDescent="0.3">
      <c r="A138" t="s">
        <v>349</v>
      </c>
      <c r="B138" t="s">
        <v>350</v>
      </c>
      <c r="C138" t="s">
        <v>3097</v>
      </c>
      <c r="D138" t="s">
        <v>34</v>
      </c>
      <c r="E138">
        <v>67146.154452849994</v>
      </c>
      <c r="F138">
        <v>551.45000000000005</v>
      </c>
      <c r="G138">
        <v>6.1941489976061996</v>
      </c>
      <c r="H138">
        <v>-8.9786564405751598E-2</v>
      </c>
      <c r="I138">
        <v>-9.9196822505553399</v>
      </c>
      <c r="J138">
        <v>-2.5260190997515002</v>
      </c>
      <c r="K138">
        <v>528.04384924286398</v>
      </c>
      <c r="L138">
        <v>512.61152083490697</v>
      </c>
      <c r="M138">
        <v>25.820202527968299</v>
      </c>
      <c r="N138">
        <v>0.98244847818853498</v>
      </c>
      <c r="O138">
        <v>14.7338833983135</v>
      </c>
      <c r="P138">
        <v>41.071885392683498</v>
      </c>
      <c r="Q138">
        <v>0.13316389413735399</v>
      </c>
    </row>
    <row r="139" spans="1:17" x14ac:dyDescent="0.3">
      <c r="A139" t="s">
        <v>351</v>
      </c>
      <c r="B139" t="s">
        <v>352</v>
      </c>
      <c r="C139" t="s">
        <v>3097</v>
      </c>
      <c r="D139" t="s">
        <v>353</v>
      </c>
      <c r="E139">
        <v>65777.934025730006</v>
      </c>
      <c r="F139">
        <v>667.55</v>
      </c>
      <c r="G139">
        <v>-38.817863699027797</v>
      </c>
      <c r="H139">
        <v>-4.7320426692218804</v>
      </c>
      <c r="I139">
        <v>-16.369927978713399</v>
      </c>
      <c r="J139">
        <v>-4.6382923573627304</v>
      </c>
      <c r="K139">
        <v>739.06348643702495</v>
      </c>
      <c r="L139">
        <v>741.72645492055699</v>
      </c>
      <c r="M139">
        <v>19.992825477373401</v>
      </c>
      <c r="N139">
        <v>0.74674092402550096</v>
      </c>
      <c r="O139">
        <v>22.447756722342799</v>
      </c>
      <c r="P139">
        <v>3.0249247627131601</v>
      </c>
      <c r="Q139">
        <v>-0.13771742027476</v>
      </c>
    </row>
    <row r="140" spans="1:17" x14ac:dyDescent="0.3">
      <c r="A140" t="s">
        <v>354</v>
      </c>
      <c r="B140" t="s">
        <v>355</v>
      </c>
      <c r="C140" t="s">
        <v>3111</v>
      </c>
      <c r="D140" t="s">
        <v>163</v>
      </c>
      <c r="E140">
        <v>65650.863357809998</v>
      </c>
      <c r="F140">
        <v>4359.75</v>
      </c>
      <c r="G140">
        <v>2.2966501484424802</v>
      </c>
      <c r="H140">
        <v>-0.384338346925996</v>
      </c>
      <c r="I140">
        <v>7.8658680525892697</v>
      </c>
      <c r="J140">
        <v>-3.33278700027325</v>
      </c>
      <c r="K140">
        <v>4460.0789114813097</v>
      </c>
      <c r="L140">
        <v>4058.5471175112998</v>
      </c>
      <c r="M140">
        <v>32.591031426004498</v>
      </c>
      <c r="N140">
        <v>0.56381109796070505</v>
      </c>
      <c r="O140">
        <v>10.1909513160158</v>
      </c>
      <c r="P140">
        <v>35.395962732919202</v>
      </c>
      <c r="Q140">
        <v>2.8949135355577998E-2</v>
      </c>
    </row>
    <row r="141" spans="1:17" x14ac:dyDescent="0.3">
      <c r="A141" t="s">
        <v>356</v>
      </c>
      <c r="B141" t="s">
        <v>357</v>
      </c>
      <c r="C141" t="s">
        <v>3111</v>
      </c>
      <c r="D141" t="s">
        <v>163</v>
      </c>
      <c r="E141">
        <v>65417.994629250003</v>
      </c>
      <c r="F141">
        <v>2257.25</v>
      </c>
      <c r="G141">
        <v>-24.305888513632599</v>
      </c>
      <c r="H141">
        <v>-3.6276552782101601</v>
      </c>
      <c r="I141">
        <v>-22.936714930079301</v>
      </c>
      <c r="J141">
        <v>-3.27777905294406</v>
      </c>
      <c r="K141">
        <v>2382.3413282833799</v>
      </c>
      <c r="L141">
        <v>2409.9590703144199</v>
      </c>
      <c r="M141">
        <v>34.6548447252842</v>
      </c>
      <c r="N141">
        <v>1.32049885222793</v>
      </c>
      <c r="O141">
        <v>19.346550005537701</v>
      </c>
      <c r="P141">
        <v>8.0489205878129404</v>
      </c>
      <c r="Q141">
        <v>-4.2942892376187002E-2</v>
      </c>
    </row>
    <row r="142" spans="1:17" x14ac:dyDescent="0.3">
      <c r="A142" t="s">
        <v>358</v>
      </c>
      <c r="B142" t="s">
        <v>359</v>
      </c>
      <c r="C142" t="s">
        <v>3103</v>
      </c>
      <c r="D142" t="s">
        <v>117</v>
      </c>
      <c r="E142">
        <v>65191.72025264</v>
      </c>
      <c r="F142">
        <v>1365.5</v>
      </c>
      <c r="G142">
        <v>5.0025169224282804</v>
      </c>
      <c r="H142">
        <v>-1.33609057270934</v>
      </c>
      <c r="I142">
        <v>-2.0469726547553799</v>
      </c>
      <c r="J142">
        <v>-3.4644274176890502</v>
      </c>
      <c r="K142">
        <v>1513.2196230204099</v>
      </c>
      <c r="L142">
        <v>1426.53354044408</v>
      </c>
      <c r="M142">
        <v>27.850983830068198</v>
      </c>
      <c r="N142">
        <v>0.803960329937354</v>
      </c>
      <c r="O142">
        <v>32.149395825704801</v>
      </c>
      <c r="P142">
        <v>36.236655691908602</v>
      </c>
      <c r="Q142">
        <v>7.3376671418116005E-2</v>
      </c>
    </row>
    <row r="143" spans="1:17" x14ac:dyDescent="0.3">
      <c r="A143" t="s">
        <v>360</v>
      </c>
      <c r="B143" t="s">
        <v>361</v>
      </c>
      <c r="C143" t="s">
        <v>3111</v>
      </c>
      <c r="D143" t="s">
        <v>270</v>
      </c>
      <c r="E143">
        <v>65170.791847679997</v>
      </c>
      <c r="F143">
        <v>7516.6</v>
      </c>
      <c r="G143">
        <v>-2.6314981443674501</v>
      </c>
      <c r="H143">
        <v>-2.1132796724178502</v>
      </c>
      <c r="I143">
        <v>-17.752073667450698</v>
      </c>
      <c r="J143">
        <v>-6.8213649131780896</v>
      </c>
      <c r="K143">
        <v>8034.8775800077801</v>
      </c>
      <c r="L143">
        <v>7459.5448465521104</v>
      </c>
      <c r="M143">
        <v>25.125368777064299</v>
      </c>
      <c r="N143">
        <v>0.53298472850031897</v>
      </c>
      <c r="O143">
        <v>32.174786472607202</v>
      </c>
      <c r="P143">
        <v>41.156807511737</v>
      </c>
      <c r="Q143">
        <v>0.13723427576277999</v>
      </c>
    </row>
    <row r="144" spans="1:17" x14ac:dyDescent="0.3">
      <c r="A144" t="s">
        <v>362</v>
      </c>
      <c r="B144" t="s">
        <v>363</v>
      </c>
      <c r="C144" t="s">
        <v>3109</v>
      </c>
      <c r="D144" t="s">
        <v>122</v>
      </c>
      <c r="E144">
        <v>64968</v>
      </c>
      <c r="F144">
        <v>821.05</v>
      </c>
      <c r="G144">
        <v>-4.00041115507151</v>
      </c>
      <c r="H144">
        <v>-4.8824017136548798</v>
      </c>
      <c r="I144">
        <v>-30.009647200962299</v>
      </c>
      <c r="J144">
        <v>-6.2616503702067199</v>
      </c>
      <c r="K144">
        <v>898.16591001627796</v>
      </c>
      <c r="L144">
        <v>914.62705552352304</v>
      </c>
      <c r="M144">
        <v>20.263253519882799</v>
      </c>
      <c r="N144">
        <v>0.79138689000215201</v>
      </c>
      <c r="O144">
        <v>38.712624078923298</v>
      </c>
      <c r="P144">
        <v>26.3737109435123</v>
      </c>
      <c r="Q144">
        <v>-5.1129327214211998E-2</v>
      </c>
    </row>
    <row r="145" spans="1:17" x14ac:dyDescent="0.3">
      <c r="A145" t="s">
        <v>364</v>
      </c>
      <c r="B145" t="s">
        <v>365</v>
      </c>
      <c r="C145" t="s">
        <v>3105</v>
      </c>
      <c r="D145" t="s">
        <v>366</v>
      </c>
      <c r="E145">
        <v>63837.387230549997</v>
      </c>
      <c r="F145">
        <v>227.96</v>
      </c>
      <c r="G145">
        <v>18.438923843309102</v>
      </c>
      <c r="H145">
        <v>-2.8033280741668101</v>
      </c>
      <c r="I145">
        <v>-19.129083714796</v>
      </c>
      <c r="J145">
        <v>-4.3000542760168701</v>
      </c>
      <c r="K145">
        <v>226.42634587958301</v>
      </c>
      <c r="L145">
        <v>221.848437985435</v>
      </c>
      <c r="M145">
        <v>40.150678422054398</v>
      </c>
      <c r="N145">
        <v>0.91201786450174904</v>
      </c>
      <c r="O145">
        <v>25.6141428320758</v>
      </c>
      <c r="P145">
        <v>49.4819672131147</v>
      </c>
      <c r="Q145">
        <v>9.0965356576601999E-2</v>
      </c>
    </row>
    <row r="146" spans="1:17" x14ac:dyDescent="0.3">
      <c r="A146" t="s">
        <v>367</v>
      </c>
      <c r="B146" t="s">
        <v>368</v>
      </c>
      <c r="C146" t="s">
        <v>3108</v>
      </c>
      <c r="D146" t="s">
        <v>200</v>
      </c>
      <c r="E146">
        <v>62839.5437064</v>
      </c>
      <c r="F146">
        <v>211.89</v>
      </c>
      <c r="G146">
        <v>-1.6204649183893101</v>
      </c>
      <c r="H146">
        <v>-3.6007399273057699</v>
      </c>
      <c r="I146">
        <v>5.7586230327893997</v>
      </c>
      <c r="J146">
        <v>-2.37280082301023</v>
      </c>
      <c r="K146">
        <v>231.09644896891501</v>
      </c>
      <c r="L146">
        <v>215.92651141907999</v>
      </c>
      <c r="M146">
        <v>33.136647727802298</v>
      </c>
      <c r="N146">
        <v>0.79605933091584602</v>
      </c>
      <c r="O146">
        <v>24.899712114776499</v>
      </c>
      <c r="P146">
        <v>34.490637892732401</v>
      </c>
      <c r="Q146">
        <v>3.7478026573316003E-2</v>
      </c>
    </row>
    <row r="147" spans="1:17" x14ac:dyDescent="0.3">
      <c r="A147" t="s">
        <v>369</v>
      </c>
      <c r="B147" t="s">
        <v>370</v>
      </c>
      <c r="C147" t="s">
        <v>3106</v>
      </c>
      <c r="D147" t="s">
        <v>97</v>
      </c>
      <c r="E147">
        <v>62597.418851055001</v>
      </c>
      <c r="F147">
        <v>539.20000000000005</v>
      </c>
      <c r="G147">
        <v>-28.983196529964101</v>
      </c>
      <c r="H147">
        <v>-5.6632731377286998</v>
      </c>
      <c r="I147">
        <v>-1.6503491760559399</v>
      </c>
      <c r="J147">
        <v>-3.13069810180555</v>
      </c>
      <c r="K147">
        <v>570.758769581563</v>
      </c>
      <c r="L147">
        <v>554.52421222604096</v>
      </c>
      <c r="M147">
        <v>27.3119182886464</v>
      </c>
      <c r="N147">
        <v>0.58896098208561698</v>
      </c>
      <c r="O147">
        <v>16.747032640949499</v>
      </c>
      <c r="P147">
        <v>22.824601366742598</v>
      </c>
      <c r="Q147">
        <v>-7.6690110920452997E-2</v>
      </c>
    </row>
    <row r="148" spans="1:17" x14ac:dyDescent="0.3">
      <c r="A148" t="s">
        <v>371</v>
      </c>
      <c r="B148" t="s">
        <v>372</v>
      </c>
      <c r="C148" t="s">
        <v>3097</v>
      </c>
      <c r="D148" t="s">
        <v>43</v>
      </c>
      <c r="E148">
        <v>61184.7</v>
      </c>
      <c r="F148">
        <v>360.3</v>
      </c>
      <c r="G148">
        <v>31.782974303763002</v>
      </c>
      <c r="H148">
        <v>-5.5552466821038298</v>
      </c>
      <c r="I148">
        <v>-6.6942450596464802</v>
      </c>
      <c r="J148">
        <v>-9.1816086663763397</v>
      </c>
      <c r="K148">
        <v>386.08210655093302</v>
      </c>
      <c r="L148">
        <v>360.20079370605998</v>
      </c>
      <c r="M148">
        <v>18.1057126324826</v>
      </c>
      <c r="N148">
        <v>0.278488254606164</v>
      </c>
      <c r="O148">
        <v>29.836247571468199</v>
      </c>
      <c r="P148">
        <v>62.700383833822499</v>
      </c>
      <c r="Q148">
        <v>0.110432201889443</v>
      </c>
    </row>
    <row r="149" spans="1:17" x14ac:dyDescent="0.3">
      <c r="A149" t="s">
        <v>373</v>
      </c>
      <c r="B149" t="s">
        <v>374</v>
      </c>
      <c r="C149" t="s">
        <v>3108</v>
      </c>
      <c r="D149" t="s">
        <v>276</v>
      </c>
      <c r="E149">
        <v>61173.252928050002</v>
      </c>
      <c r="F149">
        <v>5319.15</v>
      </c>
      <c r="G149">
        <v>59.811548413898898</v>
      </c>
      <c r="H149">
        <v>11.936997603244</v>
      </c>
      <c r="I149">
        <v>10.850475087356701</v>
      </c>
      <c r="J149">
        <v>6.8346728402636003</v>
      </c>
      <c r="K149">
        <v>5007.1997415789501</v>
      </c>
      <c r="L149">
        <v>4473.7993130180703</v>
      </c>
      <c r="M149">
        <v>69.333694482035597</v>
      </c>
      <c r="N149">
        <v>0.72127306118083701</v>
      </c>
      <c r="O149">
        <v>9.7910380417923992</v>
      </c>
      <c r="P149">
        <v>112.744725527447</v>
      </c>
      <c r="Q149">
        <v>0.15855831574439</v>
      </c>
    </row>
    <row r="150" spans="1:17" x14ac:dyDescent="0.3">
      <c r="A150" t="s">
        <v>375</v>
      </c>
      <c r="B150" t="s">
        <v>376</v>
      </c>
      <c r="C150" t="s">
        <v>3097</v>
      </c>
      <c r="D150" t="s">
        <v>24</v>
      </c>
      <c r="E150">
        <v>60753.198535265998</v>
      </c>
      <c r="F150">
        <v>20.54</v>
      </c>
      <c r="G150">
        <v>0.99441617120202597</v>
      </c>
      <c r="H150">
        <v>-7.3336833062581501</v>
      </c>
      <c r="I150">
        <v>-32.766875251597199</v>
      </c>
      <c r="J150">
        <v>-6.49864783006403</v>
      </c>
      <c r="K150">
        <v>22.188559999102299</v>
      </c>
      <c r="L150">
        <v>22.7594332762901</v>
      </c>
      <c r="M150">
        <v>10.702218800474601</v>
      </c>
      <c r="N150">
        <v>0.67479159694867397</v>
      </c>
      <c r="O150">
        <v>59.931840311587102</v>
      </c>
      <c r="P150">
        <v>29.589905362776001</v>
      </c>
      <c r="Q150">
        <v>4.0715463813458003E-2</v>
      </c>
    </row>
    <row r="151" spans="1:17" x14ac:dyDescent="0.3">
      <c r="A151" t="s">
        <v>377</v>
      </c>
      <c r="B151" t="s">
        <v>378</v>
      </c>
      <c r="C151" t="s">
        <v>3101</v>
      </c>
      <c r="D151" t="s">
        <v>51</v>
      </c>
      <c r="E151">
        <v>60579.847564819996</v>
      </c>
      <c r="F151">
        <v>28433.45</v>
      </c>
      <c r="G151">
        <v>-1.3095403678409701</v>
      </c>
      <c r="H151">
        <v>3.8540835906273001</v>
      </c>
      <c r="I151">
        <v>-0.40548758235265703</v>
      </c>
      <c r="J151">
        <v>-0.74957586611275895</v>
      </c>
      <c r="K151">
        <v>28661.5522685588</v>
      </c>
      <c r="L151">
        <v>27282.596599259701</v>
      </c>
      <c r="M151">
        <v>43.740995744260097</v>
      </c>
      <c r="N151">
        <v>0.72421899279912605</v>
      </c>
      <c r="O151">
        <v>7.3418807777459296</v>
      </c>
      <c r="P151">
        <v>29.242954545454499</v>
      </c>
      <c r="Q151">
        <v>2.1915659629046E-2</v>
      </c>
    </row>
    <row r="152" spans="1:17" x14ac:dyDescent="0.3">
      <c r="A152" t="s">
        <v>379</v>
      </c>
      <c r="B152" t="s">
        <v>380</v>
      </c>
      <c r="C152" t="s">
        <v>3099</v>
      </c>
      <c r="D152" t="s">
        <v>381</v>
      </c>
      <c r="E152">
        <v>59951.777579594898</v>
      </c>
      <c r="F152">
        <v>1757.7</v>
      </c>
      <c r="G152">
        <v>6.5207116324841499</v>
      </c>
      <c r="H152">
        <v>4.1797753256062702</v>
      </c>
      <c r="I152">
        <v>3.8570224190573601</v>
      </c>
      <c r="J152">
        <v>-4.9911411257585003</v>
      </c>
      <c r="K152">
        <v>1750.57061069678</v>
      </c>
      <c r="L152">
        <v>1612.1959173640901</v>
      </c>
      <c r="M152">
        <v>28.642229854584802</v>
      </c>
      <c r="N152">
        <v>0.67387142790650401</v>
      </c>
      <c r="O152">
        <v>13.3412982875348</v>
      </c>
      <c r="P152">
        <v>50.237189623488099</v>
      </c>
      <c r="Q152">
        <v>6.0921343940889001E-2</v>
      </c>
    </row>
    <row r="153" spans="1:17" x14ac:dyDescent="0.3">
      <c r="A153" t="s">
        <v>382</v>
      </c>
      <c r="B153" t="s">
        <v>383</v>
      </c>
      <c r="C153" t="s">
        <v>3107</v>
      </c>
      <c r="D153" t="s">
        <v>89</v>
      </c>
      <c r="E153">
        <v>58228.820207519901</v>
      </c>
      <c r="F153">
        <v>287.35000000000002</v>
      </c>
      <c r="G153">
        <v>41.495337219581302</v>
      </c>
      <c r="H153">
        <v>-13.000665729293299</v>
      </c>
      <c r="I153">
        <v>7.7522541655621202</v>
      </c>
      <c r="J153">
        <v>-10.7690809133546</v>
      </c>
      <c r="K153">
        <v>317.978289727152</v>
      </c>
      <c r="L153">
        <v>280.69002210961997</v>
      </c>
      <c r="M153">
        <v>15.9110832466679</v>
      </c>
      <c r="N153">
        <v>0.91761059102125897</v>
      </c>
      <c r="O153">
        <v>25.6133634939968</v>
      </c>
      <c r="P153">
        <v>71.398747390396593</v>
      </c>
    </row>
    <row r="154" spans="1:17" x14ac:dyDescent="0.3">
      <c r="A154" t="s">
        <v>384</v>
      </c>
      <c r="B154" t="s">
        <v>385</v>
      </c>
      <c r="C154" t="s">
        <v>3106</v>
      </c>
      <c r="D154" t="s">
        <v>309</v>
      </c>
      <c r="E154">
        <v>58065.308598900003</v>
      </c>
      <c r="F154">
        <v>1762.25</v>
      </c>
      <c r="G154">
        <v>83.378690616405393</v>
      </c>
      <c r="H154">
        <v>1.0737121203309301</v>
      </c>
      <c r="I154">
        <v>11.512672480343101</v>
      </c>
      <c r="J154">
        <v>-4.38688250161215</v>
      </c>
      <c r="K154">
        <v>1769.1987981223299</v>
      </c>
      <c r="L154">
        <v>1466.35867641237</v>
      </c>
      <c r="M154">
        <v>33.835950290183199</v>
      </c>
      <c r="N154">
        <v>0.84178555235579999</v>
      </c>
      <c r="O154">
        <v>10.364590722088201</v>
      </c>
      <c r="P154">
        <v>117.25328237687199</v>
      </c>
      <c r="Q154">
        <v>3.3706876539792999E-2</v>
      </c>
    </row>
    <row r="155" spans="1:17" x14ac:dyDescent="0.3">
      <c r="A155" t="s">
        <v>386</v>
      </c>
      <c r="B155" t="s">
        <v>387</v>
      </c>
      <c r="C155" t="s">
        <v>3096</v>
      </c>
      <c r="D155" t="s">
        <v>21</v>
      </c>
      <c r="E155">
        <v>57527.143864240003</v>
      </c>
      <c r="F155">
        <v>3012.85</v>
      </c>
      <c r="G155">
        <v>12.6794683470461</v>
      </c>
      <c r="H155">
        <v>6.8751095107660003</v>
      </c>
      <c r="I155">
        <v>20.147287587192402</v>
      </c>
      <c r="J155">
        <v>-0.18302595984040601</v>
      </c>
      <c r="K155">
        <v>2964.3463088313802</v>
      </c>
      <c r="L155">
        <v>2698.34201007405</v>
      </c>
      <c r="M155">
        <v>53.588126754955702</v>
      </c>
      <c r="N155">
        <v>1.3980124230697799</v>
      </c>
      <c r="O155">
        <v>5.80679423137562</v>
      </c>
      <c r="P155">
        <v>43.196292775665299</v>
      </c>
      <c r="Q155">
        <v>-4.1194412618410003E-2</v>
      </c>
    </row>
    <row r="156" spans="1:17" x14ac:dyDescent="0.3">
      <c r="A156" t="s">
        <v>388</v>
      </c>
      <c r="B156" t="s">
        <v>389</v>
      </c>
      <c r="C156" t="s">
        <v>3108</v>
      </c>
      <c r="D156" t="s">
        <v>166</v>
      </c>
      <c r="E156">
        <v>56407.678432875</v>
      </c>
      <c r="F156">
        <v>13609.7</v>
      </c>
      <c r="G156">
        <v>198.50653010446001</v>
      </c>
      <c r="H156">
        <v>4.5329119779685998</v>
      </c>
      <c r="I156">
        <v>48.486847359480599</v>
      </c>
      <c r="J156">
        <v>-13.8992441618059</v>
      </c>
      <c r="K156">
        <v>13544.166391892</v>
      </c>
      <c r="L156">
        <v>10546.3832599036</v>
      </c>
      <c r="M156">
        <v>25.663303579336102</v>
      </c>
      <c r="N156">
        <v>0.89575753659301605</v>
      </c>
      <c r="O156">
        <v>21.6040765042579</v>
      </c>
      <c r="P156">
        <v>230.621416771936</v>
      </c>
      <c r="Q156">
        <v>0.18208931764679401</v>
      </c>
    </row>
    <row r="157" spans="1:17" x14ac:dyDescent="0.3">
      <c r="A157" t="s">
        <v>390</v>
      </c>
      <c r="B157" t="s">
        <v>391</v>
      </c>
      <c r="C157" t="s">
        <v>3103</v>
      </c>
      <c r="D157" t="s">
        <v>192</v>
      </c>
      <c r="E157">
        <v>56336.531778099998</v>
      </c>
      <c r="F157">
        <v>3444.25</v>
      </c>
      <c r="G157">
        <v>-7.3525861905136303</v>
      </c>
      <c r="H157">
        <v>-0.38452340570488402</v>
      </c>
      <c r="I157">
        <v>-9.5277710672318605</v>
      </c>
      <c r="J157">
        <v>-7.9432070822758698</v>
      </c>
      <c r="K157">
        <v>3901.78741487555</v>
      </c>
      <c r="L157">
        <v>3751.2603484394199</v>
      </c>
      <c r="M157">
        <v>19.162524953064501</v>
      </c>
      <c r="N157">
        <v>1.14287735113263</v>
      </c>
      <c r="O157">
        <v>43.746824417507398</v>
      </c>
      <c r="P157">
        <v>31.8524615266825</v>
      </c>
      <c r="Q157">
        <v>9.9776945079804003E-2</v>
      </c>
    </row>
    <row r="158" spans="1:17" x14ac:dyDescent="0.3">
      <c r="A158" t="s">
        <v>392</v>
      </c>
      <c r="B158" t="s">
        <v>393</v>
      </c>
      <c r="C158" t="s">
        <v>3103</v>
      </c>
      <c r="D158" t="s">
        <v>394</v>
      </c>
      <c r="E158">
        <v>56207.939578450001</v>
      </c>
      <c r="F158">
        <v>2927.8</v>
      </c>
      <c r="G158">
        <v>-14.154852699759701</v>
      </c>
      <c r="H158">
        <v>3.43036330567306</v>
      </c>
      <c r="I158">
        <v>13.635092357394299</v>
      </c>
      <c r="J158">
        <v>-1.81080845529705</v>
      </c>
      <c r="K158">
        <v>2993.9849833404301</v>
      </c>
      <c r="L158">
        <v>2835.9867494232399</v>
      </c>
      <c r="M158">
        <v>34.241033482661599</v>
      </c>
      <c r="N158">
        <v>0.54611715930126403</v>
      </c>
      <c r="O158">
        <v>15.2742673679896</v>
      </c>
      <c r="P158">
        <v>33.457926884857301</v>
      </c>
      <c r="Q158">
        <v>-4.4840141570120003E-3</v>
      </c>
    </row>
    <row r="159" spans="1:17" x14ac:dyDescent="0.3">
      <c r="A159" t="s">
        <v>395</v>
      </c>
      <c r="B159" t="s">
        <v>396</v>
      </c>
      <c r="C159" t="s">
        <v>3097</v>
      </c>
      <c r="D159" t="s">
        <v>397</v>
      </c>
      <c r="E159">
        <v>55000.030252725002</v>
      </c>
      <c r="F159">
        <v>4165.2</v>
      </c>
      <c r="G159">
        <v>91.703733819045894</v>
      </c>
      <c r="H159">
        <v>20.1411686130993</v>
      </c>
      <c r="I159">
        <v>41.740172768815199</v>
      </c>
      <c r="J159">
        <v>-4.3886398403730302</v>
      </c>
      <c r="K159">
        <v>3697.55419818581</v>
      </c>
      <c r="L159">
        <v>2819.1394910283402</v>
      </c>
      <c r="M159">
        <v>42.711388022105503</v>
      </c>
      <c r="N159">
        <v>1.4707662239055099</v>
      </c>
      <c r="O159">
        <v>19.7973686737731</v>
      </c>
      <c r="P159">
        <v>137.943444730077</v>
      </c>
      <c r="Q159">
        <v>0.20041258088055899</v>
      </c>
    </row>
    <row r="160" spans="1:17" x14ac:dyDescent="0.3">
      <c r="A160" t="s">
        <v>398</v>
      </c>
      <c r="B160" t="s">
        <v>399</v>
      </c>
      <c r="C160" t="s">
        <v>3096</v>
      </c>
      <c r="D160" t="s">
        <v>273</v>
      </c>
      <c r="E160">
        <v>54723.201274289997</v>
      </c>
      <c r="F160">
        <v>5150.1000000000004</v>
      </c>
      <c r="G160">
        <v>-4.5763530884688199</v>
      </c>
      <c r="H160">
        <v>3.3987064196250998</v>
      </c>
      <c r="I160">
        <v>0.68050539514561503</v>
      </c>
      <c r="J160">
        <v>1.11961163479554</v>
      </c>
      <c r="K160">
        <v>5297.6112779989999</v>
      </c>
      <c r="L160">
        <v>5091.5867321326596</v>
      </c>
      <c r="M160">
        <v>42.4440873626585</v>
      </c>
      <c r="N160">
        <v>1.11398413404642</v>
      </c>
      <c r="O160">
        <v>16.502592182676</v>
      </c>
      <c r="P160">
        <v>24.3970483448267</v>
      </c>
      <c r="Q160">
        <v>-1.7066204181921001E-2</v>
      </c>
    </row>
    <row r="161" spans="1:17" x14ac:dyDescent="0.3">
      <c r="A161" t="s">
        <v>400</v>
      </c>
      <c r="B161" t="s">
        <v>401</v>
      </c>
      <c r="C161" t="s">
        <v>3105</v>
      </c>
      <c r="D161" t="s">
        <v>117</v>
      </c>
      <c r="E161">
        <v>54671.939470259997</v>
      </c>
      <c r="F161">
        <v>669.5</v>
      </c>
      <c r="G161">
        <v>21.825925251603401</v>
      </c>
      <c r="H161">
        <v>-7.8067467556357402</v>
      </c>
      <c r="I161">
        <v>-12.8968767516551</v>
      </c>
      <c r="J161">
        <v>-8.6388725944488698</v>
      </c>
      <c r="K161">
        <v>735.03351536312698</v>
      </c>
      <c r="L161">
        <v>688.45048201260295</v>
      </c>
      <c r="M161">
        <v>21.489936277255701</v>
      </c>
      <c r="N161">
        <v>0.86924052898169302</v>
      </c>
      <c r="O161">
        <v>26.661687826736301</v>
      </c>
      <c r="P161">
        <v>56.736509422919298</v>
      </c>
      <c r="Q161">
        <v>0.14441756162305699</v>
      </c>
    </row>
    <row r="162" spans="1:17" x14ac:dyDescent="0.3">
      <c r="A162" t="s">
        <v>402</v>
      </c>
      <c r="B162" t="s">
        <v>403</v>
      </c>
      <c r="C162" t="s">
        <v>3108</v>
      </c>
      <c r="D162" t="s">
        <v>404</v>
      </c>
      <c r="E162">
        <v>54497.702901750003</v>
      </c>
      <c r="F162">
        <v>4321.75</v>
      </c>
      <c r="G162">
        <v>-32.2134770184893</v>
      </c>
      <c r="H162">
        <v>-11.222025678379101</v>
      </c>
      <c r="I162">
        <v>-21.342893649541899</v>
      </c>
      <c r="J162">
        <v>-13.763675485059499</v>
      </c>
      <c r="K162">
        <v>5157.7570109939898</v>
      </c>
      <c r="L162">
        <v>4965.9176712108001</v>
      </c>
      <c r="M162">
        <v>17.385212143575099</v>
      </c>
      <c r="N162">
        <v>1.50343352490601</v>
      </c>
      <c r="O162">
        <v>49.476485220107499</v>
      </c>
      <c r="P162">
        <v>20.015273535129101</v>
      </c>
      <c r="Q162">
        <v>6.4583685255821005E-2</v>
      </c>
    </row>
    <row r="163" spans="1:17" x14ac:dyDescent="0.3">
      <c r="A163" t="s">
        <v>405</v>
      </c>
      <c r="B163" t="s">
        <v>406</v>
      </c>
      <c r="C163" t="s">
        <v>3103</v>
      </c>
      <c r="D163" t="s">
        <v>192</v>
      </c>
      <c r="E163">
        <v>53592.453292300001</v>
      </c>
      <c r="F163">
        <v>934.6</v>
      </c>
      <c r="G163">
        <v>31.528330776392099</v>
      </c>
      <c r="H163">
        <v>-8.8783381245423794</v>
      </c>
      <c r="I163">
        <v>19.801255621306002</v>
      </c>
      <c r="J163">
        <v>-1.8904750219964299</v>
      </c>
      <c r="K163">
        <v>1023.52480862766</v>
      </c>
      <c r="L163">
        <v>908.48804301988605</v>
      </c>
      <c r="M163">
        <v>31.315990056062098</v>
      </c>
      <c r="N163">
        <v>0.75412313312193602</v>
      </c>
      <c r="O163">
        <v>34.282045794992499</v>
      </c>
      <c r="P163">
        <v>62.2569444444444</v>
      </c>
      <c r="Q163">
        <v>0.100075944393636</v>
      </c>
    </row>
    <row r="164" spans="1:17" x14ac:dyDescent="0.3">
      <c r="A164" t="s">
        <v>407</v>
      </c>
      <c r="B164" t="s">
        <v>408</v>
      </c>
      <c r="C164" t="s">
        <v>3097</v>
      </c>
      <c r="D164" t="s">
        <v>54</v>
      </c>
      <c r="E164">
        <v>53519.222287500001</v>
      </c>
      <c r="F164">
        <v>4662.3</v>
      </c>
      <c r="G164">
        <v>18.4049619334032</v>
      </c>
      <c r="H164">
        <v>-2.0001240750711999</v>
      </c>
      <c r="I164">
        <v>-11.1753767883097</v>
      </c>
      <c r="J164">
        <v>-2.2227507866216998</v>
      </c>
      <c r="K164">
        <v>4876.2414792477903</v>
      </c>
      <c r="L164">
        <v>4365.4990153926501</v>
      </c>
      <c r="M164">
        <v>41.902678869511703</v>
      </c>
      <c r="N164">
        <v>0.61515262109714697</v>
      </c>
      <c r="O164">
        <v>18.7364605452244</v>
      </c>
      <c r="P164">
        <v>50.1279966511567</v>
      </c>
      <c r="Q164">
        <v>8.6288401942221996E-2</v>
      </c>
    </row>
    <row r="165" spans="1:17" x14ac:dyDescent="0.3">
      <c r="A165" t="s">
        <v>409</v>
      </c>
      <c r="B165" t="s">
        <v>410</v>
      </c>
      <c r="C165" t="s">
        <v>3098</v>
      </c>
      <c r="D165" t="s">
        <v>27</v>
      </c>
      <c r="E165">
        <v>53390.059546240002</v>
      </c>
      <c r="F165">
        <v>8.25</v>
      </c>
      <c r="G165">
        <v>-62.031940334509201</v>
      </c>
      <c r="H165">
        <v>-20.8441559635061</v>
      </c>
      <c r="I165">
        <v>-47.2219432223513</v>
      </c>
      <c r="J165">
        <v>-13.0108002084494</v>
      </c>
      <c r="K165">
        <v>11.1602902024307</v>
      </c>
      <c r="L165">
        <v>13.1377951711934</v>
      </c>
      <c r="M165">
        <v>11.2519045813285</v>
      </c>
      <c r="N165">
        <v>0.74101040340686697</v>
      </c>
      <c r="O165">
        <v>132.48484848484799</v>
      </c>
      <c r="P165">
        <v>8.8390501319261094</v>
      </c>
      <c r="Q165">
        <v>-1.3076288212609999E-2</v>
      </c>
    </row>
    <row r="166" spans="1:17" x14ac:dyDescent="0.3">
      <c r="A166" t="s">
        <v>411</v>
      </c>
      <c r="B166" t="s">
        <v>412</v>
      </c>
      <c r="C166" t="s">
        <v>3110</v>
      </c>
      <c r="D166" t="s">
        <v>141</v>
      </c>
      <c r="E166">
        <v>53001.443974920003</v>
      </c>
      <c r="F166">
        <v>1463.85</v>
      </c>
      <c r="G166">
        <v>32.113218271566801</v>
      </c>
      <c r="H166">
        <v>-11.151024174179399</v>
      </c>
      <c r="I166">
        <v>-12.344514368935201</v>
      </c>
      <c r="J166">
        <v>-6.8418964219962204</v>
      </c>
      <c r="K166">
        <v>1687.58920411903</v>
      </c>
      <c r="L166">
        <v>1564.3541672138099</v>
      </c>
      <c r="M166">
        <v>21.894124278981401</v>
      </c>
      <c r="N166">
        <v>1.0606104787643</v>
      </c>
      <c r="O166">
        <v>41.305461625166501</v>
      </c>
      <c r="P166">
        <v>65.654793900472399</v>
      </c>
      <c r="Q166">
        <v>0.14917179229699601</v>
      </c>
    </row>
    <row r="167" spans="1:17" x14ac:dyDescent="0.3">
      <c r="A167" t="s">
        <v>413</v>
      </c>
      <c r="B167" t="s">
        <v>414</v>
      </c>
      <c r="C167" t="s">
        <v>3105</v>
      </c>
      <c r="D167" t="s">
        <v>117</v>
      </c>
      <c r="E167">
        <v>52584.791126115</v>
      </c>
      <c r="F167">
        <v>938.9</v>
      </c>
      <c r="G167">
        <v>53.227204556440398</v>
      </c>
      <c r="H167">
        <v>8.5082895684146695</v>
      </c>
      <c r="I167">
        <v>22.187573526980401</v>
      </c>
      <c r="J167">
        <v>-2.3954809854311301</v>
      </c>
      <c r="K167">
        <v>891.82001984079204</v>
      </c>
      <c r="L167">
        <v>737.30867112590897</v>
      </c>
      <c r="M167">
        <v>70.671250758194205</v>
      </c>
      <c r="N167">
        <v>0.87758544976903397</v>
      </c>
      <c r="O167">
        <v>10.767919906273301</v>
      </c>
      <c r="P167">
        <v>90.8333333333333</v>
      </c>
    </row>
    <row r="168" spans="1:17" x14ac:dyDescent="0.3">
      <c r="A168" t="s">
        <v>415</v>
      </c>
      <c r="B168" t="s">
        <v>416</v>
      </c>
      <c r="C168" t="s">
        <v>3099</v>
      </c>
      <c r="D168" t="s">
        <v>233</v>
      </c>
      <c r="E168">
        <v>52447.405355640003</v>
      </c>
      <c r="F168">
        <v>1929.45</v>
      </c>
      <c r="G168">
        <v>-7.8780945499608599</v>
      </c>
      <c r="H168">
        <v>-2.21037683114039</v>
      </c>
      <c r="I168">
        <v>-13.898145610050801</v>
      </c>
      <c r="J168">
        <v>1.5194439449750801</v>
      </c>
      <c r="K168">
        <v>2041.7309275195</v>
      </c>
      <c r="L168">
        <v>1933.9702233871101</v>
      </c>
      <c r="M168">
        <v>38.058024907635797</v>
      </c>
      <c r="N168">
        <v>0.83042527931704802</v>
      </c>
      <c r="O168">
        <v>14.276089040918301</v>
      </c>
      <c r="P168">
        <v>24.722042663219099</v>
      </c>
      <c r="Q168">
        <v>-1.2743209657984001E-2</v>
      </c>
    </row>
    <row r="169" spans="1:17" x14ac:dyDescent="0.3">
      <c r="A169" t="s">
        <v>417</v>
      </c>
      <c r="B169" t="s">
        <v>418</v>
      </c>
      <c r="C169" t="s">
        <v>3097</v>
      </c>
      <c r="D169" t="s">
        <v>419</v>
      </c>
      <c r="E169">
        <v>52195.676867200003</v>
      </c>
      <c r="F169">
        <v>918.55</v>
      </c>
      <c r="G169">
        <v>234.22496739282099</v>
      </c>
      <c r="H169">
        <v>24.239962010625099</v>
      </c>
      <c r="I169">
        <v>38.737714217004203</v>
      </c>
      <c r="J169">
        <v>-12.7682747609899</v>
      </c>
      <c r="K169">
        <v>794.30268410061103</v>
      </c>
      <c r="L169">
        <v>603.31005117953396</v>
      </c>
      <c r="M169">
        <v>46.396821549033596</v>
      </c>
      <c r="N169">
        <v>2.8148504521399702</v>
      </c>
      <c r="O169">
        <v>15.834739535136899</v>
      </c>
      <c r="P169">
        <v>281.141078838174</v>
      </c>
      <c r="Q169">
        <v>0.139680553563197</v>
      </c>
    </row>
    <row r="170" spans="1:17" x14ac:dyDescent="0.3">
      <c r="A170" t="s">
        <v>420</v>
      </c>
      <c r="B170" t="s">
        <v>421</v>
      </c>
      <c r="C170" t="s">
        <v>3103</v>
      </c>
      <c r="D170" t="s">
        <v>394</v>
      </c>
      <c r="E170">
        <v>52060.793730739999</v>
      </c>
      <c r="F170">
        <v>123090.95</v>
      </c>
      <c r="G170">
        <v>-15.182901568856099</v>
      </c>
      <c r="H170">
        <v>-6.0061332106603702</v>
      </c>
      <c r="I170">
        <v>-14.4693244417227</v>
      </c>
      <c r="J170">
        <v>-3.8647012463265198</v>
      </c>
      <c r="K170">
        <v>132338.324313397</v>
      </c>
      <c r="L170">
        <v>129831.77364184801</v>
      </c>
      <c r="M170">
        <v>9.3946766936731603</v>
      </c>
      <c r="N170">
        <v>0.75733773741814303</v>
      </c>
      <c r="O170">
        <v>23.035040350245001</v>
      </c>
      <c r="P170">
        <v>15.0296169306888</v>
      </c>
      <c r="Q170">
        <v>4.6258044484217997E-2</v>
      </c>
    </row>
    <row r="171" spans="1:17" x14ac:dyDescent="0.3">
      <c r="A171" t="s">
        <v>422</v>
      </c>
      <c r="B171" t="s">
        <v>423</v>
      </c>
      <c r="C171" t="s">
        <v>3099</v>
      </c>
      <c r="D171" t="s">
        <v>197</v>
      </c>
      <c r="E171">
        <v>51695.99433152</v>
      </c>
      <c r="F171">
        <v>15869.25</v>
      </c>
      <c r="G171">
        <v>-32.653890539345497</v>
      </c>
      <c r="H171">
        <v>3.5720451735042</v>
      </c>
      <c r="I171">
        <v>-10.4529220831327</v>
      </c>
      <c r="J171">
        <v>1.13771898318044</v>
      </c>
      <c r="K171">
        <v>16503.966935948101</v>
      </c>
      <c r="L171">
        <v>16474.412998857799</v>
      </c>
      <c r="M171">
        <v>33.963324108526201</v>
      </c>
      <c r="N171">
        <v>1.34500390240862</v>
      </c>
      <c r="O171">
        <v>21.303779321644001</v>
      </c>
      <c r="P171">
        <v>3.4137265890755399</v>
      </c>
      <c r="Q171">
        <v>-4.3256345833005E-2</v>
      </c>
    </row>
    <row r="172" spans="1:17" x14ac:dyDescent="0.3">
      <c r="A172" t="s">
        <v>424</v>
      </c>
      <c r="B172" t="s">
        <v>425</v>
      </c>
      <c r="C172" t="s">
        <v>3096</v>
      </c>
      <c r="D172" t="s">
        <v>21</v>
      </c>
      <c r="E172">
        <v>51643.041552465002</v>
      </c>
      <c r="F172">
        <v>7705.35</v>
      </c>
      <c r="G172">
        <v>26.674605498781201</v>
      </c>
      <c r="H172">
        <v>18.608468695460399</v>
      </c>
      <c r="I172">
        <v>40.071185355774702</v>
      </c>
      <c r="J172">
        <v>9.1322366687094902</v>
      </c>
      <c r="K172">
        <v>6910.5487456859801</v>
      </c>
      <c r="L172">
        <v>6089.2281308599304</v>
      </c>
      <c r="M172">
        <v>69.2203790625382</v>
      </c>
      <c r="N172">
        <v>1.8533685723163</v>
      </c>
      <c r="O172">
        <v>1.08560934934818</v>
      </c>
      <c r="P172">
        <v>79.727097789958606</v>
      </c>
      <c r="Q172">
        <v>4.6833116285983002E-2</v>
      </c>
    </row>
    <row r="173" spans="1:17" x14ac:dyDescent="0.3">
      <c r="A173" t="s">
        <v>426</v>
      </c>
      <c r="B173" t="s">
        <v>427</v>
      </c>
      <c r="C173" t="s">
        <v>3097</v>
      </c>
      <c r="D173" t="s">
        <v>34</v>
      </c>
      <c r="E173">
        <v>51446.488031328001</v>
      </c>
      <c r="F173">
        <v>43.99</v>
      </c>
      <c r="G173">
        <v>-8.8911214039907094</v>
      </c>
      <c r="H173">
        <v>-4.6874398627771701</v>
      </c>
      <c r="I173">
        <v>-33.3636519885954</v>
      </c>
      <c r="J173">
        <v>-8.1014011670479995</v>
      </c>
      <c r="K173">
        <v>47.788213444994</v>
      </c>
      <c r="L173">
        <v>48.920951671229098</v>
      </c>
      <c r="M173">
        <v>32.767452231574097</v>
      </c>
      <c r="N173">
        <v>1.1061864530813399</v>
      </c>
      <c r="O173">
        <v>60.604682882473199</v>
      </c>
      <c r="P173">
        <v>19.8637602179836</v>
      </c>
      <c r="Q173">
        <v>0.10276603816386901</v>
      </c>
    </row>
    <row r="174" spans="1:17" x14ac:dyDescent="0.3">
      <c r="A174" t="s">
        <v>428</v>
      </c>
      <c r="B174" t="s">
        <v>429</v>
      </c>
      <c r="C174" t="s">
        <v>3097</v>
      </c>
      <c r="D174" t="s">
        <v>149</v>
      </c>
      <c r="E174">
        <v>51406.187766955998</v>
      </c>
      <c r="F174">
        <v>198.96</v>
      </c>
      <c r="G174">
        <v>203.816986704117</v>
      </c>
      <c r="H174">
        <v>-10.543219976674701</v>
      </c>
      <c r="I174">
        <v>1.1200314234231801</v>
      </c>
      <c r="J174">
        <v>-9.7481076103089599</v>
      </c>
      <c r="K174">
        <v>222.909282596715</v>
      </c>
      <c r="L174">
        <v>187.017598871242</v>
      </c>
      <c r="M174">
        <v>17.191682398351599</v>
      </c>
      <c r="N174">
        <v>0.50064710288511904</v>
      </c>
      <c r="O174">
        <v>55.810213108162401</v>
      </c>
      <c r="P174">
        <v>325.12820512820502</v>
      </c>
    </row>
    <row r="175" spans="1:17" x14ac:dyDescent="0.3">
      <c r="A175" t="s">
        <v>430</v>
      </c>
      <c r="B175" t="s">
        <v>431</v>
      </c>
      <c r="C175" t="s">
        <v>3111</v>
      </c>
      <c r="D175" t="s">
        <v>432</v>
      </c>
      <c r="E175">
        <v>51231.92354145</v>
      </c>
      <c r="F175">
        <v>825</v>
      </c>
      <c r="G175">
        <v>-7.7568257640574902</v>
      </c>
      <c r="H175">
        <v>-10.566928966543401</v>
      </c>
      <c r="I175">
        <v>5.9594780863392298</v>
      </c>
      <c r="J175">
        <v>-11.5586738346722</v>
      </c>
      <c r="K175">
        <v>923.68244406067299</v>
      </c>
      <c r="L175">
        <v>843.46519461546495</v>
      </c>
      <c r="M175">
        <v>17.222029478249901</v>
      </c>
      <c r="N175">
        <v>0.374934815186799</v>
      </c>
      <c r="O175">
        <v>43.878787878787797</v>
      </c>
      <c r="P175">
        <v>44.079636744673401</v>
      </c>
      <c r="Q175">
        <v>0.144385935347113</v>
      </c>
    </row>
    <row r="176" spans="1:17" x14ac:dyDescent="0.3">
      <c r="A176" t="s">
        <v>433</v>
      </c>
      <c r="B176" t="s">
        <v>434</v>
      </c>
      <c r="C176" t="s">
        <v>3098</v>
      </c>
      <c r="D176" t="s">
        <v>27</v>
      </c>
      <c r="E176">
        <v>50661.599999999999</v>
      </c>
      <c r="F176">
        <v>1787.35</v>
      </c>
      <c r="G176">
        <v>-19.307562667734199</v>
      </c>
      <c r="H176">
        <v>-9.04200068854915</v>
      </c>
      <c r="I176">
        <v>-5.4686686574188501</v>
      </c>
      <c r="J176">
        <v>-3.5828535783683302</v>
      </c>
      <c r="K176">
        <v>1929.95710612222</v>
      </c>
      <c r="L176">
        <v>1859.14896671767</v>
      </c>
      <c r="M176">
        <v>23.3213766735288</v>
      </c>
      <c r="N176">
        <v>0.83891187446375104</v>
      </c>
      <c r="O176">
        <v>21.688533303494001</v>
      </c>
      <c r="P176">
        <v>12.7274447352653</v>
      </c>
      <c r="Q176">
        <v>2.1224687877290999E-2</v>
      </c>
    </row>
    <row r="177" spans="1:17" x14ac:dyDescent="0.3">
      <c r="A177" t="s">
        <v>435</v>
      </c>
      <c r="B177" t="s">
        <v>436</v>
      </c>
      <c r="C177" t="s">
        <v>3095</v>
      </c>
      <c r="D177" t="s">
        <v>437</v>
      </c>
      <c r="E177">
        <v>50632.50297044</v>
      </c>
      <c r="F177">
        <v>331.45</v>
      </c>
      <c r="G177">
        <v>36.545196917305198</v>
      </c>
      <c r="H177">
        <v>6.2925977707818603</v>
      </c>
      <c r="I177">
        <v>0.111897962364382</v>
      </c>
      <c r="J177">
        <v>-1.77372727026415</v>
      </c>
      <c r="K177">
        <v>346.62470817003401</v>
      </c>
      <c r="L177">
        <v>315.37344307458</v>
      </c>
      <c r="M177">
        <v>27.147678280844001</v>
      </c>
      <c r="N177">
        <v>0.745082409586175</v>
      </c>
      <c r="O177">
        <v>15.914919294011099</v>
      </c>
      <c r="P177">
        <v>72.900365153886298</v>
      </c>
      <c r="Q177">
        <v>3.9427814800628E-2</v>
      </c>
    </row>
    <row r="178" spans="1:17" x14ac:dyDescent="0.3">
      <c r="A178" t="s">
        <v>438</v>
      </c>
      <c r="B178" t="s">
        <v>439</v>
      </c>
      <c r="C178" t="s">
        <v>3109</v>
      </c>
      <c r="D178" t="s">
        <v>440</v>
      </c>
      <c r="E178">
        <v>50616.686081996901</v>
      </c>
      <c r="F178">
        <v>178.14</v>
      </c>
      <c r="G178">
        <v>-0.72167235437048605</v>
      </c>
      <c r="H178">
        <v>-4.0135584685822199</v>
      </c>
      <c r="I178">
        <v>-7.6882060051086496</v>
      </c>
      <c r="J178">
        <v>-2.64723740826431</v>
      </c>
      <c r="K178">
        <v>192.17269744542301</v>
      </c>
      <c r="L178">
        <v>181.17629089037001</v>
      </c>
      <c r="M178">
        <v>17.181620645794801</v>
      </c>
      <c r="N178">
        <v>0.448863236645279</v>
      </c>
      <c r="O178">
        <v>28.999663186258001</v>
      </c>
      <c r="P178">
        <v>28.993482983345299</v>
      </c>
      <c r="Q178">
        <v>-8.2287170910726001E-2</v>
      </c>
    </row>
    <row r="179" spans="1:17" x14ac:dyDescent="0.3">
      <c r="A179" t="s">
        <v>441</v>
      </c>
      <c r="B179" t="s">
        <v>442</v>
      </c>
      <c r="C179" t="s">
        <v>3107</v>
      </c>
      <c r="D179" t="s">
        <v>443</v>
      </c>
      <c r="E179">
        <v>48457.179496440003</v>
      </c>
      <c r="F179">
        <v>780.75</v>
      </c>
      <c r="G179">
        <v>-14.433710159994099</v>
      </c>
      <c r="H179">
        <v>-5.6964960625505601</v>
      </c>
      <c r="I179">
        <v>-34.171209317804802</v>
      </c>
      <c r="J179">
        <v>-7.1221453775563202</v>
      </c>
      <c r="K179">
        <v>906.09486929304103</v>
      </c>
      <c r="L179">
        <v>929.68697364232003</v>
      </c>
      <c r="M179">
        <v>14.1294692576207</v>
      </c>
      <c r="N179">
        <v>0.71023746785303199</v>
      </c>
      <c r="O179">
        <v>51.136727505603503</v>
      </c>
      <c r="P179">
        <v>16.148467717940999</v>
      </c>
      <c r="Q179">
        <v>2.439382958185E-3</v>
      </c>
    </row>
    <row r="180" spans="1:17" x14ac:dyDescent="0.3">
      <c r="A180" t="s">
        <v>444</v>
      </c>
      <c r="B180" t="s">
        <v>445</v>
      </c>
      <c r="C180" t="s">
        <v>3108</v>
      </c>
      <c r="D180" t="s">
        <v>446</v>
      </c>
      <c r="E180">
        <v>48334.057729369997</v>
      </c>
      <c r="F180">
        <v>1795.25</v>
      </c>
      <c r="G180">
        <v>-29.3565213416075</v>
      </c>
      <c r="H180">
        <v>-3.4102450972442302</v>
      </c>
      <c r="I180">
        <v>-21.221386189311801</v>
      </c>
      <c r="J180">
        <v>-2.6286225569308899</v>
      </c>
      <c r="K180">
        <v>1928.92956072633</v>
      </c>
      <c r="L180">
        <v>1996.63212011889</v>
      </c>
      <c r="M180">
        <v>22.2763484108341</v>
      </c>
      <c r="N180">
        <v>0.98413473201538604</v>
      </c>
      <c r="O180">
        <v>36.694053752959199</v>
      </c>
      <c r="P180">
        <v>3.17528735632184</v>
      </c>
      <c r="Q180">
        <v>-1.3326445715243E-2</v>
      </c>
    </row>
    <row r="181" spans="1:17" x14ac:dyDescent="0.3">
      <c r="A181" t="s">
        <v>447</v>
      </c>
      <c r="B181" t="s">
        <v>448</v>
      </c>
      <c r="C181" t="s">
        <v>603</v>
      </c>
      <c r="D181" t="s">
        <v>449</v>
      </c>
      <c r="E181">
        <v>48004.712153640001</v>
      </c>
      <c r="F181">
        <v>42493.5</v>
      </c>
      <c r="G181">
        <v>-14.6355276178857</v>
      </c>
      <c r="H181">
        <v>9.6162972517266994</v>
      </c>
      <c r="I181">
        <v>12.479213195403901</v>
      </c>
      <c r="J181">
        <v>-4.0276445327434001</v>
      </c>
      <c r="K181">
        <v>42786.961740331601</v>
      </c>
      <c r="L181">
        <v>40028.8126848178</v>
      </c>
      <c r="M181">
        <v>37.276777887288098</v>
      </c>
      <c r="N181">
        <v>0.94984310907582403</v>
      </c>
      <c r="O181">
        <v>10.158965488839399</v>
      </c>
      <c r="P181">
        <v>28.495421083427399</v>
      </c>
      <c r="Q181">
        <v>-2.1931782906299001E-2</v>
      </c>
    </row>
    <row r="182" spans="1:17" x14ac:dyDescent="0.3">
      <c r="A182" t="s">
        <v>450</v>
      </c>
      <c r="B182" t="s">
        <v>451</v>
      </c>
      <c r="C182" t="s">
        <v>3097</v>
      </c>
      <c r="D182" t="s">
        <v>24</v>
      </c>
      <c r="E182">
        <v>47921.56534945</v>
      </c>
      <c r="F182">
        <v>67.13</v>
      </c>
      <c r="G182">
        <v>-47.097917142036401</v>
      </c>
      <c r="H182">
        <v>-5.4521734692761203</v>
      </c>
      <c r="I182">
        <v>-26.343454250700098</v>
      </c>
      <c r="J182">
        <v>-6.5440861625964599</v>
      </c>
      <c r="K182">
        <v>72.3122598964285</v>
      </c>
      <c r="L182">
        <v>76.433638803684303</v>
      </c>
      <c r="M182">
        <v>21.809514265686801</v>
      </c>
      <c r="N182">
        <v>1.3110339167645799</v>
      </c>
      <c r="O182">
        <v>37.717860866974497</v>
      </c>
      <c r="P182">
        <v>13.2040472175379</v>
      </c>
      <c r="Q182">
        <v>1.6191741507421E-2</v>
      </c>
    </row>
    <row r="183" spans="1:17" x14ac:dyDescent="0.3">
      <c r="A183" t="s">
        <v>452</v>
      </c>
      <c r="B183" t="s">
        <v>453</v>
      </c>
      <c r="C183" t="s">
        <v>3097</v>
      </c>
      <c r="D183" t="s">
        <v>454</v>
      </c>
      <c r="E183">
        <v>47401.561310354999</v>
      </c>
      <c r="F183">
        <v>733.2</v>
      </c>
      <c r="G183">
        <v>-48.311953248191301</v>
      </c>
      <c r="H183">
        <v>17.949336331880801</v>
      </c>
      <c r="I183">
        <v>85.536391566643402</v>
      </c>
      <c r="J183">
        <v>4.7502205661318104</v>
      </c>
      <c r="K183">
        <v>661.54623307981103</v>
      </c>
      <c r="L183">
        <v>576.03952365648695</v>
      </c>
      <c r="M183">
        <v>56.3685239247894</v>
      </c>
      <c r="N183">
        <v>1.18169896245371</v>
      </c>
      <c r="O183">
        <v>29.930441898526901</v>
      </c>
      <c r="P183">
        <v>136.51612903225799</v>
      </c>
      <c r="Q183">
        <v>-4.5217757530792997E-2</v>
      </c>
    </row>
    <row r="184" spans="1:17" x14ac:dyDescent="0.3">
      <c r="A184" t="s">
        <v>455</v>
      </c>
      <c r="B184" t="s">
        <v>456</v>
      </c>
      <c r="C184" t="s">
        <v>3111</v>
      </c>
      <c r="D184" t="s">
        <v>432</v>
      </c>
      <c r="E184">
        <v>47061.718763415003</v>
      </c>
      <c r="F184">
        <v>1601.4</v>
      </c>
      <c r="G184">
        <v>26.079400232172699</v>
      </c>
      <c r="H184">
        <v>2.9544212225612201</v>
      </c>
      <c r="I184">
        <v>24.451935094237001</v>
      </c>
      <c r="J184">
        <v>0.72149608223472905</v>
      </c>
      <c r="K184">
        <v>1636.68193918782</v>
      </c>
      <c r="L184">
        <v>1453.2314944268301</v>
      </c>
      <c r="M184">
        <v>45.1249721806034</v>
      </c>
      <c r="N184">
        <v>0.724758947278757</v>
      </c>
      <c r="O184">
        <v>11.714749594105101</v>
      </c>
      <c r="P184">
        <v>57.146361807565803</v>
      </c>
      <c r="Q184">
        <v>0.10592521444479901</v>
      </c>
    </row>
    <row r="185" spans="1:17" x14ac:dyDescent="0.3">
      <c r="A185" t="s">
        <v>457</v>
      </c>
      <c r="B185" t="s">
        <v>458</v>
      </c>
      <c r="C185" t="s">
        <v>3101</v>
      </c>
      <c r="D185" t="s">
        <v>51</v>
      </c>
      <c r="E185">
        <v>46950.46539528</v>
      </c>
      <c r="F185">
        <v>1713.5</v>
      </c>
      <c r="G185">
        <v>100.63796917429001</v>
      </c>
      <c r="H185">
        <v>5.0829464319634399</v>
      </c>
      <c r="I185">
        <v>51.415492704096103</v>
      </c>
      <c r="J185">
        <v>-3.1314318242539998</v>
      </c>
      <c r="K185">
        <v>1662.62134567572</v>
      </c>
      <c r="L185">
        <v>1323.0162772695701</v>
      </c>
      <c r="M185">
        <v>31.168549257871199</v>
      </c>
      <c r="N185">
        <v>0.48894742416618098</v>
      </c>
      <c r="O185">
        <v>6.8543915961482398</v>
      </c>
      <c r="P185">
        <v>137.29400360060899</v>
      </c>
      <c r="Q185">
        <v>0.164119703263893</v>
      </c>
    </row>
    <row r="186" spans="1:17" x14ac:dyDescent="0.3">
      <c r="A186" t="s">
        <v>459</v>
      </c>
      <c r="B186" t="s">
        <v>460</v>
      </c>
      <c r="C186" t="s">
        <v>3105</v>
      </c>
      <c r="D186" t="s">
        <v>117</v>
      </c>
      <c r="E186">
        <v>46047.095921771899</v>
      </c>
      <c r="F186">
        <v>114.67</v>
      </c>
      <c r="G186">
        <v>8.9730988090667108</v>
      </c>
      <c r="H186">
        <v>-14.1097374495704</v>
      </c>
      <c r="I186">
        <v>-38.978922505564903</v>
      </c>
      <c r="J186">
        <v>-13.0393227994293</v>
      </c>
      <c r="K186">
        <v>131.09791773747901</v>
      </c>
      <c r="L186">
        <v>132.33756907873999</v>
      </c>
      <c r="M186">
        <v>13.2555059139302</v>
      </c>
      <c r="N186">
        <v>0.89961285018152104</v>
      </c>
      <c r="O186">
        <v>52.9170663643498</v>
      </c>
      <c r="P186">
        <v>38.825665859564097</v>
      </c>
      <c r="Q186">
        <v>-2.2786093178629001E-2</v>
      </c>
    </row>
    <row r="187" spans="1:17" x14ac:dyDescent="0.3">
      <c r="A187" t="s">
        <v>461</v>
      </c>
      <c r="B187" t="s">
        <v>462</v>
      </c>
      <c r="C187" t="s">
        <v>3097</v>
      </c>
      <c r="D187" t="s">
        <v>24</v>
      </c>
      <c r="E187">
        <v>45677.498482176001</v>
      </c>
      <c r="F187">
        <v>184.99</v>
      </c>
      <c r="G187">
        <v>3.5086829425843802</v>
      </c>
      <c r="H187">
        <v>3.1070243836534299</v>
      </c>
      <c r="I187">
        <v>6.7342510778336901</v>
      </c>
      <c r="J187">
        <v>-2.9239114700185498</v>
      </c>
      <c r="K187">
        <v>190.30426513436501</v>
      </c>
      <c r="L187">
        <v>175.37693211651501</v>
      </c>
      <c r="M187">
        <v>35.040039064936401</v>
      </c>
      <c r="N187">
        <v>0.95137088383875201</v>
      </c>
      <c r="O187">
        <v>11.676306827395999</v>
      </c>
      <c r="P187">
        <v>34.783242258652102</v>
      </c>
      <c r="Q187">
        <v>8.5562358463162999E-2</v>
      </c>
    </row>
    <row r="188" spans="1:17" x14ac:dyDescent="0.3">
      <c r="A188" t="s">
        <v>463</v>
      </c>
      <c r="B188" t="s">
        <v>464</v>
      </c>
      <c r="C188" t="s">
        <v>3111</v>
      </c>
      <c r="D188" t="s">
        <v>465</v>
      </c>
      <c r="E188">
        <v>45575.117250000003</v>
      </c>
      <c r="F188">
        <v>4074.1</v>
      </c>
      <c r="G188">
        <v>20.939334663524502</v>
      </c>
      <c r="H188">
        <v>2.7502271021361202</v>
      </c>
      <c r="I188">
        <v>2.8468136708099498</v>
      </c>
      <c r="J188">
        <v>-9.1338540758013895</v>
      </c>
      <c r="K188">
        <v>4116.9096183862503</v>
      </c>
      <c r="L188">
        <v>3590.0062743478002</v>
      </c>
      <c r="M188">
        <v>30.100792867713</v>
      </c>
      <c r="N188">
        <v>0.79122585471176898</v>
      </c>
      <c r="O188">
        <v>19.8043739721656</v>
      </c>
      <c r="P188">
        <v>64.543618739902996</v>
      </c>
      <c r="Q188">
        <v>8.8138147214007007E-2</v>
      </c>
    </row>
    <row r="189" spans="1:17" x14ac:dyDescent="0.3">
      <c r="A189" t="s">
        <v>466</v>
      </c>
      <c r="B189" t="s">
        <v>467</v>
      </c>
      <c r="C189" t="s">
        <v>3097</v>
      </c>
      <c r="D189" t="s">
        <v>54</v>
      </c>
      <c r="E189">
        <v>44946.829180499997</v>
      </c>
      <c r="F189">
        <v>620</v>
      </c>
      <c r="G189">
        <v>-34.682930707099601</v>
      </c>
      <c r="H189">
        <v>-9.7879586242973602</v>
      </c>
      <c r="I189">
        <v>-11.3739333184158</v>
      </c>
      <c r="J189">
        <v>-9.2933717035008101</v>
      </c>
      <c r="K189">
        <v>681.91851106151796</v>
      </c>
      <c r="L189">
        <v>668.03858938605299</v>
      </c>
      <c r="M189">
        <v>16.0929310204301</v>
      </c>
      <c r="N189">
        <v>0.87142197317845105</v>
      </c>
      <c r="O189">
        <v>31.193548387096701</v>
      </c>
      <c r="P189">
        <v>11.9739931370778</v>
      </c>
      <c r="Q189">
        <v>-2.9854134339498999E-2</v>
      </c>
    </row>
    <row r="190" spans="1:17" x14ac:dyDescent="0.3">
      <c r="A190" t="s">
        <v>468</v>
      </c>
      <c r="B190" t="s">
        <v>469</v>
      </c>
      <c r="C190" t="s">
        <v>3101</v>
      </c>
      <c r="D190" t="s">
        <v>243</v>
      </c>
      <c r="E190">
        <v>43998.96086544</v>
      </c>
      <c r="F190">
        <v>604.9</v>
      </c>
      <c r="G190">
        <v>57.258283736849101</v>
      </c>
      <c r="H190">
        <v>4.1611171061737098</v>
      </c>
      <c r="I190">
        <v>27.970632405614399</v>
      </c>
      <c r="J190">
        <v>-2.3613212552265699</v>
      </c>
      <c r="K190">
        <v>576.67649452581202</v>
      </c>
      <c r="L190">
        <v>492.42706535449997</v>
      </c>
      <c r="M190">
        <v>35.455045092097897</v>
      </c>
      <c r="N190">
        <v>0.53682616906428304</v>
      </c>
      <c r="O190">
        <v>3.9014713175731401</v>
      </c>
      <c r="P190">
        <v>88.942683117288695</v>
      </c>
      <c r="Q190">
        <v>0.116746208193029</v>
      </c>
    </row>
    <row r="191" spans="1:17" x14ac:dyDescent="0.3">
      <c r="A191" t="s">
        <v>470</v>
      </c>
      <c r="B191" t="s">
        <v>471</v>
      </c>
      <c r="C191" t="s">
        <v>3097</v>
      </c>
      <c r="D191" t="s">
        <v>43</v>
      </c>
      <c r="E191">
        <v>43996.956580934901</v>
      </c>
      <c r="F191">
        <v>1266.45</v>
      </c>
      <c r="G191">
        <v>9.4048759962151003</v>
      </c>
      <c r="H191">
        <v>15.516423037583801</v>
      </c>
      <c r="I191">
        <v>21.2189336949791</v>
      </c>
      <c r="J191">
        <v>7.7559841654322996</v>
      </c>
      <c r="K191">
        <v>1160.3357510262699</v>
      </c>
      <c r="L191">
        <v>1045.10844830105</v>
      </c>
      <c r="M191">
        <v>69.955471684295603</v>
      </c>
      <c r="N191">
        <v>1.1585969533726299</v>
      </c>
      <c r="O191">
        <v>3.1584349954597499</v>
      </c>
      <c r="P191">
        <v>48.252853380158001</v>
      </c>
      <c r="Q191">
        <v>1.0671990640389E-2</v>
      </c>
    </row>
    <row r="192" spans="1:17" x14ac:dyDescent="0.3">
      <c r="A192" t="s">
        <v>472</v>
      </c>
      <c r="B192" t="s">
        <v>473</v>
      </c>
      <c r="C192" t="s">
        <v>3097</v>
      </c>
      <c r="D192" t="s">
        <v>34</v>
      </c>
      <c r="E192">
        <v>43960.560914096</v>
      </c>
      <c r="F192">
        <v>100.19</v>
      </c>
      <c r="G192">
        <v>-23.036541785166399</v>
      </c>
      <c r="H192">
        <v>-5.8949324324080496</v>
      </c>
      <c r="I192">
        <v>-44.191457084951701</v>
      </c>
      <c r="J192">
        <v>-6.6731638594618401</v>
      </c>
      <c r="K192">
        <v>109.41492307470899</v>
      </c>
      <c r="L192">
        <v>116.635821008373</v>
      </c>
      <c r="M192">
        <v>8.0134341460502192</v>
      </c>
      <c r="N192">
        <v>0.83429717428873096</v>
      </c>
      <c r="O192">
        <v>57.6504641181754</v>
      </c>
      <c r="P192">
        <v>5.7972544878563701</v>
      </c>
      <c r="Q192">
        <v>5.0315282143594001E-2</v>
      </c>
    </row>
    <row r="193" spans="1:17" x14ac:dyDescent="0.3">
      <c r="A193" t="s">
        <v>474</v>
      </c>
      <c r="B193" t="s">
        <v>475</v>
      </c>
      <c r="C193" t="s">
        <v>3101</v>
      </c>
      <c r="D193" t="s">
        <v>51</v>
      </c>
      <c r="E193">
        <v>43852.445961240002</v>
      </c>
      <c r="F193">
        <v>2644.65</v>
      </c>
      <c r="G193">
        <v>57.202822398168301</v>
      </c>
      <c r="H193">
        <v>2.72817935123514</v>
      </c>
      <c r="I193">
        <v>16.6095611684216</v>
      </c>
      <c r="J193">
        <v>-1.60540280529866</v>
      </c>
      <c r="K193">
        <v>2710.9767123551801</v>
      </c>
      <c r="L193">
        <v>2428.2153782485698</v>
      </c>
      <c r="M193">
        <v>34.562719688815399</v>
      </c>
      <c r="N193">
        <v>1.0084890043693</v>
      </c>
      <c r="O193">
        <v>16.764033047851299</v>
      </c>
      <c r="P193">
        <v>90.942565250351905</v>
      </c>
      <c r="Q193">
        <v>6.0362740883258999E-2</v>
      </c>
    </row>
    <row r="194" spans="1:17" x14ac:dyDescent="0.3">
      <c r="A194" t="s">
        <v>476</v>
      </c>
      <c r="B194" t="s">
        <v>477</v>
      </c>
      <c r="C194" t="s">
        <v>3108</v>
      </c>
      <c r="D194" t="s">
        <v>133</v>
      </c>
      <c r="E194">
        <v>43647.4603103349</v>
      </c>
      <c r="F194">
        <v>48840.1</v>
      </c>
      <c r="G194">
        <v>7.7092966157867799</v>
      </c>
      <c r="H194">
        <v>8.0156416514109807</v>
      </c>
      <c r="I194">
        <v>-0.55649596277316704</v>
      </c>
      <c r="J194">
        <v>-2.6884618682564301</v>
      </c>
      <c r="K194">
        <v>50373.756263596697</v>
      </c>
      <c r="L194">
        <v>47963.0588604082</v>
      </c>
      <c r="M194">
        <v>39.082378287764598</v>
      </c>
      <c r="N194">
        <v>0.65110225851680603</v>
      </c>
      <c r="O194">
        <v>22.837586327628301</v>
      </c>
      <c r="P194">
        <v>39.632108457674398</v>
      </c>
      <c r="Q194">
        <v>-1.2551594865317E-2</v>
      </c>
    </row>
    <row r="195" spans="1:17" x14ac:dyDescent="0.3">
      <c r="A195" t="s">
        <v>478</v>
      </c>
      <c r="B195" t="s">
        <v>479</v>
      </c>
      <c r="C195" t="s">
        <v>3097</v>
      </c>
      <c r="D195" t="s">
        <v>34</v>
      </c>
      <c r="E195">
        <v>43630.401585232001</v>
      </c>
      <c r="F195">
        <v>52.24</v>
      </c>
      <c r="G195">
        <v>-7.6910592728941003</v>
      </c>
      <c r="H195">
        <v>-8.4732249695940407</v>
      </c>
      <c r="I195">
        <v>-31.9619927159683</v>
      </c>
      <c r="J195">
        <v>-13.289244095446399</v>
      </c>
      <c r="K195">
        <v>57.891701135631699</v>
      </c>
      <c r="L195">
        <v>57.642090365878701</v>
      </c>
      <c r="M195">
        <v>17.229844188465599</v>
      </c>
      <c r="N195">
        <v>1.1956880555165801</v>
      </c>
      <c r="O195">
        <v>47.2052067381317</v>
      </c>
      <c r="P195">
        <v>22.056074766355099</v>
      </c>
      <c r="Q195">
        <v>8.9783958239553999E-2</v>
      </c>
    </row>
    <row r="196" spans="1:17" x14ac:dyDescent="0.3">
      <c r="A196" t="s">
        <v>480</v>
      </c>
      <c r="B196" t="s">
        <v>481</v>
      </c>
      <c r="C196" t="s">
        <v>3096</v>
      </c>
      <c r="D196" t="s">
        <v>273</v>
      </c>
      <c r="E196">
        <v>43539.149552440002</v>
      </c>
      <c r="F196">
        <v>7060</v>
      </c>
      <c r="G196">
        <v>-35.365563938943097</v>
      </c>
      <c r="H196">
        <v>-3.1186805815018102</v>
      </c>
      <c r="I196">
        <v>-9.1600135472975097</v>
      </c>
      <c r="J196">
        <v>-3.3374117802994201</v>
      </c>
      <c r="K196">
        <v>7440.3989571489301</v>
      </c>
      <c r="L196">
        <v>7439.6035697843099</v>
      </c>
      <c r="M196">
        <v>27.0903604826768</v>
      </c>
      <c r="N196">
        <v>0.41660848056195698</v>
      </c>
      <c r="O196">
        <v>30.311614730878102</v>
      </c>
      <c r="P196">
        <v>10.119790366857901</v>
      </c>
      <c r="Q196">
        <v>-2.039197015174E-3</v>
      </c>
    </row>
    <row r="197" spans="1:17" x14ac:dyDescent="0.3">
      <c r="A197" t="s">
        <v>482</v>
      </c>
      <c r="B197" t="s">
        <v>483</v>
      </c>
      <c r="C197" t="s">
        <v>3103</v>
      </c>
      <c r="D197" t="s">
        <v>192</v>
      </c>
      <c r="E197">
        <v>43439.164418250002</v>
      </c>
      <c r="F197">
        <v>690.85</v>
      </c>
      <c r="G197">
        <v>-1.38103726441246</v>
      </c>
      <c r="H197">
        <v>2.4234181521036899</v>
      </c>
      <c r="I197">
        <v>-8.0999456669100994E-2</v>
      </c>
      <c r="J197">
        <v>11.504112276036</v>
      </c>
      <c r="K197">
        <v>688.67753458221102</v>
      </c>
      <c r="L197">
        <v>658.45270066262503</v>
      </c>
      <c r="M197">
        <v>59.8456114129892</v>
      </c>
      <c r="N197">
        <v>1.98946642784225</v>
      </c>
      <c r="O197">
        <v>11.2614894694941</v>
      </c>
      <c r="P197">
        <v>29.956734386756899</v>
      </c>
      <c r="Q197">
        <v>-1.6843613676055001E-2</v>
      </c>
    </row>
    <row r="198" spans="1:17" x14ac:dyDescent="0.3">
      <c r="A198" t="s">
        <v>484</v>
      </c>
      <c r="B198" t="s">
        <v>485</v>
      </c>
      <c r="C198" t="s">
        <v>3097</v>
      </c>
      <c r="D198" t="s">
        <v>219</v>
      </c>
      <c r="E198">
        <v>43157.652022729999</v>
      </c>
      <c r="F198">
        <v>677.8</v>
      </c>
      <c r="G198">
        <v>54.961661818703497</v>
      </c>
      <c r="H198">
        <v>10.0665622141435</v>
      </c>
      <c r="I198">
        <v>6.8984159929172604</v>
      </c>
      <c r="J198">
        <v>-1.5428255478730799</v>
      </c>
      <c r="K198">
        <v>673.68435627161102</v>
      </c>
      <c r="L198">
        <v>594.02315106952506</v>
      </c>
      <c r="M198">
        <v>49.030263377979601</v>
      </c>
      <c r="N198">
        <v>1.39872607223493</v>
      </c>
      <c r="O198">
        <v>10.4455591619947</v>
      </c>
      <c r="P198">
        <v>84.109737878582095</v>
      </c>
      <c r="Q198">
        <v>5.0659344052961998E-2</v>
      </c>
    </row>
    <row r="199" spans="1:17" x14ac:dyDescent="0.3">
      <c r="A199" t="s">
        <v>486</v>
      </c>
      <c r="B199" t="s">
        <v>487</v>
      </c>
      <c r="C199" t="s">
        <v>3108</v>
      </c>
      <c r="D199" t="s">
        <v>166</v>
      </c>
      <c r="E199">
        <v>43000.455087900002</v>
      </c>
      <c r="F199">
        <v>1666.75</v>
      </c>
      <c r="G199">
        <v>314.971668600783</v>
      </c>
      <c r="H199">
        <v>6.1015847285362304</v>
      </c>
      <c r="I199">
        <v>37.3770752816827</v>
      </c>
      <c r="J199">
        <v>-5.6876587932865803</v>
      </c>
      <c r="K199">
        <v>1695.6090687035301</v>
      </c>
      <c r="L199">
        <v>1327.0963486471901</v>
      </c>
      <c r="M199">
        <v>34.831223047648798</v>
      </c>
      <c r="N199">
        <v>1.17962191805587</v>
      </c>
      <c r="O199">
        <v>18.134093295335202</v>
      </c>
      <c r="P199">
        <v>366.94214876032999</v>
      </c>
      <c r="Q199">
        <v>0.23795622595964</v>
      </c>
    </row>
    <row r="200" spans="1:17" hidden="1" x14ac:dyDescent="0.3">
      <c r="A200" t="s">
        <v>488</v>
      </c>
      <c r="B200" t="s">
        <v>489</v>
      </c>
      <c r="C200" t="s">
        <v>3112</v>
      </c>
      <c r="D200" t="s">
        <v>111</v>
      </c>
      <c r="E200">
        <v>42228.012392159901</v>
      </c>
      <c r="F200">
        <v>960.25</v>
      </c>
      <c r="G200">
        <v>-13.453926499835401</v>
      </c>
      <c r="H200">
        <v>-2.2981936797861402</v>
      </c>
      <c r="I200">
        <v>5.7688536108705497</v>
      </c>
      <c r="J200">
        <v>-12.299042706680099</v>
      </c>
      <c r="M200">
        <v>23.5599809854581</v>
      </c>
      <c r="O200">
        <v>32.043738609736998</v>
      </c>
      <c r="P200">
        <v>19.716992893654101</v>
      </c>
    </row>
    <row r="201" spans="1:17" x14ac:dyDescent="0.3">
      <c r="A201" t="s">
        <v>490</v>
      </c>
      <c r="B201" t="s">
        <v>491</v>
      </c>
      <c r="C201" t="s">
        <v>3102</v>
      </c>
      <c r="D201" t="s">
        <v>111</v>
      </c>
      <c r="E201">
        <v>42158.842637399997</v>
      </c>
      <c r="F201">
        <v>108.82</v>
      </c>
      <c r="G201">
        <v>28.4553212339091</v>
      </c>
      <c r="H201">
        <v>-12.1342989639541</v>
      </c>
      <c r="I201">
        <v>-29.1875125433093</v>
      </c>
      <c r="J201">
        <v>-10.975793976429401</v>
      </c>
      <c r="K201">
        <v>125.181009807301</v>
      </c>
      <c r="L201">
        <v>121.36412764649199</v>
      </c>
      <c r="M201">
        <v>22.327255957964699</v>
      </c>
      <c r="N201">
        <v>0.53042598342803604</v>
      </c>
      <c r="O201">
        <v>56.680757213747398</v>
      </c>
      <c r="P201">
        <v>60.857354028085702</v>
      </c>
      <c r="Q201">
        <v>0.15311668091473099</v>
      </c>
    </row>
    <row r="202" spans="1:17" x14ac:dyDescent="0.3">
      <c r="A202" t="s">
        <v>492</v>
      </c>
      <c r="B202" t="s">
        <v>493</v>
      </c>
      <c r="C202" t="s">
        <v>3099</v>
      </c>
      <c r="D202" t="s">
        <v>125</v>
      </c>
      <c r="E202">
        <v>42142.078767125</v>
      </c>
      <c r="F202">
        <v>324.7</v>
      </c>
      <c r="G202">
        <v>-28.999928416052899</v>
      </c>
      <c r="H202">
        <v>1.14969959286941</v>
      </c>
      <c r="I202">
        <v>-13.9368906236145</v>
      </c>
      <c r="J202">
        <v>-0.15216584363694499</v>
      </c>
      <c r="K202">
        <v>342.53643707334101</v>
      </c>
      <c r="L202">
        <v>352.94546208746999</v>
      </c>
      <c r="M202">
        <v>43.434055351859797</v>
      </c>
      <c r="N202">
        <v>0.44291319515555699</v>
      </c>
      <c r="O202">
        <v>26.424391746227201</v>
      </c>
      <c r="P202">
        <v>13.610916724982401</v>
      </c>
      <c r="Q202">
        <v>-1.4280133750901E-2</v>
      </c>
    </row>
    <row r="203" spans="1:17" x14ac:dyDescent="0.3">
      <c r="A203" t="s">
        <v>494</v>
      </c>
      <c r="B203" t="s">
        <v>495</v>
      </c>
      <c r="C203" t="s">
        <v>3104</v>
      </c>
      <c r="D203" t="s">
        <v>74</v>
      </c>
      <c r="E203">
        <v>42023.033714140001</v>
      </c>
      <c r="F203">
        <v>2288.6999999999998</v>
      </c>
      <c r="G203">
        <v>-6.4952549493007403</v>
      </c>
      <c r="H203">
        <v>-2.9325839822041502</v>
      </c>
      <c r="I203">
        <v>-17.933005815255001</v>
      </c>
      <c r="J203">
        <v>-0.92939199507068104</v>
      </c>
      <c r="K203">
        <v>2380.43551332064</v>
      </c>
      <c r="L203">
        <v>2401.0285365298901</v>
      </c>
      <c r="M203">
        <v>30.6022615703843</v>
      </c>
      <c r="N203">
        <v>0.87999828639298305</v>
      </c>
      <c r="O203">
        <v>24.262681871804901</v>
      </c>
      <c r="P203">
        <v>26.938435940099801</v>
      </c>
      <c r="Q203">
        <v>-4.1933676099103999E-2</v>
      </c>
    </row>
    <row r="204" spans="1:17" x14ac:dyDescent="0.3">
      <c r="A204" t="s">
        <v>496</v>
      </c>
      <c r="B204" t="s">
        <v>497</v>
      </c>
      <c r="C204" t="s">
        <v>3096</v>
      </c>
      <c r="D204" t="s">
        <v>21</v>
      </c>
      <c r="E204">
        <v>41031.343466849998</v>
      </c>
      <c r="F204">
        <v>999.5</v>
      </c>
      <c r="G204">
        <v>-51.659631726956398</v>
      </c>
      <c r="H204">
        <v>-2.40541823289026</v>
      </c>
      <c r="I204">
        <v>-14.87760126091</v>
      </c>
      <c r="J204">
        <v>-3.0615912337619702</v>
      </c>
      <c r="K204">
        <v>1052.0196532304401</v>
      </c>
      <c r="L204">
        <v>1076.4626532581401</v>
      </c>
      <c r="M204">
        <v>31.887212887674099</v>
      </c>
      <c r="N204">
        <v>0.37647237131740402</v>
      </c>
      <c r="O204">
        <v>40.070035017508701</v>
      </c>
      <c r="P204">
        <v>3.0306154004741699</v>
      </c>
    </row>
    <row r="205" spans="1:17" x14ac:dyDescent="0.3">
      <c r="A205" t="s">
        <v>498</v>
      </c>
      <c r="B205" t="s">
        <v>499</v>
      </c>
      <c r="C205" t="s">
        <v>3108</v>
      </c>
      <c r="D205" t="s">
        <v>446</v>
      </c>
      <c r="E205">
        <v>40898.794996680001</v>
      </c>
      <c r="F205">
        <v>1449.05</v>
      </c>
      <c r="G205">
        <v>-37.429155150909899</v>
      </c>
      <c r="H205">
        <v>3.6005229602584699</v>
      </c>
      <c r="I205">
        <v>-15.4426031366594</v>
      </c>
      <c r="J205">
        <v>-4.6037529060544404</v>
      </c>
      <c r="K205">
        <v>1506.97795168623</v>
      </c>
      <c r="L205">
        <v>1507.6829794432199</v>
      </c>
      <c r="M205">
        <v>30.645003897162201</v>
      </c>
      <c r="N205">
        <v>0.74013579674431895</v>
      </c>
      <c r="O205">
        <v>22.4250370932679</v>
      </c>
      <c r="P205">
        <v>11.0383141762452</v>
      </c>
      <c r="Q205">
        <v>6.6661592377946E-2</v>
      </c>
    </row>
    <row r="206" spans="1:17" x14ac:dyDescent="0.3">
      <c r="A206" t="s">
        <v>500</v>
      </c>
      <c r="B206" t="s">
        <v>501</v>
      </c>
      <c r="C206" t="s">
        <v>3105</v>
      </c>
      <c r="D206" t="s">
        <v>176</v>
      </c>
      <c r="E206">
        <v>40198.359922069001</v>
      </c>
      <c r="F206">
        <v>223.79</v>
      </c>
      <c r="G206">
        <v>115.33485742655</v>
      </c>
      <c r="H206">
        <v>11.211904107950801</v>
      </c>
      <c r="I206">
        <v>10.161252225963899</v>
      </c>
      <c r="J206">
        <v>-4.9812276506079796</v>
      </c>
      <c r="K206">
        <v>204.57229175823201</v>
      </c>
      <c r="L206">
        <v>175.499196402948</v>
      </c>
      <c r="M206">
        <v>47.694904265506501</v>
      </c>
      <c r="N206">
        <v>1.1953312548094801</v>
      </c>
      <c r="O206">
        <v>5.17449394521649</v>
      </c>
      <c r="P206">
        <v>150.74509803921501</v>
      </c>
      <c r="Q206">
        <v>9.4813799882383004E-2</v>
      </c>
    </row>
    <row r="207" spans="1:17" x14ac:dyDescent="0.3">
      <c r="A207" t="s">
        <v>502</v>
      </c>
      <c r="B207" t="s">
        <v>503</v>
      </c>
      <c r="C207" t="s">
        <v>3101</v>
      </c>
      <c r="D207" t="s">
        <v>51</v>
      </c>
      <c r="E207">
        <v>40157.572146129998</v>
      </c>
      <c r="F207">
        <v>1593.45</v>
      </c>
      <c r="G207">
        <v>34.855414874569</v>
      </c>
      <c r="H207">
        <v>14.285110555832</v>
      </c>
      <c r="I207">
        <v>10.8887923020797</v>
      </c>
      <c r="J207">
        <v>-2.4690720881659201</v>
      </c>
      <c r="K207">
        <v>1499.2914598781099</v>
      </c>
      <c r="L207">
        <v>1301.5643560037199</v>
      </c>
      <c r="M207">
        <v>46.897860005230299</v>
      </c>
      <c r="N207">
        <v>0.86956056212995103</v>
      </c>
      <c r="O207">
        <v>7.2295961592770501</v>
      </c>
      <c r="P207">
        <v>64.885140728476799</v>
      </c>
      <c r="Q207">
        <v>2.8598775622233001E-2</v>
      </c>
    </row>
    <row r="208" spans="1:17" x14ac:dyDescent="0.3">
      <c r="A208" t="s">
        <v>504</v>
      </c>
      <c r="B208" t="s">
        <v>505</v>
      </c>
      <c r="C208" t="s">
        <v>3111</v>
      </c>
      <c r="D208" t="s">
        <v>432</v>
      </c>
      <c r="E208">
        <v>39177.965821995</v>
      </c>
      <c r="F208">
        <v>531.79999999999995</v>
      </c>
      <c r="G208">
        <v>-29.054711058808401</v>
      </c>
      <c r="H208">
        <v>-7.6304896084545701</v>
      </c>
      <c r="I208">
        <v>-3.6790577586900599</v>
      </c>
      <c r="J208">
        <v>-4.6603915470162498</v>
      </c>
      <c r="K208">
        <v>571.57132285499904</v>
      </c>
      <c r="L208">
        <v>562.19764865135403</v>
      </c>
      <c r="M208">
        <v>16.259073234908399</v>
      </c>
      <c r="N208">
        <v>0.66764696895588604</v>
      </c>
      <c r="O208">
        <v>17.525385483264301</v>
      </c>
      <c r="P208">
        <v>18.758374274229499</v>
      </c>
      <c r="Q208">
        <v>-0.11698113115457601</v>
      </c>
    </row>
    <row r="209" spans="1:17" x14ac:dyDescent="0.3">
      <c r="A209" t="s">
        <v>506</v>
      </c>
      <c r="B209" t="s">
        <v>507</v>
      </c>
      <c r="C209" t="s">
        <v>3097</v>
      </c>
      <c r="D209" t="s">
        <v>149</v>
      </c>
      <c r="E209">
        <v>38834.858099999998</v>
      </c>
      <c r="F209">
        <v>204.06</v>
      </c>
      <c r="G209">
        <v>144.47849437589801</v>
      </c>
      <c r="H209">
        <v>-11.1198955520541</v>
      </c>
      <c r="I209">
        <v>-19.334172844118399</v>
      </c>
      <c r="J209">
        <v>-8.6138130505346897</v>
      </c>
      <c r="K209">
        <v>238.35231021008701</v>
      </c>
      <c r="L209">
        <v>224.73260863645299</v>
      </c>
      <c r="M209">
        <v>22.8267454437594</v>
      </c>
      <c r="N209">
        <v>0.46576214906847302</v>
      </c>
      <c r="O209">
        <v>73.331373125551295</v>
      </c>
      <c r="P209">
        <v>175.57056043214001</v>
      </c>
      <c r="Q209">
        <v>0.14940336908062299</v>
      </c>
    </row>
    <row r="210" spans="1:17" x14ac:dyDescent="0.3">
      <c r="A210" t="s">
        <v>508</v>
      </c>
      <c r="B210" t="s">
        <v>509</v>
      </c>
      <c r="C210" t="s">
        <v>3108</v>
      </c>
      <c r="D210" t="s">
        <v>510</v>
      </c>
      <c r="E210">
        <v>38497.633726799999</v>
      </c>
      <c r="F210">
        <v>3506.15</v>
      </c>
      <c r="G210">
        <v>-16.977925202337499</v>
      </c>
      <c r="H210">
        <v>-12.1315695758893</v>
      </c>
      <c r="I210">
        <v>-1.9044161897243199</v>
      </c>
      <c r="J210">
        <v>-6.5710810749880304</v>
      </c>
      <c r="K210">
        <v>3869.9052949294601</v>
      </c>
      <c r="L210">
        <v>3606.1241290932599</v>
      </c>
      <c r="M210">
        <v>20.5313723533501</v>
      </c>
      <c r="N210">
        <v>1.13939292984701</v>
      </c>
      <c r="O210">
        <v>26.064201474551801</v>
      </c>
      <c r="P210">
        <v>32.387479232744298</v>
      </c>
      <c r="Q210">
        <v>9.5839263544593004E-2</v>
      </c>
    </row>
    <row r="211" spans="1:17" x14ac:dyDescent="0.3">
      <c r="A211" t="s">
        <v>511</v>
      </c>
      <c r="B211" t="s">
        <v>512</v>
      </c>
      <c r="C211" t="s">
        <v>3109</v>
      </c>
      <c r="D211" t="s">
        <v>513</v>
      </c>
      <c r="E211">
        <v>38481.219061650001</v>
      </c>
      <c r="F211">
        <v>585.5</v>
      </c>
      <c r="G211">
        <v>-9.3925573258088093</v>
      </c>
      <c r="H211">
        <v>-7.7271503179031704</v>
      </c>
      <c r="I211">
        <v>24.7958765973083</v>
      </c>
      <c r="J211">
        <v>-4.0340932641029497</v>
      </c>
      <c r="K211">
        <v>629.07674369477695</v>
      </c>
      <c r="L211">
        <v>572.50912216059805</v>
      </c>
      <c r="M211">
        <v>21.800434732725002</v>
      </c>
      <c r="N211">
        <v>0.71982165268169895</v>
      </c>
      <c r="O211">
        <v>22.194705380017002</v>
      </c>
      <c r="P211">
        <v>39.057119106994399</v>
      </c>
      <c r="Q211">
        <v>-7.6975967822854999E-2</v>
      </c>
    </row>
    <row r="212" spans="1:17" x14ac:dyDescent="0.3">
      <c r="A212" t="s">
        <v>514</v>
      </c>
      <c r="B212" t="s">
        <v>515</v>
      </c>
      <c r="C212" t="s">
        <v>3103</v>
      </c>
      <c r="D212" t="s">
        <v>516</v>
      </c>
      <c r="E212">
        <v>38241.5</v>
      </c>
      <c r="F212">
        <v>464.05</v>
      </c>
      <c r="G212">
        <v>54.698307978203097</v>
      </c>
      <c r="H212">
        <v>-2.5400554231395098</v>
      </c>
      <c r="I212">
        <v>-6.6943567720496002</v>
      </c>
      <c r="J212">
        <v>-7.5200820444084702</v>
      </c>
      <c r="K212">
        <v>492.27861463931299</v>
      </c>
      <c r="L212">
        <v>446.50495524400401</v>
      </c>
      <c r="M212">
        <v>26.453008669190901</v>
      </c>
      <c r="N212">
        <v>0.88550371431540897</v>
      </c>
      <c r="O212">
        <v>33.681715332399499</v>
      </c>
      <c r="P212">
        <v>86.365461847389497</v>
      </c>
      <c r="Q212">
        <v>0.13080808378533801</v>
      </c>
    </row>
    <row r="213" spans="1:17" x14ac:dyDescent="0.3">
      <c r="A213" t="s">
        <v>517</v>
      </c>
      <c r="B213" t="s">
        <v>518</v>
      </c>
      <c r="C213" t="s">
        <v>3106</v>
      </c>
      <c r="D213" t="s">
        <v>309</v>
      </c>
      <c r="E213">
        <v>38021.258523019998</v>
      </c>
      <c r="F213">
        <v>1828.2</v>
      </c>
      <c r="G213">
        <v>81.824874803177195</v>
      </c>
      <c r="H213">
        <v>-6.22486089209053</v>
      </c>
      <c r="I213">
        <v>15.5453944029029</v>
      </c>
      <c r="J213">
        <v>-7.1299384350906498</v>
      </c>
      <c r="K213">
        <v>1893.89343364417</v>
      </c>
      <c r="L213">
        <v>1575.0971050583501</v>
      </c>
      <c r="M213">
        <v>24.218292713584901</v>
      </c>
      <c r="N213">
        <v>0.633218144891318</v>
      </c>
      <c r="O213">
        <v>20.312329066841698</v>
      </c>
      <c r="P213">
        <v>124.594594594594</v>
      </c>
      <c r="Q213">
        <v>0.173608712484108</v>
      </c>
    </row>
    <row r="214" spans="1:17" x14ac:dyDescent="0.3">
      <c r="A214" t="s">
        <v>519</v>
      </c>
      <c r="B214" t="s">
        <v>520</v>
      </c>
      <c r="C214" t="s">
        <v>3113</v>
      </c>
      <c r="D214" t="s">
        <v>521</v>
      </c>
      <c r="E214">
        <v>38018.090465549998</v>
      </c>
      <c r="F214">
        <v>33305.65</v>
      </c>
      <c r="G214">
        <v>-15.254801548984201</v>
      </c>
      <c r="H214">
        <v>4.3860245039651096</v>
      </c>
      <c r="I214">
        <v>2.3696713413613</v>
      </c>
      <c r="J214">
        <v>0.47161419934023002</v>
      </c>
      <c r="K214">
        <v>34801.714111503199</v>
      </c>
      <c r="L214">
        <v>33834.8114370736</v>
      </c>
      <c r="M214">
        <v>39.836108662306501</v>
      </c>
      <c r="N214">
        <v>0.80493467499203397</v>
      </c>
      <c r="O214">
        <v>22.671378579910598</v>
      </c>
      <c r="P214">
        <v>16.866235422708499</v>
      </c>
      <c r="Q214">
        <v>2.0960415748271E-2</v>
      </c>
    </row>
    <row r="215" spans="1:17" x14ac:dyDescent="0.3">
      <c r="A215" t="s">
        <v>522</v>
      </c>
      <c r="B215" t="s">
        <v>523</v>
      </c>
      <c r="C215" t="s">
        <v>3108</v>
      </c>
      <c r="D215" t="s">
        <v>238</v>
      </c>
      <c r="E215">
        <v>37958.053467124999</v>
      </c>
      <c r="F215">
        <v>9294.4500000000007</v>
      </c>
      <c r="G215">
        <v>55.391342747553601</v>
      </c>
      <c r="H215">
        <v>5.9785636198552803</v>
      </c>
      <c r="I215">
        <v>9.9060506791303897</v>
      </c>
      <c r="J215">
        <v>-4.48905605855406</v>
      </c>
      <c r="K215">
        <v>9558.4404305811495</v>
      </c>
      <c r="L215">
        <v>8009.7070552591604</v>
      </c>
      <c r="M215">
        <v>32.650435255528002</v>
      </c>
      <c r="N215">
        <v>0.64962991526317804</v>
      </c>
      <c r="O215">
        <v>18.350198236581999</v>
      </c>
      <c r="P215">
        <v>92.591172813924601</v>
      </c>
      <c r="Q215">
        <v>0.27647057231782102</v>
      </c>
    </row>
    <row r="216" spans="1:17" x14ac:dyDescent="0.3">
      <c r="A216" t="s">
        <v>524</v>
      </c>
      <c r="B216" t="s">
        <v>525</v>
      </c>
      <c r="C216" t="s">
        <v>3108</v>
      </c>
      <c r="D216" t="s">
        <v>100</v>
      </c>
      <c r="E216">
        <v>37889.732812499999</v>
      </c>
      <c r="F216">
        <v>1047.9000000000001</v>
      </c>
      <c r="G216">
        <v>89.781608317321997</v>
      </c>
      <c r="H216">
        <v>-1.8535631947195499</v>
      </c>
      <c r="I216">
        <v>-2.34159246752415</v>
      </c>
      <c r="J216">
        <v>-7.1862013219720202</v>
      </c>
      <c r="K216">
        <v>1195.73801270489</v>
      </c>
      <c r="L216">
        <v>1136.5971991228</v>
      </c>
      <c r="M216">
        <v>23.8203670437318</v>
      </c>
      <c r="N216">
        <v>0.62071566747322904</v>
      </c>
      <c r="O216">
        <v>71.266342208225893</v>
      </c>
      <c r="P216">
        <v>119.558954481169</v>
      </c>
      <c r="Q216">
        <v>0.16329439736304199</v>
      </c>
    </row>
    <row r="217" spans="1:17" x14ac:dyDescent="0.3">
      <c r="A217" t="s">
        <v>526</v>
      </c>
      <c r="B217" t="s">
        <v>527</v>
      </c>
      <c r="C217" t="s">
        <v>3097</v>
      </c>
      <c r="D217" t="s">
        <v>34</v>
      </c>
      <c r="E217">
        <v>37704.0023649</v>
      </c>
      <c r="F217">
        <v>49.81</v>
      </c>
      <c r="G217">
        <v>-8.3345720488802097</v>
      </c>
      <c r="H217">
        <v>-11.081137042395101</v>
      </c>
      <c r="I217">
        <v>-38.454673720011201</v>
      </c>
      <c r="J217">
        <v>-8.4528048855622409</v>
      </c>
      <c r="K217">
        <v>57.231708237376601</v>
      </c>
      <c r="L217">
        <v>57.972897630500597</v>
      </c>
      <c r="M217">
        <v>22.661251229995699</v>
      </c>
      <c r="N217">
        <v>1.3755303772402701</v>
      </c>
      <c r="O217">
        <v>47.560730776952397</v>
      </c>
      <c r="P217">
        <v>20.898058252427099</v>
      </c>
      <c r="Q217">
        <v>0.101551298774666</v>
      </c>
    </row>
    <row r="218" spans="1:17" x14ac:dyDescent="0.3">
      <c r="A218" t="s">
        <v>528</v>
      </c>
      <c r="B218" t="s">
        <v>529</v>
      </c>
      <c r="C218" t="s">
        <v>3101</v>
      </c>
      <c r="D218" t="s">
        <v>530</v>
      </c>
      <c r="E218">
        <v>37366.819027199999</v>
      </c>
      <c r="F218">
        <v>323.75</v>
      </c>
      <c r="G218">
        <v>18.116040331877599</v>
      </c>
      <c r="H218">
        <v>-6.9388507232301899</v>
      </c>
      <c r="I218">
        <v>-2.8114172452778399</v>
      </c>
      <c r="J218">
        <v>-6.81479739100324</v>
      </c>
      <c r="K218">
        <v>348.48584629651299</v>
      </c>
      <c r="L218">
        <v>322.96007519973398</v>
      </c>
      <c r="M218">
        <v>14.290352512478799</v>
      </c>
      <c r="N218">
        <v>0.50526506252556702</v>
      </c>
      <c r="O218">
        <v>22.254826254826199</v>
      </c>
      <c r="P218">
        <v>48.850574712643599</v>
      </c>
      <c r="Q218">
        <v>-4.4984182355786002E-2</v>
      </c>
    </row>
    <row r="219" spans="1:17" x14ac:dyDescent="0.3">
      <c r="A219" t="s">
        <v>531</v>
      </c>
      <c r="B219" t="s">
        <v>532</v>
      </c>
      <c r="C219" t="s">
        <v>3096</v>
      </c>
      <c r="D219" t="s">
        <v>21</v>
      </c>
      <c r="E219">
        <v>37292.175322640003</v>
      </c>
      <c r="F219">
        <v>1386.25</v>
      </c>
      <c r="G219">
        <v>-10.8393655820307</v>
      </c>
      <c r="H219">
        <v>-9.08568534072033</v>
      </c>
      <c r="I219">
        <v>-16.664310082756899</v>
      </c>
      <c r="J219">
        <v>-21.6225007150144</v>
      </c>
      <c r="K219">
        <v>1692.8347113092</v>
      </c>
      <c r="L219">
        <v>1591.29408131423</v>
      </c>
      <c r="M219">
        <v>11.4375495265834</v>
      </c>
      <c r="N219">
        <v>1.97504159235662</v>
      </c>
      <c r="O219">
        <v>39.130748422001801</v>
      </c>
      <c r="P219">
        <v>22.894503546099202</v>
      </c>
      <c r="Q219">
        <v>0.164941516602927</v>
      </c>
    </row>
    <row r="220" spans="1:17" x14ac:dyDescent="0.3">
      <c r="A220" t="s">
        <v>533</v>
      </c>
      <c r="B220" t="s">
        <v>534</v>
      </c>
      <c r="C220" t="s">
        <v>3097</v>
      </c>
      <c r="D220" t="s">
        <v>397</v>
      </c>
      <c r="E220">
        <v>37149.862200000003</v>
      </c>
      <c r="F220">
        <v>5125.8</v>
      </c>
      <c r="G220">
        <v>0.98651893543930302</v>
      </c>
      <c r="H220">
        <v>17.462566381536</v>
      </c>
      <c r="I220">
        <v>7.4724093429215497</v>
      </c>
      <c r="J220">
        <v>9.4538761536322493</v>
      </c>
      <c r="K220">
        <v>4656.7244629486104</v>
      </c>
      <c r="L220">
        <v>4432.6548409298703</v>
      </c>
      <c r="M220">
        <v>77.373457381015797</v>
      </c>
      <c r="N220">
        <v>2.9927437249239901</v>
      </c>
      <c r="O220">
        <v>2.7839556752116801</v>
      </c>
      <c r="P220">
        <v>40.022400087414901</v>
      </c>
      <c r="Q220">
        <v>6.6492064653978999E-2</v>
      </c>
    </row>
    <row r="221" spans="1:17" x14ac:dyDescent="0.3">
      <c r="A221" t="s">
        <v>535</v>
      </c>
      <c r="B221" t="s">
        <v>536</v>
      </c>
      <c r="C221" t="s">
        <v>3101</v>
      </c>
      <c r="D221" t="s">
        <v>51</v>
      </c>
      <c r="E221">
        <v>37090.149556069999</v>
      </c>
      <c r="F221">
        <v>2922.6</v>
      </c>
      <c r="G221">
        <v>38.813349925915198</v>
      </c>
      <c r="H221">
        <v>-2.9661537839949998</v>
      </c>
      <c r="I221">
        <v>23.528711947246698</v>
      </c>
      <c r="J221">
        <v>-5.8588861238522396</v>
      </c>
      <c r="K221">
        <v>3102.3898851584299</v>
      </c>
      <c r="L221">
        <v>2600.81199695134</v>
      </c>
      <c r="M221">
        <v>25.4964492231408</v>
      </c>
      <c r="N221">
        <v>0.486572281265581</v>
      </c>
      <c r="O221">
        <v>19.243139670156701</v>
      </c>
      <c r="P221">
        <v>68.8485758853775</v>
      </c>
      <c r="Q221">
        <v>8.5853785328540003E-2</v>
      </c>
    </row>
    <row r="222" spans="1:17" x14ac:dyDescent="0.3">
      <c r="A222" t="s">
        <v>537</v>
      </c>
      <c r="B222" t="s">
        <v>538</v>
      </c>
      <c r="C222" t="s">
        <v>3097</v>
      </c>
      <c r="D222" t="s">
        <v>539</v>
      </c>
      <c r="E222">
        <v>37001.962290179901</v>
      </c>
      <c r="F222">
        <v>1001.75</v>
      </c>
      <c r="G222">
        <v>65.567691201318695</v>
      </c>
      <c r="H222">
        <v>1.18565158064539</v>
      </c>
      <c r="I222">
        <v>18.364062031801499</v>
      </c>
      <c r="J222">
        <v>-3.9007851306351702</v>
      </c>
      <c r="K222">
        <v>1042.23683712868</v>
      </c>
      <c r="L222">
        <v>889.15298130277802</v>
      </c>
      <c r="M222">
        <v>41.244893296757603</v>
      </c>
      <c r="N222">
        <v>1.2815658554795999</v>
      </c>
      <c r="O222">
        <v>21.2877464437234</v>
      </c>
      <c r="P222">
        <v>94.401319619638997</v>
      </c>
      <c r="Q222">
        <v>0.12503716356556499</v>
      </c>
    </row>
    <row r="223" spans="1:17" x14ac:dyDescent="0.3">
      <c r="A223" t="s">
        <v>540</v>
      </c>
      <c r="B223" t="s">
        <v>541</v>
      </c>
      <c r="C223" t="s">
        <v>3111</v>
      </c>
      <c r="D223" t="s">
        <v>270</v>
      </c>
      <c r="E223">
        <v>36436.036972740003</v>
      </c>
      <c r="F223">
        <v>2692.2</v>
      </c>
      <c r="G223">
        <v>7.4388657066036101</v>
      </c>
      <c r="H223">
        <v>-1.15259706169594</v>
      </c>
      <c r="I223">
        <v>1.6020108150689101</v>
      </c>
      <c r="J223">
        <v>-4.4487050189585302</v>
      </c>
      <c r="K223">
        <v>2825.5271726754499</v>
      </c>
      <c r="L223">
        <v>2605.2827170962</v>
      </c>
      <c r="M223">
        <v>34.999106221611299</v>
      </c>
      <c r="N223">
        <v>0.93543543038603305</v>
      </c>
      <c r="O223">
        <v>17.710422702622299</v>
      </c>
      <c r="P223">
        <v>37.7049180327868</v>
      </c>
      <c r="Q223">
        <v>-1.88273178685E-3</v>
      </c>
    </row>
    <row r="224" spans="1:17" x14ac:dyDescent="0.3">
      <c r="A224" t="s">
        <v>542</v>
      </c>
      <c r="B224" t="s">
        <v>543</v>
      </c>
      <c r="C224" t="s">
        <v>3108</v>
      </c>
      <c r="D224" t="s">
        <v>276</v>
      </c>
      <c r="E224">
        <v>36373.4806149</v>
      </c>
      <c r="F224">
        <v>3879.6</v>
      </c>
      <c r="G224">
        <v>-16.661081637188101</v>
      </c>
      <c r="H224">
        <v>-2.3280301806479802</v>
      </c>
      <c r="I224">
        <v>-5.7035448227019501</v>
      </c>
      <c r="J224">
        <v>-4.0692414179522203</v>
      </c>
      <c r="K224">
        <v>4199.9462579531801</v>
      </c>
      <c r="L224">
        <v>4033.7835538343502</v>
      </c>
      <c r="M224">
        <v>21.751982144177202</v>
      </c>
      <c r="N224">
        <v>0.56650550174153602</v>
      </c>
      <c r="O224">
        <v>27.589184452005298</v>
      </c>
      <c r="P224">
        <v>13.951712389120599</v>
      </c>
      <c r="Q224">
        <v>8.2986452096098007E-2</v>
      </c>
    </row>
    <row r="225" spans="1:17" x14ac:dyDescent="0.3">
      <c r="A225" t="s">
        <v>544</v>
      </c>
      <c r="B225" t="s">
        <v>545</v>
      </c>
      <c r="C225" t="s">
        <v>3095</v>
      </c>
      <c r="D225" t="s">
        <v>185</v>
      </c>
      <c r="E225">
        <v>36229.97227875</v>
      </c>
      <c r="F225">
        <v>527.65</v>
      </c>
      <c r="G225">
        <v>0.223796870723244</v>
      </c>
      <c r="H225">
        <v>-7.3601788135768498</v>
      </c>
      <c r="I225">
        <v>-12.893475864897299</v>
      </c>
      <c r="J225">
        <v>-4.0410453597080496</v>
      </c>
      <c r="K225">
        <v>594.80986407078501</v>
      </c>
      <c r="L225">
        <v>577.84753563488096</v>
      </c>
      <c r="M225">
        <v>15.434052211558701</v>
      </c>
      <c r="N225">
        <v>0.56396643788790801</v>
      </c>
      <c r="O225">
        <v>30.759025869420999</v>
      </c>
      <c r="P225">
        <v>31.174642635177101</v>
      </c>
      <c r="Q225">
        <v>-5.5312625776752999E-2</v>
      </c>
    </row>
    <row r="226" spans="1:17" x14ac:dyDescent="0.3">
      <c r="A226" t="s">
        <v>546</v>
      </c>
      <c r="B226" t="s">
        <v>547</v>
      </c>
      <c r="C226" t="s">
        <v>3108</v>
      </c>
      <c r="D226" t="s">
        <v>320</v>
      </c>
      <c r="E226">
        <v>35921.049701199998</v>
      </c>
      <c r="F226">
        <v>1361.65</v>
      </c>
      <c r="G226">
        <v>156.412134108239</v>
      </c>
      <c r="H226">
        <v>-14.0473607358301</v>
      </c>
      <c r="I226">
        <v>-6.7888665421779697</v>
      </c>
      <c r="J226">
        <v>-11.0958315019711</v>
      </c>
      <c r="K226">
        <v>1743.6699361465801</v>
      </c>
      <c r="L226">
        <v>1587.69528254334</v>
      </c>
      <c r="M226">
        <v>20.6962293128664</v>
      </c>
      <c r="N226">
        <v>0.47590881250651101</v>
      </c>
      <c r="O226">
        <v>118.811735761759</v>
      </c>
      <c r="P226">
        <v>189.71276595744601</v>
      </c>
      <c r="Q226">
        <v>0.18864126987900301</v>
      </c>
    </row>
    <row r="227" spans="1:17" x14ac:dyDescent="0.3">
      <c r="A227" t="s">
        <v>548</v>
      </c>
      <c r="B227" t="s">
        <v>549</v>
      </c>
      <c r="C227" t="s">
        <v>3101</v>
      </c>
      <c r="D227" t="s">
        <v>169</v>
      </c>
      <c r="E227">
        <v>35097.787392325001</v>
      </c>
      <c r="F227">
        <v>871.3</v>
      </c>
      <c r="G227">
        <v>-0.82687166685740299</v>
      </c>
      <c r="H227">
        <v>5.9927158995372203</v>
      </c>
      <c r="I227">
        <v>16.4110806415589</v>
      </c>
      <c r="J227">
        <v>1.41329828816556</v>
      </c>
      <c r="K227">
        <v>863.64060466692399</v>
      </c>
      <c r="L227">
        <v>787.02543994714995</v>
      </c>
      <c r="M227">
        <v>52.2363256135394</v>
      </c>
      <c r="N227">
        <v>0.98181488106593995</v>
      </c>
      <c r="O227">
        <v>8.4873178009870305</v>
      </c>
      <c r="P227">
        <v>43.388463753805603</v>
      </c>
      <c r="Q227">
        <v>5.0000200520272001E-2</v>
      </c>
    </row>
    <row r="228" spans="1:17" x14ac:dyDescent="0.3">
      <c r="A228" t="s">
        <v>550</v>
      </c>
      <c r="B228" t="s">
        <v>551</v>
      </c>
      <c r="C228" t="s">
        <v>3097</v>
      </c>
      <c r="D228" t="s">
        <v>54</v>
      </c>
      <c r="E228">
        <v>34989.608365656</v>
      </c>
      <c r="F228">
        <v>142.22999999999999</v>
      </c>
      <c r="G228">
        <v>-20.399094836086402</v>
      </c>
      <c r="H228">
        <v>-18.056328376692299</v>
      </c>
      <c r="I228">
        <v>-24.3007545121908</v>
      </c>
      <c r="J228">
        <v>-15.1566045445678</v>
      </c>
      <c r="K228">
        <v>167.44995490862601</v>
      </c>
      <c r="L228">
        <v>163.912872155293</v>
      </c>
      <c r="M228">
        <v>17.636916385574999</v>
      </c>
      <c r="N228">
        <v>1.7450141508028501</v>
      </c>
      <c r="O228">
        <v>36.574562328622598</v>
      </c>
      <c r="P228">
        <v>8.7385321100917199</v>
      </c>
      <c r="Q228">
        <v>6.2937361816150006E-2</v>
      </c>
    </row>
    <row r="229" spans="1:17" x14ac:dyDescent="0.3">
      <c r="A229" t="s">
        <v>552</v>
      </c>
      <c r="B229" t="s">
        <v>553</v>
      </c>
      <c r="C229" t="s">
        <v>3108</v>
      </c>
      <c r="D229" t="s">
        <v>554</v>
      </c>
      <c r="E229">
        <v>34772.71980975</v>
      </c>
      <c r="F229">
        <v>3840.55</v>
      </c>
      <c r="G229">
        <v>27.563331127213701</v>
      </c>
      <c r="H229">
        <v>-1.2211739400839701</v>
      </c>
      <c r="I229">
        <v>-8.7045352054048699</v>
      </c>
      <c r="J229">
        <v>-3.1275136379648201</v>
      </c>
      <c r="K229">
        <v>4271.94768683028</v>
      </c>
      <c r="L229">
        <v>3933.75682098161</v>
      </c>
      <c r="M229">
        <v>25.661114151248398</v>
      </c>
      <c r="N229">
        <v>2.0756252985937098</v>
      </c>
      <c r="O229">
        <v>31.223392482847402</v>
      </c>
      <c r="P229">
        <v>65.462496230235601</v>
      </c>
      <c r="Q229">
        <v>0.19022342914277601</v>
      </c>
    </row>
    <row r="230" spans="1:17" x14ac:dyDescent="0.3">
      <c r="A230" t="s">
        <v>555</v>
      </c>
      <c r="B230" t="s">
        <v>556</v>
      </c>
      <c r="C230" t="s">
        <v>3113</v>
      </c>
      <c r="D230" t="s">
        <v>163</v>
      </c>
      <c r="E230">
        <v>34650.106197654997</v>
      </c>
      <c r="F230">
        <v>1013.75</v>
      </c>
      <c r="G230">
        <v>35.409195332578399</v>
      </c>
      <c r="H230">
        <v>-10.095972821738901</v>
      </c>
      <c r="I230">
        <v>2.9634191800599199</v>
      </c>
      <c r="J230">
        <v>0.48365539503217903</v>
      </c>
      <c r="K230">
        <v>1069.67916507875</v>
      </c>
      <c r="L230">
        <v>915.09332336336502</v>
      </c>
      <c r="M230">
        <v>37.160914426672697</v>
      </c>
      <c r="N230">
        <v>0.48965637801601197</v>
      </c>
      <c r="O230">
        <v>29.617755856966699</v>
      </c>
      <c r="P230">
        <v>63.7722132471728</v>
      </c>
      <c r="Q230">
        <v>5.9917768465683002E-2</v>
      </c>
    </row>
    <row r="231" spans="1:17" x14ac:dyDescent="0.3">
      <c r="A231" t="s">
        <v>557</v>
      </c>
      <c r="B231" t="s">
        <v>558</v>
      </c>
      <c r="C231" t="s">
        <v>3108</v>
      </c>
      <c r="D231" t="s">
        <v>238</v>
      </c>
      <c r="E231">
        <v>33935.949823199997</v>
      </c>
      <c r="F231">
        <v>5343.8</v>
      </c>
      <c r="G231">
        <v>97.0818060775525</v>
      </c>
      <c r="H231">
        <v>2.0393878194716399</v>
      </c>
      <c r="I231">
        <v>89.435283589865506</v>
      </c>
      <c r="J231">
        <v>-4.3605303116988203</v>
      </c>
      <c r="K231">
        <v>5181.7171844328104</v>
      </c>
      <c r="L231">
        <v>3970.2220560794199</v>
      </c>
      <c r="M231">
        <v>38.3078210386373</v>
      </c>
      <c r="N231">
        <v>0.632835788530975</v>
      </c>
      <c r="O231">
        <v>10.594520753022101</v>
      </c>
      <c r="P231">
        <v>147.62743280815499</v>
      </c>
    </row>
    <row r="232" spans="1:17" x14ac:dyDescent="0.3">
      <c r="A232" t="s">
        <v>559</v>
      </c>
      <c r="B232" t="s">
        <v>560</v>
      </c>
      <c r="C232" t="s">
        <v>3097</v>
      </c>
      <c r="D232" t="s">
        <v>419</v>
      </c>
      <c r="E232">
        <v>33605.593486829901</v>
      </c>
      <c r="F232">
        <v>1700.95</v>
      </c>
      <c r="G232">
        <v>21.6590882679901</v>
      </c>
      <c r="H232">
        <v>-3.6504953247838698</v>
      </c>
      <c r="I232">
        <v>46.621775755613399</v>
      </c>
      <c r="J232">
        <v>-8.0578942367988802</v>
      </c>
      <c r="K232">
        <v>1839.3071183986301</v>
      </c>
      <c r="L232">
        <v>1463.30917133049</v>
      </c>
      <c r="M232">
        <v>21.688864809209399</v>
      </c>
      <c r="N232">
        <v>0.44338042436522701</v>
      </c>
      <c r="O232">
        <v>26.690966812663401</v>
      </c>
      <c r="P232">
        <v>76.979502653209806</v>
      </c>
      <c r="Q232">
        <v>0.11714282959705299</v>
      </c>
    </row>
    <row r="233" spans="1:17" x14ac:dyDescent="0.3">
      <c r="A233" t="s">
        <v>561</v>
      </c>
      <c r="B233" t="s">
        <v>562</v>
      </c>
      <c r="C233" t="s">
        <v>3103</v>
      </c>
      <c r="D233" t="s">
        <v>192</v>
      </c>
      <c r="E233">
        <v>33422.899313280002</v>
      </c>
      <c r="F233">
        <v>2350.4</v>
      </c>
      <c r="G233">
        <v>18.746084924247601</v>
      </c>
      <c r="H233">
        <v>7.1478722590934103</v>
      </c>
      <c r="I233">
        <v>10.9192300112447</v>
      </c>
      <c r="J233">
        <v>1.6195500406601999</v>
      </c>
      <c r="K233">
        <v>2408.24365586464</v>
      </c>
      <c r="L233">
        <v>2242.70980542288</v>
      </c>
      <c r="M233">
        <v>51.383179442129602</v>
      </c>
      <c r="N233">
        <v>1.16675576438517</v>
      </c>
      <c r="O233">
        <v>30.245915588835899</v>
      </c>
      <c r="P233">
        <v>49.483257544439802</v>
      </c>
      <c r="Q233">
        <v>1.0925993758490999E-2</v>
      </c>
    </row>
    <row r="234" spans="1:17" x14ac:dyDescent="0.3">
      <c r="A234" t="s">
        <v>563</v>
      </c>
      <c r="B234" t="s">
        <v>564</v>
      </c>
      <c r="C234" t="s">
        <v>3104</v>
      </c>
      <c r="D234" t="s">
        <v>74</v>
      </c>
      <c r="E234">
        <v>33223.124739204999</v>
      </c>
      <c r="F234">
        <v>1796.3</v>
      </c>
      <c r="G234">
        <v>-39.8992588009096</v>
      </c>
      <c r="H234">
        <v>0.50059595129591905</v>
      </c>
      <c r="I234">
        <v>-10.5463738519523</v>
      </c>
      <c r="J234">
        <v>-0.39235822100157097</v>
      </c>
      <c r="K234">
        <v>1850.2479965274499</v>
      </c>
      <c r="L234">
        <v>1905.83939255115</v>
      </c>
      <c r="M234">
        <v>34.833750315983302</v>
      </c>
      <c r="N234">
        <v>0.79139876228880401</v>
      </c>
      <c r="O234">
        <v>35.317040583421402</v>
      </c>
      <c r="P234">
        <v>8.7743732590529202</v>
      </c>
      <c r="Q234">
        <v>-4.7639477254424002E-2</v>
      </c>
    </row>
    <row r="235" spans="1:17" x14ac:dyDescent="0.3">
      <c r="A235" t="s">
        <v>565</v>
      </c>
      <c r="B235" t="s">
        <v>566</v>
      </c>
      <c r="C235" t="s">
        <v>3102</v>
      </c>
      <c r="D235" t="s">
        <v>146</v>
      </c>
      <c r="E235">
        <v>33168.347687280002</v>
      </c>
      <c r="F235">
        <v>247.15</v>
      </c>
      <c r="G235">
        <v>54.480998503527402</v>
      </c>
      <c r="H235">
        <v>-11.110477691909701</v>
      </c>
      <c r="I235">
        <v>-8.3371999329462607</v>
      </c>
      <c r="J235">
        <v>-7.6105238070606998</v>
      </c>
      <c r="K235">
        <v>264.97233312325301</v>
      </c>
      <c r="L235">
        <v>240.883512113698</v>
      </c>
      <c r="M235">
        <v>23.602918938957899</v>
      </c>
      <c r="N235">
        <v>0.49361564404675501</v>
      </c>
      <c r="O235">
        <v>26.158203520129401</v>
      </c>
      <c r="P235">
        <v>89.314438912294094</v>
      </c>
      <c r="Q235">
        <v>0.14814315311298601</v>
      </c>
    </row>
    <row r="236" spans="1:17" x14ac:dyDescent="0.3">
      <c r="A236" t="s">
        <v>567</v>
      </c>
      <c r="B236" t="s">
        <v>568</v>
      </c>
      <c r="C236" t="s">
        <v>3097</v>
      </c>
      <c r="D236" t="s">
        <v>54</v>
      </c>
      <c r="E236">
        <v>33118.662722499997</v>
      </c>
      <c r="F236">
        <v>273.10000000000002</v>
      </c>
      <c r="G236">
        <v>-16.5406507704243</v>
      </c>
      <c r="H236">
        <v>-12.87367935048</v>
      </c>
      <c r="I236">
        <v>-4.1242867224614796</v>
      </c>
      <c r="J236">
        <v>-6.7417336032321202</v>
      </c>
      <c r="K236">
        <v>299.882810278482</v>
      </c>
      <c r="L236">
        <v>293.29762614377</v>
      </c>
      <c r="M236">
        <v>25.2348284608196</v>
      </c>
      <c r="N236">
        <v>1.22921445392502</v>
      </c>
      <c r="O236">
        <v>25.595020139143099</v>
      </c>
      <c r="P236">
        <v>15.062144512323499</v>
      </c>
      <c r="Q236">
        <v>4.0316227112660002E-2</v>
      </c>
    </row>
    <row r="237" spans="1:17" x14ac:dyDescent="0.3">
      <c r="A237" t="s">
        <v>569</v>
      </c>
      <c r="B237" t="s">
        <v>570</v>
      </c>
      <c r="C237" t="s">
        <v>3097</v>
      </c>
      <c r="D237" t="s">
        <v>397</v>
      </c>
      <c r="E237">
        <v>33023.457691590003</v>
      </c>
      <c r="F237">
        <v>6565.4</v>
      </c>
      <c r="G237">
        <v>160.38166728436099</v>
      </c>
      <c r="H237">
        <v>20.295993843375999</v>
      </c>
      <c r="I237">
        <v>52.894616313151097</v>
      </c>
      <c r="J237">
        <v>-0.89360211489147501</v>
      </c>
      <c r="K237">
        <v>5741.8261158961895</v>
      </c>
      <c r="L237">
        <v>4378.7929728071203</v>
      </c>
      <c r="M237">
        <v>55.914528214277503</v>
      </c>
      <c r="N237">
        <v>0.93207187954793402</v>
      </c>
      <c r="O237">
        <v>3.71721448807385</v>
      </c>
      <c r="P237">
        <v>196.19236668771899</v>
      </c>
      <c r="Q237">
        <v>0.16124255516519601</v>
      </c>
    </row>
    <row r="238" spans="1:17" x14ac:dyDescent="0.3">
      <c r="A238" t="s">
        <v>571</v>
      </c>
      <c r="B238" t="s">
        <v>572</v>
      </c>
      <c r="C238" t="s">
        <v>3097</v>
      </c>
      <c r="D238" t="s">
        <v>219</v>
      </c>
      <c r="E238">
        <v>33010.394922239997</v>
      </c>
      <c r="F238">
        <v>6537.85</v>
      </c>
      <c r="G238">
        <v>85.304677983878804</v>
      </c>
      <c r="H238">
        <v>2.1217933924293599</v>
      </c>
      <c r="I238">
        <v>-9.7608739298912006</v>
      </c>
      <c r="J238">
        <v>-6.4154278232323199</v>
      </c>
      <c r="K238">
        <v>6749.0952007321903</v>
      </c>
      <c r="L238">
        <v>6135.9474545202102</v>
      </c>
      <c r="M238">
        <v>33.548434564221203</v>
      </c>
      <c r="N238">
        <v>0.82839826952892204</v>
      </c>
      <c r="O238">
        <v>49.236369754582903</v>
      </c>
      <c r="P238">
        <v>114.250368671145</v>
      </c>
      <c r="Q238">
        <v>0.13506911345008599</v>
      </c>
    </row>
    <row r="239" spans="1:17" x14ac:dyDescent="0.3">
      <c r="A239" t="s">
        <v>573</v>
      </c>
      <c r="B239" t="s">
        <v>574</v>
      </c>
      <c r="C239" t="s">
        <v>3097</v>
      </c>
      <c r="D239" t="s">
        <v>575</v>
      </c>
      <c r="E239">
        <v>32907.518974999999</v>
      </c>
      <c r="F239">
        <v>618.45000000000005</v>
      </c>
      <c r="G239">
        <v>9.40642769790621</v>
      </c>
      <c r="H239">
        <v>-2.8743246608945401</v>
      </c>
      <c r="I239">
        <v>-15.818237234063099</v>
      </c>
      <c r="J239">
        <v>-1.84123201682649</v>
      </c>
      <c r="K239">
        <v>649.665811447397</v>
      </c>
      <c r="L239">
        <v>639.97042414785597</v>
      </c>
      <c r="M239">
        <v>34.721163249488299</v>
      </c>
      <c r="N239">
        <v>0.58056985062776101</v>
      </c>
      <c r="O239">
        <v>33.680976635136197</v>
      </c>
      <c r="P239">
        <v>42.172413793103402</v>
      </c>
      <c r="Q239">
        <v>3.6450171800087999E-2</v>
      </c>
    </row>
    <row r="240" spans="1:17" x14ac:dyDescent="0.3">
      <c r="A240" t="s">
        <v>576</v>
      </c>
      <c r="B240" t="s">
        <v>577</v>
      </c>
      <c r="C240" t="s">
        <v>3099</v>
      </c>
      <c r="D240" t="s">
        <v>37</v>
      </c>
      <c r="E240">
        <v>32627.326105700002</v>
      </c>
      <c r="F240">
        <v>6266.5</v>
      </c>
      <c r="G240">
        <v>151.14959598035699</v>
      </c>
      <c r="H240">
        <v>-2.85644022761727</v>
      </c>
      <c r="I240">
        <v>80.657110857337997</v>
      </c>
      <c r="J240">
        <v>-4.6967809266390104</v>
      </c>
      <c r="K240">
        <v>6417.7807195662099</v>
      </c>
      <c r="L240">
        <v>4650.8797297205301</v>
      </c>
      <c r="M240">
        <v>36.915131760345197</v>
      </c>
      <c r="N240">
        <v>0.240809112141497</v>
      </c>
      <c r="O240">
        <v>35.322747945423998</v>
      </c>
      <c r="P240">
        <v>211.76616915422801</v>
      </c>
      <c r="Q240">
        <v>0.16421797123251999</v>
      </c>
    </row>
    <row r="241" spans="1:17" hidden="1" x14ac:dyDescent="0.3">
      <c r="A241" t="s">
        <v>578</v>
      </c>
      <c r="B241" t="s">
        <v>579</v>
      </c>
      <c r="C241" t="s">
        <v>3112</v>
      </c>
      <c r="D241" t="s">
        <v>34</v>
      </c>
      <c r="E241">
        <v>32289.374633508</v>
      </c>
      <c r="F241">
        <v>48.62</v>
      </c>
      <c r="G241">
        <v>-5.4685478870775803</v>
      </c>
      <c r="H241">
        <v>-7.6570299807412701</v>
      </c>
      <c r="I241">
        <v>-32.9459252536058</v>
      </c>
      <c r="J241">
        <v>-10.2549891398568</v>
      </c>
      <c r="K241">
        <v>54.516169926929003</v>
      </c>
      <c r="L241">
        <v>55.219077555411999</v>
      </c>
      <c r="M241">
        <v>21.1400208135151</v>
      </c>
      <c r="N241">
        <v>0.49664965138275702</v>
      </c>
      <c r="O241">
        <v>59.399424105306402</v>
      </c>
      <c r="P241">
        <v>25.958549222797899</v>
      </c>
      <c r="Q241">
        <v>9.6747243615335002E-2</v>
      </c>
    </row>
    <row r="242" spans="1:17" x14ac:dyDescent="0.3">
      <c r="A242" t="s">
        <v>580</v>
      </c>
      <c r="B242" t="s">
        <v>581</v>
      </c>
      <c r="C242" t="s">
        <v>3101</v>
      </c>
      <c r="D242" t="s">
        <v>51</v>
      </c>
      <c r="E242">
        <v>32260.529527775001</v>
      </c>
      <c r="F242">
        <v>246.41</v>
      </c>
      <c r="G242">
        <v>130.373089375673</v>
      </c>
      <c r="H242">
        <v>15.5475848738881</v>
      </c>
      <c r="I242">
        <v>63.393709592213398</v>
      </c>
      <c r="J242">
        <v>9.7805878574570499</v>
      </c>
      <c r="K242">
        <v>215.82526055063201</v>
      </c>
      <c r="L242">
        <v>172.46173579293799</v>
      </c>
      <c r="M242">
        <v>61.607634319800397</v>
      </c>
      <c r="N242">
        <v>1.4970843179449</v>
      </c>
      <c r="O242">
        <v>5.4746154782679302</v>
      </c>
      <c r="P242">
        <v>160.20063357972501</v>
      </c>
      <c r="Q242">
        <v>3.9528880069520003E-2</v>
      </c>
    </row>
    <row r="243" spans="1:17" hidden="1" x14ac:dyDescent="0.3">
      <c r="A243" t="s">
        <v>582</v>
      </c>
      <c r="B243" t="s">
        <v>583</v>
      </c>
      <c r="C243" t="s">
        <v>3112</v>
      </c>
      <c r="D243" t="s">
        <v>86</v>
      </c>
      <c r="E243">
        <v>32221.427566699</v>
      </c>
      <c r="F243">
        <v>77.59</v>
      </c>
      <c r="G243">
        <v>-42.7062589099177</v>
      </c>
      <c r="H243">
        <v>-17.264507342841799</v>
      </c>
      <c r="I243">
        <v>-23.4834787992116</v>
      </c>
      <c r="J243">
        <v>-9.7435990651359408</v>
      </c>
      <c r="K243">
        <v>103.684344992302</v>
      </c>
      <c r="M243">
        <v>16.405496599808998</v>
      </c>
      <c r="O243">
        <v>102.861193452764</v>
      </c>
      <c r="P243">
        <v>2.0921052631579</v>
      </c>
    </row>
    <row r="244" spans="1:17" hidden="1" x14ac:dyDescent="0.3">
      <c r="A244" t="s">
        <v>584</v>
      </c>
      <c r="B244" t="s">
        <v>585</v>
      </c>
      <c r="C244" t="s">
        <v>3112</v>
      </c>
      <c r="D244" t="s">
        <v>141</v>
      </c>
      <c r="E244">
        <v>32216.064643341</v>
      </c>
      <c r="F244">
        <v>393.08</v>
      </c>
      <c r="G244">
        <v>-0.97074114051275295</v>
      </c>
      <c r="H244">
        <v>7.4221035068678702</v>
      </c>
      <c r="I244">
        <v>1.9051445126651301</v>
      </c>
      <c r="J244">
        <v>1.22943432523106</v>
      </c>
      <c r="K244">
        <v>386.23712391559297</v>
      </c>
      <c r="L244">
        <v>366.20168751928497</v>
      </c>
      <c r="M244">
        <v>56.330526885428</v>
      </c>
      <c r="N244">
        <v>0.54356593656367902</v>
      </c>
      <c r="O244">
        <v>1.5060547471252601</v>
      </c>
      <c r="P244">
        <v>38.408450704225302</v>
      </c>
      <c r="Q244">
        <v>-0.123824141917355</v>
      </c>
    </row>
    <row r="245" spans="1:17" hidden="1" x14ac:dyDescent="0.3">
      <c r="A245" t="s">
        <v>586</v>
      </c>
      <c r="B245" t="s">
        <v>587</v>
      </c>
      <c r="C245" t="s">
        <v>3112</v>
      </c>
      <c r="D245" t="s">
        <v>108</v>
      </c>
      <c r="E245">
        <v>32179.034794620002</v>
      </c>
      <c r="F245">
        <v>616.79999999999995</v>
      </c>
      <c r="G245">
        <v>-36.956919937025297</v>
      </c>
      <c r="H245">
        <v>6.3547068497634598</v>
      </c>
      <c r="I245">
        <v>-17.7341398263192</v>
      </c>
      <c r="J245">
        <v>-7.8667301857160599</v>
      </c>
      <c r="K245">
        <v>645.20235606968595</v>
      </c>
      <c r="M245">
        <v>32.847876537652702</v>
      </c>
      <c r="O245">
        <v>19.001297016861201</v>
      </c>
      <c r="P245">
        <v>4.9693669162695597</v>
      </c>
    </row>
    <row r="246" spans="1:17" x14ac:dyDescent="0.3">
      <c r="A246" t="s">
        <v>588</v>
      </c>
      <c r="B246" t="s">
        <v>589</v>
      </c>
      <c r="C246" t="s">
        <v>3109</v>
      </c>
      <c r="D246" t="s">
        <v>108</v>
      </c>
      <c r="E246">
        <v>32032.78967889</v>
      </c>
      <c r="F246">
        <v>305.39999999999998</v>
      </c>
      <c r="G246">
        <v>13.6058755930062</v>
      </c>
      <c r="H246">
        <v>-7.8893432989828103</v>
      </c>
      <c r="I246">
        <v>5.0347082319704901</v>
      </c>
      <c r="J246">
        <v>-8.5747933683451798</v>
      </c>
      <c r="K246">
        <v>326.16415000653001</v>
      </c>
      <c r="L246">
        <v>294.14173528684302</v>
      </c>
      <c r="M246">
        <v>25.345304458931899</v>
      </c>
      <c r="N246">
        <v>0.55104737981128604</v>
      </c>
      <c r="O246">
        <v>19.318925998690201</v>
      </c>
      <c r="P246">
        <v>53.6603773584905</v>
      </c>
      <c r="Q246">
        <v>-6.0399565728530002E-3</v>
      </c>
    </row>
    <row r="247" spans="1:17" x14ac:dyDescent="0.3">
      <c r="A247" t="s">
        <v>590</v>
      </c>
      <c r="B247" t="s">
        <v>591</v>
      </c>
      <c r="C247" t="s">
        <v>3106</v>
      </c>
      <c r="D247" t="s">
        <v>592</v>
      </c>
      <c r="E247">
        <v>31990.730496339998</v>
      </c>
      <c r="F247">
        <v>1155.2</v>
      </c>
      <c r="G247">
        <v>-30.338896889303101</v>
      </c>
      <c r="H247">
        <v>0.13764604923740001</v>
      </c>
      <c r="I247">
        <v>-0.884416435397956</v>
      </c>
      <c r="J247">
        <v>-2.9269934856202902</v>
      </c>
      <c r="K247">
        <v>1239.2330968024901</v>
      </c>
      <c r="L247">
        <v>1205.4125086937399</v>
      </c>
      <c r="M247">
        <v>37.390344913260698</v>
      </c>
      <c r="N247">
        <v>0.82006455491902297</v>
      </c>
      <c r="O247">
        <v>24.757617728531802</v>
      </c>
      <c r="P247">
        <v>16.680975708297499</v>
      </c>
      <c r="Q247">
        <v>0.102889926709227</v>
      </c>
    </row>
    <row r="248" spans="1:17" x14ac:dyDescent="0.3">
      <c r="A248" t="s">
        <v>593</v>
      </c>
      <c r="B248" t="s">
        <v>594</v>
      </c>
      <c r="C248" t="s">
        <v>3101</v>
      </c>
      <c r="D248" t="s">
        <v>51</v>
      </c>
      <c r="E248">
        <v>31818.07385044</v>
      </c>
      <c r="F248">
        <v>1266.9000000000001</v>
      </c>
      <c r="G248">
        <v>96.784920764207797</v>
      </c>
      <c r="H248">
        <v>15.057170116833399</v>
      </c>
      <c r="I248">
        <v>86.077960085679095</v>
      </c>
      <c r="J248">
        <v>0.52339267737126605</v>
      </c>
      <c r="K248">
        <v>1154.1140411439101</v>
      </c>
      <c r="L248">
        <v>894.17277198260604</v>
      </c>
      <c r="M248">
        <v>57.243837353429001</v>
      </c>
      <c r="N248">
        <v>0.68859971604032699</v>
      </c>
      <c r="O248">
        <v>3.22440603046807</v>
      </c>
      <c r="P248">
        <v>133.70226895406699</v>
      </c>
      <c r="Q248">
        <v>0.11173188117378401</v>
      </c>
    </row>
    <row r="249" spans="1:17" x14ac:dyDescent="0.3">
      <c r="A249" t="s">
        <v>595</v>
      </c>
      <c r="B249" t="s">
        <v>596</v>
      </c>
      <c r="C249" t="s">
        <v>3097</v>
      </c>
      <c r="D249" t="s">
        <v>43</v>
      </c>
      <c r="E249">
        <v>31725.716935594999</v>
      </c>
      <c r="F249">
        <v>541.4</v>
      </c>
      <c r="G249">
        <v>-35.708183363909797</v>
      </c>
      <c r="H249">
        <v>-4.3104756688673103</v>
      </c>
      <c r="I249">
        <v>-12.1399304247135</v>
      </c>
      <c r="J249">
        <v>-1.2166742361698799</v>
      </c>
      <c r="K249">
        <v>577.72477036129806</v>
      </c>
      <c r="L249">
        <v>575.05097153034001</v>
      </c>
      <c r="M249">
        <v>26.575272683032601</v>
      </c>
      <c r="N249">
        <v>0.81931938699709705</v>
      </c>
      <c r="O249">
        <v>19.504987070557799</v>
      </c>
      <c r="P249">
        <v>19.041336851363202</v>
      </c>
      <c r="Q249">
        <v>-9.6701657312337E-2</v>
      </c>
    </row>
    <row r="250" spans="1:17" x14ac:dyDescent="0.3">
      <c r="A250" t="s">
        <v>597</v>
      </c>
      <c r="B250" t="s">
        <v>598</v>
      </c>
      <c r="C250" t="s">
        <v>3104</v>
      </c>
      <c r="D250" t="s">
        <v>74</v>
      </c>
      <c r="E250">
        <v>31718.617035499999</v>
      </c>
      <c r="F250">
        <v>4254.8999999999996</v>
      </c>
      <c r="G250">
        <v>10.2756833085399</v>
      </c>
      <c r="H250">
        <v>-4.5795417296843404</v>
      </c>
      <c r="I250">
        <v>-3.7184236050465</v>
      </c>
      <c r="J250">
        <v>-2.6536828394179799</v>
      </c>
      <c r="K250">
        <v>4402.9355777357396</v>
      </c>
      <c r="L250">
        <v>4194.9167891344696</v>
      </c>
      <c r="M250">
        <v>22.407580996707601</v>
      </c>
      <c r="N250">
        <v>0.95518473552240901</v>
      </c>
      <c r="O250">
        <v>15.055582974923</v>
      </c>
      <c r="P250">
        <v>38.822185970636198</v>
      </c>
      <c r="Q250">
        <v>5.0677677027249996E-3</v>
      </c>
    </row>
    <row r="251" spans="1:17" x14ac:dyDescent="0.3">
      <c r="A251" t="s">
        <v>599</v>
      </c>
      <c r="B251" t="s">
        <v>600</v>
      </c>
      <c r="C251" t="s">
        <v>3097</v>
      </c>
      <c r="D251" t="s">
        <v>43</v>
      </c>
      <c r="E251">
        <v>31366.383999999998</v>
      </c>
      <c r="F251">
        <v>193.77</v>
      </c>
      <c r="G251">
        <v>14.537956223030299</v>
      </c>
      <c r="H251">
        <v>-11.004085305540301</v>
      </c>
      <c r="I251">
        <v>-31.956161234198099</v>
      </c>
      <c r="J251">
        <v>-9.1733095593201206</v>
      </c>
      <c r="K251">
        <v>226.695933474209</v>
      </c>
      <c r="L251">
        <v>228.86185111648999</v>
      </c>
      <c r="M251">
        <v>22.1122868677658</v>
      </c>
      <c r="N251">
        <v>0.34096461122139898</v>
      </c>
      <c r="O251">
        <v>67.5697992465293</v>
      </c>
      <c r="P251">
        <v>45.691729323308202</v>
      </c>
      <c r="Q251">
        <v>2.0835013662845001E-2</v>
      </c>
    </row>
    <row r="252" spans="1:17" x14ac:dyDescent="0.3">
      <c r="A252" t="s">
        <v>601</v>
      </c>
      <c r="B252" t="s">
        <v>602</v>
      </c>
      <c r="C252" t="s">
        <v>603</v>
      </c>
      <c r="D252" t="s">
        <v>603</v>
      </c>
      <c r="E252">
        <v>30858.967919999999</v>
      </c>
      <c r="F252">
        <v>899.65</v>
      </c>
      <c r="G252">
        <v>-19.1689845623319</v>
      </c>
      <c r="H252">
        <v>0.56764804264300905</v>
      </c>
      <c r="I252">
        <v>-1.73881309493675</v>
      </c>
      <c r="J252">
        <v>-0.93734299293919898</v>
      </c>
      <c r="K252">
        <v>909.29882063326102</v>
      </c>
      <c r="L252">
        <v>848.68303514226795</v>
      </c>
      <c r="M252">
        <v>39.388105298571602</v>
      </c>
      <c r="N252">
        <v>0.41871123363928803</v>
      </c>
      <c r="O252">
        <v>17.045517701328201</v>
      </c>
      <c r="P252">
        <v>26.7112676056338</v>
      </c>
      <c r="Q252">
        <v>7.6169075825592999E-2</v>
      </c>
    </row>
    <row r="253" spans="1:17" x14ac:dyDescent="0.3">
      <c r="A253" t="s">
        <v>604</v>
      </c>
      <c r="B253" t="s">
        <v>605</v>
      </c>
      <c r="C253" t="s">
        <v>3109</v>
      </c>
      <c r="D253" t="s">
        <v>603</v>
      </c>
      <c r="E253">
        <v>30833.5734382099</v>
      </c>
      <c r="F253">
        <v>1251.3499999999999</v>
      </c>
      <c r="G253">
        <v>-30.4660634183696</v>
      </c>
      <c r="H253">
        <v>0.62386104757861904</v>
      </c>
      <c r="I253">
        <v>23.216304304292599</v>
      </c>
      <c r="J253">
        <v>-0.87379300207836297</v>
      </c>
      <c r="K253">
        <v>1265.07142058916</v>
      </c>
      <c r="L253">
        <v>1169.90197272662</v>
      </c>
      <c r="M253">
        <v>35.5028867617565</v>
      </c>
      <c r="N253">
        <v>1.01977924576547</v>
      </c>
      <c r="O253">
        <v>18.903584129140501</v>
      </c>
      <c r="P253">
        <v>41.227921674849</v>
      </c>
      <c r="Q253">
        <v>2.0532949222239E-2</v>
      </c>
    </row>
    <row r="254" spans="1:17" x14ac:dyDescent="0.3">
      <c r="A254" t="s">
        <v>606</v>
      </c>
      <c r="B254" t="s">
        <v>607</v>
      </c>
      <c r="C254" t="s">
        <v>3111</v>
      </c>
      <c r="D254" t="s">
        <v>163</v>
      </c>
      <c r="E254">
        <v>30760.723637800002</v>
      </c>
      <c r="F254">
        <v>7310.35</v>
      </c>
      <c r="G254">
        <v>163.41378409103999</v>
      </c>
      <c r="H254">
        <v>4.3744136366103099</v>
      </c>
      <c r="I254">
        <v>86.807031670442896</v>
      </c>
      <c r="J254">
        <v>-9.7569370592117597</v>
      </c>
      <c r="K254">
        <v>7239.1454257452297</v>
      </c>
      <c r="L254">
        <v>5453.0170277411298</v>
      </c>
      <c r="M254">
        <v>31.354610898274402</v>
      </c>
      <c r="N254">
        <v>0.44376530344642201</v>
      </c>
      <c r="O254">
        <v>19.6933115377512</v>
      </c>
      <c r="P254">
        <v>194.641489661843</v>
      </c>
      <c r="Q254">
        <v>8.4640734417951002E-2</v>
      </c>
    </row>
    <row r="255" spans="1:17" x14ac:dyDescent="0.3">
      <c r="A255" t="s">
        <v>608</v>
      </c>
      <c r="B255" t="s">
        <v>609</v>
      </c>
      <c r="C255" t="s">
        <v>3100</v>
      </c>
      <c r="D255" t="s">
        <v>48</v>
      </c>
      <c r="E255">
        <v>30672.080999999998</v>
      </c>
      <c r="F255">
        <v>51.78</v>
      </c>
      <c r="G255">
        <v>23.6204954760472</v>
      </c>
      <c r="H255">
        <v>-11.329393529843999</v>
      </c>
      <c r="I255">
        <v>-33.462336158345501</v>
      </c>
      <c r="J255">
        <v>-9.9628919717659503</v>
      </c>
      <c r="K255">
        <v>59.612124244647298</v>
      </c>
      <c r="L255">
        <v>58.736984962916502</v>
      </c>
      <c r="M255">
        <v>19.047320031283899</v>
      </c>
      <c r="N255">
        <v>0.67904726989032205</v>
      </c>
      <c r="O255">
        <v>50.926998841251397</v>
      </c>
      <c r="P255">
        <v>55.729323308270601</v>
      </c>
      <c r="Q255">
        <v>8.8921075516602999E-2</v>
      </c>
    </row>
    <row r="256" spans="1:17" x14ac:dyDescent="0.3">
      <c r="A256" t="s">
        <v>610</v>
      </c>
      <c r="B256" t="s">
        <v>611</v>
      </c>
      <c r="C256" t="s">
        <v>3103</v>
      </c>
      <c r="D256" t="s">
        <v>394</v>
      </c>
      <c r="E256">
        <v>30488.02091273</v>
      </c>
      <c r="F256">
        <v>486.4</v>
      </c>
      <c r="G256">
        <v>2.2183230665388698</v>
      </c>
      <c r="H256">
        <v>-5.1072944737048598</v>
      </c>
      <c r="I256">
        <v>-10.2280791368596</v>
      </c>
      <c r="J256">
        <v>-3.56950239419385</v>
      </c>
      <c r="K256">
        <v>510.70536827373201</v>
      </c>
      <c r="L256">
        <v>491.89655439032799</v>
      </c>
      <c r="M256">
        <v>24.8872150373426</v>
      </c>
      <c r="N256">
        <v>0.69129663496413196</v>
      </c>
      <c r="O256">
        <v>20.250822368421002</v>
      </c>
      <c r="P256">
        <v>31.246627091203401</v>
      </c>
      <c r="Q256">
        <v>0.11421604568989401</v>
      </c>
    </row>
    <row r="257" spans="1:17" x14ac:dyDescent="0.3">
      <c r="A257" t="s">
        <v>612</v>
      </c>
      <c r="B257" t="s">
        <v>613</v>
      </c>
      <c r="C257" t="s">
        <v>3099</v>
      </c>
      <c r="D257" t="s">
        <v>233</v>
      </c>
      <c r="E257">
        <v>30347.352829300002</v>
      </c>
      <c r="F257">
        <v>2297.8000000000002</v>
      </c>
      <c r="G257">
        <v>55.681396460993902</v>
      </c>
      <c r="H257">
        <v>15.8522302960708</v>
      </c>
      <c r="I257">
        <v>21.101477166655901</v>
      </c>
      <c r="J257">
        <v>4.01645373555262</v>
      </c>
      <c r="K257">
        <v>2063.7416686196798</v>
      </c>
      <c r="L257">
        <v>1790.9806110090501</v>
      </c>
      <c r="M257">
        <v>64.901170906665001</v>
      </c>
      <c r="N257">
        <v>1.38005615420118</v>
      </c>
      <c r="O257">
        <v>9.8441987988510498</v>
      </c>
      <c r="P257">
        <v>90.223105260979295</v>
      </c>
      <c r="Q257">
        <v>8.5162659810352995E-2</v>
      </c>
    </row>
    <row r="258" spans="1:17" x14ac:dyDescent="0.3">
      <c r="A258" t="s">
        <v>614</v>
      </c>
      <c r="B258" t="s">
        <v>615</v>
      </c>
      <c r="C258" t="s">
        <v>3097</v>
      </c>
      <c r="D258" t="s">
        <v>397</v>
      </c>
      <c r="E258">
        <v>29657.1</v>
      </c>
      <c r="F258">
        <v>1483.65</v>
      </c>
      <c r="G258">
        <v>88.122687580895501</v>
      </c>
      <c r="H258">
        <v>4.0866073022521503</v>
      </c>
      <c r="I258">
        <v>32.086762904407401</v>
      </c>
      <c r="J258">
        <v>-9.1169988297984297</v>
      </c>
      <c r="K258">
        <v>1432.00955201294</v>
      </c>
      <c r="L258">
        <v>1176.8131314255099</v>
      </c>
      <c r="M258">
        <v>34.430217342228801</v>
      </c>
      <c r="N258">
        <v>1.4097296060429301</v>
      </c>
      <c r="O258">
        <v>12.1827924375695</v>
      </c>
      <c r="P258">
        <v>116.899967106465</v>
      </c>
      <c r="Q258">
        <v>8.6665932480634006E-2</v>
      </c>
    </row>
    <row r="259" spans="1:17" hidden="1" x14ac:dyDescent="0.3">
      <c r="A259" t="s">
        <v>616</v>
      </c>
      <c r="B259" t="s">
        <v>617</v>
      </c>
      <c r="C259" t="s">
        <v>3097</v>
      </c>
      <c r="D259" t="s">
        <v>43</v>
      </c>
      <c r="E259">
        <v>29448.383302624999</v>
      </c>
      <c r="F259">
        <v>325.8</v>
      </c>
      <c r="G259">
        <v>-21.312425060588399</v>
      </c>
      <c r="H259">
        <v>-6.62330993496409</v>
      </c>
      <c r="I259">
        <v>-2.0896449498824698</v>
      </c>
      <c r="J259">
        <v>-10.9604785323735</v>
      </c>
      <c r="K259">
        <v>360.321263998961</v>
      </c>
      <c r="M259">
        <v>16.594134454861798</v>
      </c>
      <c r="N259">
        <v>0.61321740727306395</v>
      </c>
      <c r="O259">
        <v>25.046040515653701</v>
      </c>
      <c r="P259">
        <v>16.962843295638098</v>
      </c>
    </row>
    <row r="260" spans="1:17" x14ac:dyDescent="0.3">
      <c r="A260" t="s">
        <v>618</v>
      </c>
      <c r="B260" t="s">
        <v>619</v>
      </c>
      <c r="C260" t="s">
        <v>3101</v>
      </c>
      <c r="D260" t="s">
        <v>51</v>
      </c>
      <c r="E260">
        <v>29383.932849519999</v>
      </c>
      <c r="F260">
        <v>1869.5</v>
      </c>
      <c r="G260">
        <v>6.5297965324096303</v>
      </c>
      <c r="H260">
        <v>9.2815941717161898</v>
      </c>
      <c r="I260">
        <v>-10.5086767904528</v>
      </c>
      <c r="J260">
        <v>1.8124953447236301</v>
      </c>
      <c r="K260">
        <v>1869.9844175779699</v>
      </c>
      <c r="L260">
        <v>1758.58058637517</v>
      </c>
      <c r="M260">
        <v>56.189484107999803</v>
      </c>
      <c r="N260">
        <v>0.78183452521529995</v>
      </c>
      <c r="O260">
        <v>8.58518320406524</v>
      </c>
      <c r="P260">
        <v>37.155643593411803</v>
      </c>
      <c r="Q260">
        <v>9.8430214964113999E-2</v>
      </c>
    </row>
    <row r="261" spans="1:17" hidden="1" x14ac:dyDescent="0.3">
      <c r="A261" t="s">
        <v>620</v>
      </c>
      <c r="B261" t="s">
        <v>621</v>
      </c>
      <c r="C261" t="s">
        <v>3112</v>
      </c>
      <c r="D261" t="s">
        <v>603</v>
      </c>
      <c r="E261">
        <v>29166.412117299998</v>
      </c>
      <c r="F261">
        <v>2746.3</v>
      </c>
      <c r="G261">
        <v>123.18107333483999</v>
      </c>
      <c r="H261">
        <v>2.8483324393012901</v>
      </c>
      <c r="I261">
        <v>28.789104149156898</v>
      </c>
      <c r="J261">
        <v>-11.544881590136701</v>
      </c>
      <c r="K261">
        <v>2652.4432635395701</v>
      </c>
      <c r="L261">
        <v>2125.1122009148198</v>
      </c>
      <c r="M261">
        <v>37.8131970339197</v>
      </c>
      <c r="N261">
        <v>0.86573201967806701</v>
      </c>
      <c r="O261">
        <v>14.335651603976199</v>
      </c>
      <c r="P261">
        <v>157.60247631554199</v>
      </c>
      <c r="Q261">
        <v>0.14607225973116</v>
      </c>
    </row>
    <row r="262" spans="1:17" x14ac:dyDescent="0.3">
      <c r="A262" t="s">
        <v>622</v>
      </c>
      <c r="B262" t="s">
        <v>623</v>
      </c>
      <c r="C262" t="s">
        <v>3095</v>
      </c>
      <c r="D262" t="s">
        <v>185</v>
      </c>
      <c r="E262">
        <v>28948.533083999999</v>
      </c>
      <c r="F262">
        <v>404.7</v>
      </c>
      <c r="G262">
        <v>-22.816082936655501</v>
      </c>
      <c r="H262">
        <v>-17.472444433458101</v>
      </c>
      <c r="I262">
        <v>-20.981786961415501</v>
      </c>
      <c r="J262">
        <v>-7.4660906672358403</v>
      </c>
      <c r="K262">
        <v>508.43061571007399</v>
      </c>
      <c r="L262">
        <v>489.87792342128301</v>
      </c>
      <c r="M262">
        <v>7.5993112234965396</v>
      </c>
      <c r="N262">
        <v>1.50497546033921</v>
      </c>
      <c r="O262">
        <v>40.931554237706898</v>
      </c>
      <c r="P262">
        <v>7.7189246739419701</v>
      </c>
      <c r="Q262">
        <v>-4.7991992092420999E-2</v>
      </c>
    </row>
    <row r="263" spans="1:17" x14ac:dyDescent="0.3">
      <c r="A263" t="s">
        <v>624</v>
      </c>
      <c r="B263" t="s">
        <v>625</v>
      </c>
      <c r="C263" t="s">
        <v>3110</v>
      </c>
      <c r="D263" t="s">
        <v>141</v>
      </c>
      <c r="E263">
        <v>28831.912722550001</v>
      </c>
      <c r="F263">
        <v>1164.8</v>
      </c>
      <c r="G263">
        <v>60.254762150077497</v>
      </c>
      <c r="H263">
        <v>-8.6713022025952</v>
      </c>
      <c r="I263">
        <v>6.3172262556242202</v>
      </c>
      <c r="J263">
        <v>-6.5589757174691297</v>
      </c>
      <c r="K263">
        <v>1277.1755883186199</v>
      </c>
      <c r="L263">
        <v>1138.56542112994</v>
      </c>
      <c r="M263">
        <v>17.8391718660145</v>
      </c>
      <c r="N263">
        <v>0.53054939774820997</v>
      </c>
      <c r="O263">
        <v>24.751030219780201</v>
      </c>
      <c r="P263">
        <v>92.975480450629505</v>
      </c>
      <c r="Q263">
        <v>0.12179146520023899</v>
      </c>
    </row>
    <row r="264" spans="1:17" x14ac:dyDescent="0.3">
      <c r="A264" t="s">
        <v>626</v>
      </c>
      <c r="B264" t="s">
        <v>627</v>
      </c>
      <c r="C264" t="s">
        <v>3103</v>
      </c>
      <c r="D264" t="s">
        <v>192</v>
      </c>
      <c r="E264">
        <v>28737.1558812</v>
      </c>
      <c r="F264">
        <v>1307.0999999999999</v>
      </c>
      <c r="G264">
        <v>-26.825262465574401</v>
      </c>
      <c r="H264">
        <v>5.6610822474716596</v>
      </c>
      <c r="I264">
        <v>9.8847851646942697</v>
      </c>
      <c r="J264">
        <v>0.16836576852683699</v>
      </c>
      <c r="K264">
        <v>1387.03350021446</v>
      </c>
      <c r="L264">
        <v>1294.66209467146</v>
      </c>
      <c r="M264">
        <v>36.404416376296297</v>
      </c>
      <c r="N264">
        <v>0.862589196725148</v>
      </c>
      <c r="O264">
        <v>15.213067095095999</v>
      </c>
      <c r="P264">
        <v>30.312546732465901</v>
      </c>
      <c r="Q264">
        <v>5.4433749114258002E-2</v>
      </c>
    </row>
    <row r="265" spans="1:17" x14ac:dyDescent="0.3">
      <c r="A265" t="s">
        <v>628</v>
      </c>
      <c r="B265" t="s">
        <v>629</v>
      </c>
      <c r="C265" t="s">
        <v>3114</v>
      </c>
      <c r="D265" t="s">
        <v>630</v>
      </c>
      <c r="E265">
        <v>28513.9926801</v>
      </c>
      <c r="F265">
        <v>731.75</v>
      </c>
      <c r="G265">
        <v>-11.8162938030141</v>
      </c>
      <c r="H265">
        <v>-6.4024626976070804</v>
      </c>
      <c r="I265">
        <v>3.0040296597692802</v>
      </c>
      <c r="J265">
        <v>-3.31855831304917</v>
      </c>
      <c r="K265">
        <v>789.72508647188295</v>
      </c>
      <c r="L265">
        <v>734.20446324169404</v>
      </c>
      <c r="M265">
        <v>11.667472463121801</v>
      </c>
      <c r="N265">
        <v>0.491969287911947</v>
      </c>
      <c r="O265">
        <v>25.862658011615899</v>
      </c>
      <c r="P265">
        <v>28.920014094432702</v>
      </c>
      <c r="Q265">
        <v>9.0871385815989997E-3</v>
      </c>
    </row>
    <row r="266" spans="1:17" x14ac:dyDescent="0.3">
      <c r="A266" t="s">
        <v>631</v>
      </c>
      <c r="B266" t="s">
        <v>632</v>
      </c>
      <c r="C266" t="s">
        <v>3101</v>
      </c>
      <c r="D266" t="s">
        <v>243</v>
      </c>
      <c r="E266">
        <v>28470.050702729899</v>
      </c>
      <c r="F266">
        <v>1072.7</v>
      </c>
      <c r="G266">
        <v>12.55845330973</v>
      </c>
      <c r="H266">
        <v>7.7259220707127403</v>
      </c>
      <c r="I266">
        <v>-34.981798450283897</v>
      </c>
      <c r="J266">
        <v>0.59044294136866005</v>
      </c>
      <c r="K266">
        <v>1082.79196214226</v>
      </c>
      <c r="L266">
        <v>1114.4825737272799</v>
      </c>
      <c r="M266">
        <v>53.809394395587503</v>
      </c>
      <c r="N266">
        <v>0.95792624573358098</v>
      </c>
      <c r="O266">
        <v>41.129859233709297</v>
      </c>
      <c r="P266">
        <v>43.409090909090899</v>
      </c>
    </row>
    <row r="267" spans="1:17" x14ac:dyDescent="0.3">
      <c r="A267" t="s">
        <v>633</v>
      </c>
      <c r="B267" t="s">
        <v>634</v>
      </c>
      <c r="C267" t="s">
        <v>3111</v>
      </c>
      <c r="D267" t="s">
        <v>432</v>
      </c>
      <c r="E267">
        <v>28417.109482059899</v>
      </c>
      <c r="F267">
        <v>6458.7</v>
      </c>
      <c r="G267">
        <v>4.40216506722905</v>
      </c>
      <c r="H267">
        <v>7.9173215323221404</v>
      </c>
      <c r="I267">
        <v>9.39827212950361</v>
      </c>
      <c r="J267">
        <v>-1.66083203856796</v>
      </c>
      <c r="K267">
        <v>6469.5838728352801</v>
      </c>
      <c r="L267">
        <v>6044.5976319623196</v>
      </c>
      <c r="M267">
        <v>33.561859797417803</v>
      </c>
      <c r="N267">
        <v>0.57078873916662998</v>
      </c>
      <c r="O267">
        <v>11.4287704956105</v>
      </c>
      <c r="P267">
        <v>34.195599326809202</v>
      </c>
      <c r="Q267">
        <v>-3.4309902052199998E-4</v>
      </c>
    </row>
    <row r="268" spans="1:17" x14ac:dyDescent="0.3">
      <c r="A268" t="s">
        <v>635</v>
      </c>
      <c r="B268" t="s">
        <v>636</v>
      </c>
      <c r="C268" t="s">
        <v>3099</v>
      </c>
      <c r="D268" t="s">
        <v>197</v>
      </c>
      <c r="E268">
        <v>28176.075000000001</v>
      </c>
      <c r="F268">
        <v>652.5</v>
      </c>
      <c r="G268">
        <v>0.71245736185664998</v>
      </c>
      <c r="H268">
        <v>-7.6901446192853804</v>
      </c>
      <c r="I268">
        <v>25.533478282147598</v>
      </c>
      <c r="J268">
        <v>-4.8012443262906199</v>
      </c>
      <c r="K268">
        <v>735.62509748887396</v>
      </c>
      <c r="L268">
        <v>658.38611285802904</v>
      </c>
      <c r="M268">
        <v>19.206281298627498</v>
      </c>
      <c r="N268">
        <v>0.80351152831862804</v>
      </c>
      <c r="O268">
        <v>31.800766283524901</v>
      </c>
      <c r="P268">
        <v>56.437305202589201</v>
      </c>
      <c r="Q268">
        <v>9.04450860689E-4</v>
      </c>
    </row>
    <row r="269" spans="1:17" x14ac:dyDescent="0.3">
      <c r="A269" t="s">
        <v>637</v>
      </c>
      <c r="B269" t="s">
        <v>638</v>
      </c>
      <c r="C269" t="s">
        <v>3106</v>
      </c>
      <c r="D269" t="s">
        <v>309</v>
      </c>
      <c r="E269">
        <v>27769.07179125</v>
      </c>
      <c r="F269">
        <v>2158.35</v>
      </c>
      <c r="G269">
        <v>5.4896017087484399</v>
      </c>
      <c r="H269">
        <v>5.9319862129669101</v>
      </c>
      <c r="I269">
        <v>37.600124368828901</v>
      </c>
      <c r="J269">
        <v>-4.0099431408205204</v>
      </c>
      <c r="K269">
        <v>2200.8725322104701</v>
      </c>
      <c r="L269">
        <v>1865.2111448381399</v>
      </c>
      <c r="M269">
        <v>23.591632074187999</v>
      </c>
      <c r="N269">
        <v>1.3303129928556401</v>
      </c>
      <c r="O269">
        <v>13.4987374614867</v>
      </c>
      <c r="P269">
        <v>81.970322907006107</v>
      </c>
      <c r="Q269">
        <v>-4.3231462814868997E-2</v>
      </c>
    </row>
    <row r="270" spans="1:17" x14ac:dyDescent="0.3">
      <c r="A270" t="s">
        <v>639</v>
      </c>
      <c r="B270" t="s">
        <v>640</v>
      </c>
      <c r="C270" t="s">
        <v>3103</v>
      </c>
      <c r="D270" t="s">
        <v>554</v>
      </c>
      <c r="E270">
        <v>27592.134603612001</v>
      </c>
      <c r="F270">
        <v>62.3</v>
      </c>
      <c r="G270">
        <v>-24.122447572088898</v>
      </c>
      <c r="H270">
        <v>-6.1952418111418099</v>
      </c>
      <c r="I270">
        <v>-18.9843884691449</v>
      </c>
      <c r="J270">
        <v>-1.5318439018896901</v>
      </c>
      <c r="K270">
        <v>67.596308359791607</v>
      </c>
      <c r="L270">
        <v>67.945173132492698</v>
      </c>
      <c r="M270">
        <v>23.4434808084259</v>
      </c>
      <c r="N270">
        <v>1.08720639099084</v>
      </c>
      <c r="O270">
        <v>28.4109149277688</v>
      </c>
      <c r="P270">
        <v>7.6923076923076801</v>
      </c>
      <c r="Q270">
        <v>1.6186268893913999E-2</v>
      </c>
    </row>
    <row r="271" spans="1:17" hidden="1" x14ac:dyDescent="0.3">
      <c r="A271" t="s">
        <v>641</v>
      </c>
      <c r="B271" t="s">
        <v>642</v>
      </c>
      <c r="C271" t="s">
        <v>3112</v>
      </c>
      <c r="D271" t="s">
        <v>149</v>
      </c>
      <c r="E271">
        <v>27436.777453999999</v>
      </c>
      <c r="F271">
        <v>1627</v>
      </c>
      <c r="G271">
        <v>76.639652868208302</v>
      </c>
      <c r="H271">
        <v>0.34147698255647502</v>
      </c>
      <c r="I271">
        <v>84.945951400931804</v>
      </c>
      <c r="J271">
        <v>-10.4207203950773</v>
      </c>
      <c r="K271">
        <v>1636.83535947878</v>
      </c>
      <c r="L271">
        <v>1204.9313685061099</v>
      </c>
      <c r="M271">
        <v>30.270984855635099</v>
      </c>
      <c r="N271">
        <v>1.09784236811833</v>
      </c>
      <c r="O271">
        <v>16.779348494160999</v>
      </c>
      <c r="P271">
        <v>182.391738262605</v>
      </c>
    </row>
    <row r="272" spans="1:17" hidden="1" x14ac:dyDescent="0.3">
      <c r="A272" t="s">
        <v>643</v>
      </c>
      <c r="B272" t="s">
        <v>644</v>
      </c>
      <c r="C272" t="s">
        <v>3112</v>
      </c>
      <c r="D272" t="s">
        <v>192</v>
      </c>
      <c r="E272">
        <v>27372.213409259999</v>
      </c>
      <c r="F272">
        <v>12258.9</v>
      </c>
      <c r="G272">
        <v>99.204229098621795</v>
      </c>
      <c r="H272">
        <v>-5.1954727071825202</v>
      </c>
      <c r="I272">
        <v>35.298242435312702</v>
      </c>
      <c r="J272">
        <v>-8.7597223977531904</v>
      </c>
      <c r="K272">
        <v>13455.687338453599</v>
      </c>
      <c r="L272">
        <v>11339.1251028846</v>
      </c>
      <c r="M272">
        <v>29.523341788251798</v>
      </c>
      <c r="N272">
        <v>1.1095268823417901</v>
      </c>
      <c r="O272">
        <v>23.4813074582548</v>
      </c>
      <c r="P272">
        <v>128.77697841726601</v>
      </c>
      <c r="Q272">
        <v>0.18140059436289499</v>
      </c>
    </row>
    <row r="273" spans="1:17" x14ac:dyDescent="0.3">
      <c r="A273" t="s">
        <v>645</v>
      </c>
      <c r="B273" t="s">
        <v>646</v>
      </c>
      <c r="C273" t="s">
        <v>3111</v>
      </c>
      <c r="D273" t="s">
        <v>270</v>
      </c>
      <c r="E273">
        <v>27291.7843438399</v>
      </c>
      <c r="F273">
        <v>571.6</v>
      </c>
      <c r="G273">
        <v>108.51297678266199</v>
      </c>
      <c r="H273">
        <v>-9.0162557108346206</v>
      </c>
      <c r="I273">
        <v>42.676702917482402</v>
      </c>
      <c r="J273">
        <v>-9.3482352731116496</v>
      </c>
      <c r="K273">
        <v>578.01153224448205</v>
      </c>
      <c r="L273">
        <v>441.94367622700599</v>
      </c>
      <c r="M273">
        <v>23.648469280940301</v>
      </c>
      <c r="N273">
        <v>0.83686387310695298</v>
      </c>
      <c r="O273">
        <v>20.486354093771801</v>
      </c>
      <c r="P273">
        <v>143.027210884353</v>
      </c>
      <c r="Q273">
        <v>0.230438495251957</v>
      </c>
    </row>
    <row r="274" spans="1:17" x14ac:dyDescent="0.3">
      <c r="A274" t="s">
        <v>647</v>
      </c>
      <c r="B274" t="s">
        <v>648</v>
      </c>
      <c r="C274" t="s">
        <v>3097</v>
      </c>
      <c r="D274" t="s">
        <v>539</v>
      </c>
      <c r="E274">
        <v>27128.729487825</v>
      </c>
      <c r="F274">
        <v>858.35</v>
      </c>
      <c r="G274">
        <v>7.1458556815598104</v>
      </c>
      <c r="H274">
        <v>1.5634576120249799</v>
      </c>
      <c r="I274">
        <v>4.4325924582117997</v>
      </c>
      <c r="J274">
        <v>-1.4451955886371799</v>
      </c>
      <c r="K274">
        <v>840.87813828168498</v>
      </c>
      <c r="L274">
        <v>774.92974703310404</v>
      </c>
      <c r="M274">
        <v>38.323059364132703</v>
      </c>
      <c r="N274">
        <v>0.58454392435915203</v>
      </c>
      <c r="O274">
        <v>7.4678161589095398</v>
      </c>
      <c r="P274">
        <v>38.0983026305205</v>
      </c>
      <c r="Q274">
        <v>-2.0966883697981002E-2</v>
      </c>
    </row>
    <row r="275" spans="1:17" x14ac:dyDescent="0.3">
      <c r="A275" t="s">
        <v>649</v>
      </c>
      <c r="B275" t="s">
        <v>650</v>
      </c>
      <c r="C275" t="s">
        <v>3111</v>
      </c>
      <c r="D275" t="s">
        <v>163</v>
      </c>
      <c r="E275">
        <v>27125.17470005</v>
      </c>
      <c r="F275">
        <v>1091.6500000000001</v>
      </c>
      <c r="G275">
        <v>-12.932934390043499</v>
      </c>
      <c r="H275">
        <v>5.7711761497299401</v>
      </c>
      <c r="I275">
        <v>-9.2741940764908204</v>
      </c>
      <c r="J275">
        <v>-4.2984402832809598</v>
      </c>
      <c r="K275">
        <v>1088.8993691957</v>
      </c>
      <c r="L275">
        <v>1068.29247272368</v>
      </c>
      <c r="M275">
        <v>39.546548626708102</v>
      </c>
      <c r="N275">
        <v>2.3116395606565301</v>
      </c>
      <c r="O275">
        <v>23.574405716117699</v>
      </c>
      <c r="P275">
        <v>17.0042872454448</v>
      </c>
      <c r="Q275">
        <v>4.0387651776569999E-3</v>
      </c>
    </row>
    <row r="276" spans="1:17" x14ac:dyDescent="0.3">
      <c r="A276" t="s">
        <v>651</v>
      </c>
      <c r="B276" t="s">
        <v>652</v>
      </c>
      <c r="C276" t="s">
        <v>3097</v>
      </c>
      <c r="D276" t="s">
        <v>24</v>
      </c>
      <c r="E276">
        <v>27098.148657825001</v>
      </c>
      <c r="F276">
        <v>184.81</v>
      </c>
      <c r="G276">
        <v>-41.6847137384635</v>
      </c>
      <c r="H276">
        <v>-10.028429244911001</v>
      </c>
      <c r="I276">
        <v>-8.0653990361825798</v>
      </c>
      <c r="J276">
        <v>-10.515854486114</v>
      </c>
      <c r="K276">
        <v>194.034264265681</v>
      </c>
      <c r="L276">
        <v>201.920286354768</v>
      </c>
      <c r="M276">
        <v>28.9869453759013</v>
      </c>
      <c r="N276">
        <v>0.99267126405598505</v>
      </c>
      <c r="O276">
        <v>42.362426275634398</v>
      </c>
      <c r="P276">
        <v>10.466228332337099</v>
      </c>
      <c r="Q276">
        <v>-9.7467716557496004E-2</v>
      </c>
    </row>
    <row r="277" spans="1:17" x14ac:dyDescent="0.3">
      <c r="A277" t="s">
        <v>653</v>
      </c>
      <c r="B277" t="s">
        <v>654</v>
      </c>
      <c r="C277" t="s">
        <v>3099</v>
      </c>
      <c r="D277" t="s">
        <v>197</v>
      </c>
      <c r="E277">
        <v>26784.070817489999</v>
      </c>
      <c r="F277">
        <v>8515.6</v>
      </c>
      <c r="G277">
        <v>9.2967417003747208</v>
      </c>
      <c r="H277">
        <v>3.82693586611013</v>
      </c>
      <c r="I277">
        <v>28.628837571364201</v>
      </c>
      <c r="J277">
        <v>-4.5661343732443402</v>
      </c>
      <c r="K277">
        <v>8566.7113043169193</v>
      </c>
      <c r="L277">
        <v>7596.0739396246499</v>
      </c>
      <c r="M277">
        <v>26.926149467517899</v>
      </c>
      <c r="N277">
        <v>0.44430309395366002</v>
      </c>
      <c r="O277">
        <v>12.2645497674855</v>
      </c>
      <c r="P277">
        <v>42.9739508566919</v>
      </c>
      <c r="Q277">
        <v>2.5523537788074001E-2</v>
      </c>
    </row>
    <row r="278" spans="1:17" x14ac:dyDescent="0.3">
      <c r="A278" t="s">
        <v>655</v>
      </c>
      <c r="B278" t="s">
        <v>656</v>
      </c>
      <c r="C278" t="s">
        <v>3107</v>
      </c>
      <c r="D278" t="s">
        <v>443</v>
      </c>
      <c r="E278">
        <v>26757.673779789999</v>
      </c>
      <c r="F278">
        <v>355.85</v>
      </c>
      <c r="G278">
        <v>-43.087071370379803</v>
      </c>
      <c r="H278">
        <v>-9.3630021977580604</v>
      </c>
      <c r="I278">
        <v>-29.508805883166101</v>
      </c>
      <c r="J278">
        <v>-7.4639773016751398</v>
      </c>
      <c r="K278">
        <v>405.25618155245098</v>
      </c>
      <c r="L278">
        <v>413.71958187088597</v>
      </c>
      <c r="M278">
        <v>11.6124611176083</v>
      </c>
      <c r="N278">
        <v>0.49066823536249699</v>
      </c>
      <c r="O278">
        <v>37.136433890684202</v>
      </c>
      <c r="P278">
        <v>0.465838509316784</v>
      </c>
      <c r="Q278">
        <v>-8.3882705681556993E-2</v>
      </c>
    </row>
    <row r="279" spans="1:17" x14ac:dyDescent="0.3">
      <c r="A279" t="s">
        <v>657</v>
      </c>
      <c r="B279" t="s">
        <v>658</v>
      </c>
      <c r="C279" t="s">
        <v>3108</v>
      </c>
      <c r="D279" t="s">
        <v>166</v>
      </c>
      <c r="E279">
        <v>26459.1951112959</v>
      </c>
      <c r="F279">
        <v>212.96</v>
      </c>
      <c r="G279">
        <v>253.097827303267</v>
      </c>
      <c r="H279">
        <v>-7.4878017368479002</v>
      </c>
      <c r="I279">
        <v>26.4381820287695</v>
      </c>
      <c r="J279">
        <v>-7.7798642705188099</v>
      </c>
      <c r="K279">
        <v>216.39059255459199</v>
      </c>
      <c r="L279">
        <v>168.470420311596</v>
      </c>
      <c r="M279">
        <v>31.743274803693101</v>
      </c>
      <c r="N279">
        <v>0.77425461151985897</v>
      </c>
      <c r="O279">
        <v>22.980841472576898</v>
      </c>
      <c r="P279">
        <v>310.32755298651199</v>
      </c>
      <c r="Q279">
        <v>0.184974900836574</v>
      </c>
    </row>
    <row r="280" spans="1:17" x14ac:dyDescent="0.3">
      <c r="A280" t="s">
        <v>659</v>
      </c>
      <c r="B280" t="s">
        <v>660</v>
      </c>
      <c r="C280" t="s">
        <v>3101</v>
      </c>
      <c r="D280" t="s">
        <v>51</v>
      </c>
      <c r="E280">
        <v>26456.655437955</v>
      </c>
      <c r="F280">
        <v>1624.55</v>
      </c>
      <c r="G280">
        <v>-21.893950592193399</v>
      </c>
      <c r="H280">
        <v>-3.20977911145251</v>
      </c>
      <c r="I280">
        <v>-14.614881153949099</v>
      </c>
      <c r="J280">
        <v>-3.1846279685716499</v>
      </c>
      <c r="K280">
        <v>1772.0494308244199</v>
      </c>
      <c r="L280">
        <v>1810.74130391739</v>
      </c>
      <c r="M280">
        <v>31.397068603047199</v>
      </c>
      <c r="N280">
        <v>0.65192794702005297</v>
      </c>
      <c r="O280">
        <v>36.711704779785101</v>
      </c>
      <c r="P280">
        <v>9.2758887431473305</v>
      </c>
      <c r="Q280">
        <v>-0.11832796898268701</v>
      </c>
    </row>
    <row r="281" spans="1:17" x14ac:dyDescent="0.3">
      <c r="A281" t="s">
        <v>661</v>
      </c>
      <c r="B281" t="s">
        <v>662</v>
      </c>
      <c r="C281" t="s">
        <v>3103</v>
      </c>
      <c r="D281" t="s">
        <v>192</v>
      </c>
      <c r="E281">
        <v>26340.947766239999</v>
      </c>
      <c r="F281">
        <v>14008.15</v>
      </c>
      <c r="G281">
        <v>-38.760138195392898</v>
      </c>
      <c r="H281">
        <v>-8.5244543070506396</v>
      </c>
      <c r="I281">
        <v>-6.5455224835052599</v>
      </c>
      <c r="J281">
        <v>-1.6519245051846501</v>
      </c>
      <c r="K281">
        <v>15298.7945261978</v>
      </c>
      <c r="L281">
        <v>15185.630219528</v>
      </c>
      <c r="M281">
        <v>28.4772627849215</v>
      </c>
      <c r="N281">
        <v>0.92265893367266105</v>
      </c>
      <c r="O281">
        <v>30.2813005286208</v>
      </c>
      <c r="P281">
        <v>7.9626204238921003</v>
      </c>
      <c r="Q281">
        <v>6.1801291302382003E-2</v>
      </c>
    </row>
    <row r="282" spans="1:17" x14ac:dyDescent="0.3">
      <c r="A282" t="s">
        <v>663</v>
      </c>
      <c r="B282" t="s">
        <v>664</v>
      </c>
      <c r="C282" t="s">
        <v>3105</v>
      </c>
      <c r="D282" t="s">
        <v>665</v>
      </c>
      <c r="E282">
        <v>26278.877743500001</v>
      </c>
      <c r="F282">
        <v>289.95</v>
      </c>
      <c r="G282">
        <v>74.272735833037203</v>
      </c>
      <c r="H282">
        <v>-15.340449336715301</v>
      </c>
      <c r="I282">
        <v>-34.003791940640703</v>
      </c>
      <c r="J282">
        <v>-14.083457478136699</v>
      </c>
      <c r="K282">
        <v>316.62823545791599</v>
      </c>
      <c r="L282">
        <v>298.09483463360903</v>
      </c>
      <c r="M282">
        <v>15.6355515775016</v>
      </c>
      <c r="N282">
        <v>0.78519863113955302</v>
      </c>
      <c r="O282">
        <v>43.404035178478999</v>
      </c>
      <c r="P282">
        <v>106.885479843025</v>
      </c>
      <c r="Q282">
        <v>8.2251722477978004E-2</v>
      </c>
    </row>
    <row r="283" spans="1:17" x14ac:dyDescent="0.3">
      <c r="A283" t="s">
        <v>666</v>
      </c>
      <c r="B283" t="s">
        <v>667</v>
      </c>
      <c r="C283" t="s">
        <v>3095</v>
      </c>
      <c r="D283" t="s">
        <v>437</v>
      </c>
      <c r="E283">
        <v>26235.494999999999</v>
      </c>
      <c r="F283">
        <v>739.8</v>
      </c>
      <c r="G283">
        <v>122.02282833842401</v>
      </c>
      <c r="H283">
        <v>9.5797491978249507</v>
      </c>
      <c r="I283">
        <v>-2.2900327973291499</v>
      </c>
      <c r="J283">
        <v>4.7734259210158001</v>
      </c>
      <c r="K283">
        <v>752.13352922274805</v>
      </c>
      <c r="L283">
        <v>660.53303138496096</v>
      </c>
      <c r="M283">
        <v>60.319577184552401</v>
      </c>
      <c r="N283">
        <v>1.1493345808417701</v>
      </c>
      <c r="O283">
        <v>31.116517977831801</v>
      </c>
      <c r="P283">
        <v>164.21428571428501</v>
      </c>
      <c r="Q283">
        <v>0.12676432468573201</v>
      </c>
    </row>
    <row r="284" spans="1:17" x14ac:dyDescent="0.3">
      <c r="A284" t="s">
        <v>668</v>
      </c>
      <c r="B284" t="s">
        <v>669</v>
      </c>
      <c r="C284" t="s">
        <v>3108</v>
      </c>
      <c r="D284" t="s">
        <v>276</v>
      </c>
      <c r="E284">
        <v>26219.232911160001</v>
      </c>
      <c r="F284">
        <v>1364.85</v>
      </c>
      <c r="G284">
        <v>-0.95000521113212599</v>
      </c>
      <c r="H284">
        <v>-1.56270000179628</v>
      </c>
      <c r="I284">
        <v>-14.0513525287351</v>
      </c>
      <c r="J284">
        <v>-5.6304644332859697</v>
      </c>
      <c r="K284">
        <v>1492.18039651154</v>
      </c>
      <c r="L284">
        <v>1441.55401391961</v>
      </c>
      <c r="M284">
        <v>28.6119641992045</v>
      </c>
      <c r="N284">
        <v>0.75375578112507502</v>
      </c>
      <c r="O284">
        <v>34.897607795728398</v>
      </c>
      <c r="P284">
        <v>33.078198127925099</v>
      </c>
      <c r="Q284">
        <v>4.8809522188134002E-2</v>
      </c>
    </row>
    <row r="285" spans="1:17" x14ac:dyDescent="0.3">
      <c r="A285" t="s">
        <v>670</v>
      </c>
      <c r="B285" t="s">
        <v>671</v>
      </c>
      <c r="C285" t="s">
        <v>3101</v>
      </c>
      <c r="D285" t="s">
        <v>243</v>
      </c>
      <c r="E285">
        <v>26135.490553290001</v>
      </c>
      <c r="F285">
        <v>3097.65</v>
      </c>
      <c r="G285">
        <v>3.2817437330369801</v>
      </c>
      <c r="H285">
        <v>3.6258472859170601</v>
      </c>
      <c r="I285">
        <v>23.4259616634567</v>
      </c>
      <c r="J285">
        <v>-5.1678455154181204</v>
      </c>
      <c r="K285">
        <v>3285.37469675792</v>
      </c>
      <c r="L285">
        <v>2905.61279021667</v>
      </c>
      <c r="M285">
        <v>32.498101043145198</v>
      </c>
      <c r="N285">
        <v>1.23028250357285</v>
      </c>
      <c r="O285">
        <v>17.958775200555198</v>
      </c>
      <c r="P285">
        <v>59.368729742244099</v>
      </c>
      <c r="Q285">
        <v>-3.4063137377362003E-2</v>
      </c>
    </row>
    <row r="286" spans="1:17" hidden="1" x14ac:dyDescent="0.3">
      <c r="A286" t="s">
        <v>672</v>
      </c>
      <c r="B286" t="s">
        <v>673</v>
      </c>
      <c r="C286" t="s">
        <v>3112</v>
      </c>
      <c r="D286" t="s">
        <v>51</v>
      </c>
      <c r="E286">
        <v>25910.25550594</v>
      </c>
      <c r="F286">
        <v>1406.4</v>
      </c>
      <c r="G286">
        <v>-24.306575816575599</v>
      </c>
      <c r="H286">
        <v>1.20931451484129</v>
      </c>
      <c r="I286">
        <v>-5.0837957058696697</v>
      </c>
      <c r="J286">
        <v>-6.1950934796088699</v>
      </c>
      <c r="K286">
        <v>1409.9698128765101</v>
      </c>
      <c r="M286">
        <v>29.935203983184699</v>
      </c>
      <c r="N286">
        <v>0.59639318079049097</v>
      </c>
      <c r="O286">
        <v>12.3435722411831</v>
      </c>
      <c r="P286">
        <v>14.808163265306099</v>
      </c>
    </row>
    <row r="287" spans="1:17" x14ac:dyDescent="0.3">
      <c r="A287" t="s">
        <v>674</v>
      </c>
      <c r="B287" t="s">
        <v>675</v>
      </c>
      <c r="C287" t="s">
        <v>3101</v>
      </c>
      <c r="D287" t="s">
        <v>676</v>
      </c>
      <c r="E287">
        <v>25465.460946650001</v>
      </c>
      <c r="F287">
        <v>2624.8</v>
      </c>
      <c r="G287">
        <v>61.569172535887702</v>
      </c>
      <c r="H287">
        <v>17.542531673847002</v>
      </c>
      <c r="I287">
        <v>51.391016053092699</v>
      </c>
      <c r="J287">
        <v>3.36321356667667</v>
      </c>
      <c r="K287">
        <v>2357.9575818458802</v>
      </c>
      <c r="L287">
        <v>1963.84545947879</v>
      </c>
      <c r="M287">
        <v>60.479555320437399</v>
      </c>
      <c r="N287">
        <v>1.3843484046747301</v>
      </c>
      <c r="O287">
        <v>2.3544651021029899</v>
      </c>
      <c r="P287">
        <v>92.921980081584607</v>
      </c>
      <c r="Q287">
        <v>0.108746886554396</v>
      </c>
    </row>
    <row r="288" spans="1:17" x14ac:dyDescent="0.3">
      <c r="A288" t="s">
        <v>677</v>
      </c>
      <c r="B288" t="s">
        <v>678</v>
      </c>
      <c r="C288" t="s">
        <v>3095</v>
      </c>
      <c r="D288" t="s">
        <v>18</v>
      </c>
      <c r="E288">
        <v>25384.640686068</v>
      </c>
      <c r="F288">
        <v>144.06</v>
      </c>
      <c r="G288">
        <v>8.3152389478585302</v>
      </c>
      <c r="H288">
        <v>-12.941273581563401</v>
      </c>
      <c r="I288">
        <v>-51.039770018875899</v>
      </c>
      <c r="J288">
        <v>-7.6915844131212996</v>
      </c>
      <c r="K288">
        <v>180.26578500231599</v>
      </c>
      <c r="L288">
        <v>186.62630276614399</v>
      </c>
      <c r="M288">
        <v>21.9239551144092</v>
      </c>
      <c r="N288">
        <v>1.0701265416739301</v>
      </c>
      <c r="O288">
        <v>100.784395390809</v>
      </c>
      <c r="P288">
        <v>43.988005997001501</v>
      </c>
      <c r="Q288">
        <v>9.8550799409351006E-2</v>
      </c>
    </row>
    <row r="289" spans="1:17" x14ac:dyDescent="0.3">
      <c r="A289" t="s">
        <v>679</v>
      </c>
      <c r="B289" t="s">
        <v>680</v>
      </c>
      <c r="C289" t="s">
        <v>3108</v>
      </c>
      <c r="D289" t="s">
        <v>276</v>
      </c>
      <c r="E289">
        <v>25357.739606079998</v>
      </c>
      <c r="F289">
        <v>3304.4</v>
      </c>
      <c r="G289">
        <v>-15.928704176662499</v>
      </c>
      <c r="H289">
        <v>-4.5588933842537598</v>
      </c>
      <c r="I289">
        <v>-5.2993466365289201</v>
      </c>
      <c r="J289">
        <v>-6.2279356464764701</v>
      </c>
      <c r="K289">
        <v>3723.4784899435599</v>
      </c>
      <c r="L289">
        <v>3628.18401927183</v>
      </c>
      <c r="M289">
        <v>20.8382084417585</v>
      </c>
      <c r="N289">
        <v>0.54684406555597798</v>
      </c>
      <c r="O289">
        <v>45.802566275269299</v>
      </c>
      <c r="P289">
        <v>30.8932461873638</v>
      </c>
      <c r="Q289">
        <v>6.5776255004523998E-2</v>
      </c>
    </row>
    <row r="290" spans="1:17" x14ac:dyDescent="0.3">
      <c r="A290" t="s">
        <v>681</v>
      </c>
      <c r="B290" t="s">
        <v>682</v>
      </c>
      <c r="C290" t="s">
        <v>3097</v>
      </c>
      <c r="D290" t="s">
        <v>54</v>
      </c>
      <c r="E290">
        <v>25298.619385024998</v>
      </c>
      <c r="F290">
        <v>851.85</v>
      </c>
      <c r="G290">
        <v>-11.115205311221899</v>
      </c>
      <c r="H290">
        <v>15.2276836977841</v>
      </c>
      <c r="I290">
        <v>8.25956933813662</v>
      </c>
      <c r="J290">
        <v>-1.5687269909189401</v>
      </c>
      <c r="K290">
        <v>808.55988590217498</v>
      </c>
      <c r="L290">
        <v>758.03471978878599</v>
      </c>
      <c r="M290">
        <v>54.492289602959403</v>
      </c>
      <c r="N290">
        <v>1.8004952190107399</v>
      </c>
      <c r="O290">
        <v>10.7882843223572</v>
      </c>
      <c r="P290">
        <v>41.963169735855303</v>
      </c>
    </row>
    <row r="291" spans="1:17" x14ac:dyDescent="0.3">
      <c r="A291" t="s">
        <v>683</v>
      </c>
      <c r="B291" t="s">
        <v>684</v>
      </c>
      <c r="C291" t="s">
        <v>3097</v>
      </c>
      <c r="D291" t="s">
        <v>539</v>
      </c>
      <c r="E291">
        <v>25231.460200720001</v>
      </c>
      <c r="F291">
        <v>2866</v>
      </c>
      <c r="G291">
        <v>-15.987101297130801</v>
      </c>
      <c r="H291">
        <v>19.260365226474399</v>
      </c>
      <c r="I291">
        <v>-4.8643017851367896</v>
      </c>
      <c r="J291">
        <v>-8.7151293908962195</v>
      </c>
      <c r="K291">
        <v>2677.9127178849999</v>
      </c>
      <c r="L291">
        <v>2563.3119961564298</v>
      </c>
      <c r="M291">
        <v>43.707542630251801</v>
      </c>
      <c r="N291">
        <v>2.4314029584201799</v>
      </c>
      <c r="O291">
        <v>35.938590369853401</v>
      </c>
      <c r="P291">
        <v>41.530864197530803</v>
      </c>
      <c r="Q291">
        <v>8.4526196418308996E-2</v>
      </c>
    </row>
    <row r="292" spans="1:17" x14ac:dyDescent="0.3">
      <c r="A292" t="s">
        <v>685</v>
      </c>
      <c r="B292" t="s">
        <v>686</v>
      </c>
      <c r="C292" t="s">
        <v>3106</v>
      </c>
      <c r="D292" t="s">
        <v>309</v>
      </c>
      <c r="E292">
        <v>25227.855204435</v>
      </c>
      <c r="F292">
        <v>389.35</v>
      </c>
      <c r="G292">
        <v>9.772188965202</v>
      </c>
      <c r="H292">
        <v>-0.59653864054636896</v>
      </c>
      <c r="I292">
        <v>15.3379370614423</v>
      </c>
      <c r="J292">
        <v>-2.6539853639929301</v>
      </c>
      <c r="K292">
        <v>426.78210650549499</v>
      </c>
      <c r="L292">
        <v>388.719975050632</v>
      </c>
      <c r="M292">
        <v>16.457191666328601</v>
      </c>
      <c r="N292">
        <v>0.64780936185551996</v>
      </c>
      <c r="O292">
        <v>24.309747014254501</v>
      </c>
      <c r="P292">
        <v>49.033492822966501</v>
      </c>
      <c r="Q292">
        <v>-5.9493163573500998E-2</v>
      </c>
    </row>
    <row r="293" spans="1:17" x14ac:dyDescent="0.3">
      <c r="A293" t="s">
        <v>687</v>
      </c>
      <c r="B293" t="s">
        <v>688</v>
      </c>
      <c r="C293" t="s">
        <v>3108</v>
      </c>
      <c r="D293" t="s">
        <v>276</v>
      </c>
      <c r="E293">
        <v>25189.136528129999</v>
      </c>
      <c r="F293">
        <v>5038.3999999999996</v>
      </c>
      <c r="G293">
        <v>-25.8952669636918</v>
      </c>
      <c r="H293">
        <v>0.92936873413785304</v>
      </c>
      <c r="I293">
        <v>2.38597164603912</v>
      </c>
      <c r="J293">
        <v>-3.1108408482658598</v>
      </c>
      <c r="K293">
        <v>5356.85520013323</v>
      </c>
      <c r="L293">
        <v>5279.39802796803</v>
      </c>
      <c r="M293">
        <v>21.936409974733301</v>
      </c>
      <c r="N293">
        <v>0.57321249195149104</v>
      </c>
      <c r="O293">
        <v>45.879644331533797</v>
      </c>
      <c r="P293">
        <v>25.193191700832301</v>
      </c>
      <c r="Q293">
        <v>3.8550600653310001E-2</v>
      </c>
    </row>
    <row r="294" spans="1:17" x14ac:dyDescent="0.3">
      <c r="A294" t="s">
        <v>689</v>
      </c>
      <c r="B294" t="s">
        <v>690</v>
      </c>
      <c r="C294" t="s">
        <v>3101</v>
      </c>
      <c r="D294" t="s">
        <v>243</v>
      </c>
      <c r="E294">
        <v>25117.356594450001</v>
      </c>
      <c r="F294">
        <v>1242.05</v>
      </c>
      <c r="G294">
        <v>-5.0932320937292097</v>
      </c>
      <c r="H294">
        <v>8.0983950837263095</v>
      </c>
      <c r="I294">
        <v>-10.4830064005903</v>
      </c>
      <c r="J294">
        <v>-0.88078495619319197</v>
      </c>
      <c r="K294">
        <v>1253.66133707476</v>
      </c>
      <c r="L294">
        <v>1223.94778086522</v>
      </c>
      <c r="M294">
        <v>39.036474396444</v>
      </c>
      <c r="N294">
        <v>0.732151939132895</v>
      </c>
      <c r="O294">
        <v>16.331870697636901</v>
      </c>
      <c r="P294">
        <v>25.5864509605662</v>
      </c>
      <c r="Q294">
        <v>0.10794251845958699</v>
      </c>
    </row>
    <row r="295" spans="1:17" x14ac:dyDescent="0.3">
      <c r="A295" t="s">
        <v>691</v>
      </c>
      <c r="B295" t="s">
        <v>692</v>
      </c>
      <c r="C295" t="s">
        <v>3101</v>
      </c>
      <c r="D295" t="s">
        <v>51</v>
      </c>
      <c r="E295">
        <v>25105.029665639999</v>
      </c>
      <c r="F295">
        <v>492.2</v>
      </c>
      <c r="G295">
        <v>8.4284160662316605</v>
      </c>
      <c r="H295">
        <v>7.1029798196767899</v>
      </c>
      <c r="I295">
        <v>2.3580766739783199</v>
      </c>
      <c r="J295">
        <v>-0.53387496570597404</v>
      </c>
      <c r="K295">
        <v>463.90048884751599</v>
      </c>
      <c r="L295">
        <v>439.72168990391702</v>
      </c>
      <c r="M295">
        <v>53.268000663500402</v>
      </c>
      <c r="N295">
        <v>1.4342784872589001</v>
      </c>
      <c r="O295">
        <v>5.2417716375457104</v>
      </c>
      <c r="P295">
        <v>39.492702281422602</v>
      </c>
      <c r="Q295">
        <v>-4.4908142040730001E-2</v>
      </c>
    </row>
    <row r="296" spans="1:17" x14ac:dyDescent="0.3">
      <c r="A296" t="s">
        <v>693</v>
      </c>
      <c r="B296" t="s">
        <v>694</v>
      </c>
      <c r="C296" t="s">
        <v>3111</v>
      </c>
      <c r="D296" t="s">
        <v>270</v>
      </c>
      <c r="E296">
        <v>24682.756645199999</v>
      </c>
      <c r="F296">
        <v>514.4</v>
      </c>
      <c r="G296">
        <v>7.0708338662618297</v>
      </c>
      <c r="H296">
        <v>-4.4631773869949498</v>
      </c>
      <c r="I296">
        <v>19.623170752027399</v>
      </c>
      <c r="J296">
        <v>-8.1437246681303996</v>
      </c>
      <c r="K296">
        <v>536.755777083314</v>
      </c>
      <c r="L296">
        <v>483.00804900964999</v>
      </c>
      <c r="M296">
        <v>29.9570409289502</v>
      </c>
      <c r="N296">
        <v>0.58096116503018302</v>
      </c>
      <c r="O296">
        <v>22.142301710730901</v>
      </c>
      <c r="P296">
        <v>53.049687592978202</v>
      </c>
      <c r="Q296">
        <v>1.261459996876E-2</v>
      </c>
    </row>
    <row r="297" spans="1:17" x14ac:dyDescent="0.3">
      <c r="A297" t="s">
        <v>695</v>
      </c>
      <c r="B297" t="s">
        <v>696</v>
      </c>
      <c r="C297" t="s">
        <v>3097</v>
      </c>
      <c r="D297" t="s">
        <v>575</v>
      </c>
      <c r="E297">
        <v>24626.606203525</v>
      </c>
      <c r="F297">
        <v>903.6</v>
      </c>
      <c r="G297">
        <v>-1.7051564520148901</v>
      </c>
      <c r="H297">
        <v>5.2402190060010101</v>
      </c>
      <c r="I297">
        <v>4.0238684843972798</v>
      </c>
      <c r="J297">
        <v>2.7313838459190101</v>
      </c>
      <c r="K297">
        <v>941.22746825017703</v>
      </c>
      <c r="L297">
        <v>833.95123039300597</v>
      </c>
      <c r="M297">
        <v>51.157445879020997</v>
      </c>
      <c r="N297">
        <v>0.65206886437469902</v>
      </c>
      <c r="O297">
        <v>33.045595396193001</v>
      </c>
      <c r="P297">
        <v>49.602649006622499</v>
      </c>
      <c r="Q297">
        <v>9.2755465387702005E-2</v>
      </c>
    </row>
    <row r="298" spans="1:17" x14ac:dyDescent="0.3">
      <c r="A298" t="s">
        <v>697</v>
      </c>
      <c r="B298" t="s">
        <v>698</v>
      </c>
      <c r="C298" t="s">
        <v>3108</v>
      </c>
      <c r="D298" t="s">
        <v>276</v>
      </c>
      <c r="E298">
        <v>24383.865600000001</v>
      </c>
      <c r="F298">
        <v>2090.6999999999998</v>
      </c>
      <c r="G298">
        <v>-29.713261671706402</v>
      </c>
      <c r="H298">
        <v>-1.2097162271596</v>
      </c>
      <c r="I298">
        <v>-7.3818268164588101</v>
      </c>
      <c r="J298">
        <v>-8.7067486140642298</v>
      </c>
      <c r="K298">
        <v>2401.9640772190701</v>
      </c>
      <c r="L298">
        <v>2367.75823816405</v>
      </c>
      <c r="M298">
        <v>26.330508917344499</v>
      </c>
      <c r="N298">
        <v>1.3795338246005</v>
      </c>
      <c r="O298">
        <v>41.579375328837202</v>
      </c>
      <c r="P298">
        <v>11.492107508532399</v>
      </c>
      <c r="Q298">
        <v>1.8104712102929001E-2</v>
      </c>
    </row>
    <row r="299" spans="1:17" x14ac:dyDescent="0.3">
      <c r="A299" t="s">
        <v>699</v>
      </c>
      <c r="B299" t="s">
        <v>700</v>
      </c>
      <c r="C299" t="s">
        <v>3101</v>
      </c>
      <c r="D299" t="s">
        <v>51</v>
      </c>
      <c r="E299">
        <v>24261.852188879999</v>
      </c>
      <c r="F299">
        <v>5268.55</v>
      </c>
      <c r="G299">
        <v>5.7975247229302997</v>
      </c>
      <c r="H299">
        <v>-0.55433699042527795</v>
      </c>
      <c r="I299">
        <v>16.875460353226298</v>
      </c>
      <c r="J299">
        <v>-5.2405410754927804</v>
      </c>
      <c r="K299">
        <v>5618.2983596207596</v>
      </c>
      <c r="L299">
        <v>5054.9243107335196</v>
      </c>
      <c r="M299">
        <v>24.447084949115499</v>
      </c>
      <c r="N299">
        <v>0.559854236921974</v>
      </c>
      <c r="O299">
        <v>22.446403659450802</v>
      </c>
      <c r="P299">
        <v>36.916580041579998</v>
      </c>
      <c r="Q299">
        <v>-4.5646479361345998E-2</v>
      </c>
    </row>
    <row r="300" spans="1:17" x14ac:dyDescent="0.3">
      <c r="A300" t="s">
        <v>701</v>
      </c>
      <c r="B300" t="s">
        <v>702</v>
      </c>
      <c r="C300" t="s">
        <v>3102</v>
      </c>
      <c r="D300" t="s">
        <v>57</v>
      </c>
      <c r="E300">
        <v>24204.916051799999</v>
      </c>
      <c r="F300">
        <v>176.94</v>
      </c>
      <c r="G300">
        <v>81.2423854046489</v>
      </c>
      <c r="H300">
        <v>-1.66308531406829</v>
      </c>
      <c r="I300">
        <v>11.480472377917</v>
      </c>
      <c r="J300">
        <v>-6.17565493078851</v>
      </c>
      <c r="K300">
        <v>188.00537384957801</v>
      </c>
      <c r="L300">
        <v>159.69013970299201</v>
      </c>
      <c r="M300">
        <v>33.228297303924798</v>
      </c>
      <c r="N300">
        <v>0.46233003360827601</v>
      </c>
      <c r="O300">
        <v>20.0915564598168</v>
      </c>
      <c r="P300">
        <v>111.650717703349</v>
      </c>
      <c r="Q300">
        <v>9.1301027462301995E-2</v>
      </c>
    </row>
    <row r="301" spans="1:17" x14ac:dyDescent="0.3">
      <c r="A301" t="s">
        <v>703</v>
      </c>
      <c r="B301" t="s">
        <v>704</v>
      </c>
      <c r="C301" t="s">
        <v>3108</v>
      </c>
      <c r="D301" t="s">
        <v>446</v>
      </c>
      <c r="E301">
        <v>24133.726979999999</v>
      </c>
      <c r="F301">
        <v>3510.25</v>
      </c>
      <c r="G301">
        <v>-1.9788738818516101</v>
      </c>
      <c r="H301">
        <v>0.45835157692424</v>
      </c>
      <c r="I301">
        <v>4.6955582583285898</v>
      </c>
      <c r="J301">
        <v>-3.8578559943764299</v>
      </c>
      <c r="K301">
        <v>3601.5031371742102</v>
      </c>
      <c r="L301">
        <v>3375.62399121931</v>
      </c>
      <c r="M301">
        <v>29.623548655317201</v>
      </c>
      <c r="N301">
        <v>0.41665861412173999</v>
      </c>
      <c r="O301">
        <v>13.339505733209799</v>
      </c>
      <c r="P301">
        <v>35.9771450706953</v>
      </c>
      <c r="Q301">
        <v>0.106241417689092</v>
      </c>
    </row>
    <row r="302" spans="1:17" x14ac:dyDescent="0.3">
      <c r="A302" t="s">
        <v>705</v>
      </c>
      <c r="B302" t="s">
        <v>706</v>
      </c>
      <c r="C302" t="s">
        <v>3097</v>
      </c>
      <c r="D302" t="s">
        <v>419</v>
      </c>
      <c r="E302">
        <v>23895.091147800002</v>
      </c>
      <c r="F302">
        <v>6557.75</v>
      </c>
      <c r="G302">
        <v>101.26068060233899</v>
      </c>
      <c r="H302">
        <v>4.2548378270911398</v>
      </c>
      <c r="I302">
        <v>15.9012293591875</v>
      </c>
      <c r="J302">
        <v>-4.80619514780975</v>
      </c>
      <c r="K302">
        <v>6529.7015003737097</v>
      </c>
      <c r="L302">
        <v>5245.7498179028798</v>
      </c>
      <c r="M302">
        <v>45.055569631509996</v>
      </c>
      <c r="N302">
        <v>1.15405181544627</v>
      </c>
      <c r="O302">
        <v>12.7749609240974</v>
      </c>
      <c r="P302">
        <v>150.42483722528701</v>
      </c>
    </row>
    <row r="303" spans="1:17" x14ac:dyDescent="0.3">
      <c r="A303" t="s">
        <v>707</v>
      </c>
      <c r="B303" t="s">
        <v>708</v>
      </c>
      <c r="C303" t="s">
        <v>3100</v>
      </c>
      <c r="D303" t="s">
        <v>48</v>
      </c>
      <c r="E303">
        <v>23826.231</v>
      </c>
      <c r="F303">
        <v>904.5</v>
      </c>
      <c r="G303">
        <v>12.286673115267201</v>
      </c>
      <c r="H303">
        <v>-5.4153563592212404</v>
      </c>
      <c r="I303">
        <v>15.0898009911733</v>
      </c>
      <c r="J303">
        <v>-7.4637327020946902</v>
      </c>
      <c r="K303">
        <v>954.59956259698004</v>
      </c>
      <c r="L303">
        <v>830.89026833140497</v>
      </c>
      <c r="M303">
        <v>18.526943255205399</v>
      </c>
      <c r="N303">
        <v>0.30793152246313898</v>
      </c>
      <c r="O303">
        <v>18.076285240464301</v>
      </c>
      <c r="P303">
        <v>64.439596400327204</v>
      </c>
      <c r="Q303">
        <v>6.4160270258059995E-2</v>
      </c>
    </row>
    <row r="304" spans="1:17" x14ac:dyDescent="0.3">
      <c r="A304" t="s">
        <v>709</v>
      </c>
      <c r="B304" t="s">
        <v>710</v>
      </c>
      <c r="C304" t="s">
        <v>3100</v>
      </c>
      <c r="D304" t="s">
        <v>48</v>
      </c>
      <c r="E304">
        <v>23735.7</v>
      </c>
      <c r="F304">
        <v>93.31</v>
      </c>
      <c r="G304">
        <v>80.808640951509304</v>
      </c>
      <c r="H304">
        <v>-18.8741042918932</v>
      </c>
      <c r="I304">
        <v>-10.0973418731822</v>
      </c>
      <c r="J304">
        <v>-16.5917004762596</v>
      </c>
      <c r="K304">
        <v>111.240705908716</v>
      </c>
      <c r="L304">
        <v>97.931355099903797</v>
      </c>
      <c r="M304">
        <v>7.53256112935044</v>
      </c>
      <c r="N304">
        <v>0.26385961612607001</v>
      </c>
      <c r="O304">
        <v>49.8588932947522</v>
      </c>
      <c r="P304">
        <v>121.638954869358</v>
      </c>
      <c r="Q304">
        <v>0.111344388631583</v>
      </c>
    </row>
    <row r="305" spans="1:17" hidden="1" x14ac:dyDescent="0.3">
      <c r="A305" t="s">
        <v>711</v>
      </c>
      <c r="B305" t="s">
        <v>712</v>
      </c>
      <c r="C305" t="s">
        <v>3112</v>
      </c>
      <c r="D305" t="s">
        <v>125</v>
      </c>
      <c r="E305">
        <v>23636.93245882</v>
      </c>
      <c r="F305">
        <v>1044.0999999999999</v>
      </c>
      <c r="G305">
        <v>-35.572468387289398</v>
      </c>
      <c r="H305">
        <v>-2.5731022006655699</v>
      </c>
      <c r="I305">
        <v>-13.5297426054005</v>
      </c>
      <c r="J305">
        <v>-6.9348639830137602</v>
      </c>
      <c r="K305">
        <v>1168.7932647217001</v>
      </c>
      <c r="L305">
        <v>1138.6021705205101</v>
      </c>
      <c r="M305">
        <v>22.437187773515099</v>
      </c>
      <c r="N305">
        <v>0.44157851188133102</v>
      </c>
      <c r="O305">
        <v>34.086773297576798</v>
      </c>
      <c r="P305">
        <v>8.7660815667482499</v>
      </c>
      <c r="Q305">
        <v>-7.0048369067892996E-2</v>
      </c>
    </row>
    <row r="306" spans="1:17" x14ac:dyDescent="0.3">
      <c r="A306" t="s">
        <v>713</v>
      </c>
      <c r="B306" t="s">
        <v>714</v>
      </c>
      <c r="C306" t="s">
        <v>3097</v>
      </c>
      <c r="D306" t="s">
        <v>419</v>
      </c>
      <c r="E306">
        <v>23617.703473320002</v>
      </c>
      <c r="F306">
        <v>1075.1500000000001</v>
      </c>
      <c r="G306">
        <v>-16.426203352847899</v>
      </c>
      <c r="H306">
        <v>3.7494721263278898</v>
      </c>
      <c r="I306">
        <v>7.3651536281286996</v>
      </c>
      <c r="J306">
        <v>2.1316481871744402</v>
      </c>
      <c r="K306">
        <v>1043.2520440860801</v>
      </c>
      <c r="L306">
        <v>973.48482545753404</v>
      </c>
      <c r="M306">
        <v>49.499785606255003</v>
      </c>
      <c r="N306">
        <v>0.82431279651182798</v>
      </c>
      <c r="O306">
        <v>6.3851555596893199</v>
      </c>
      <c r="P306">
        <v>45.961172956828598</v>
      </c>
      <c r="Q306">
        <v>-6.4122465449679006E-2</v>
      </c>
    </row>
    <row r="307" spans="1:17" x14ac:dyDescent="0.3">
      <c r="A307" t="s">
        <v>715</v>
      </c>
      <c r="B307" t="s">
        <v>716</v>
      </c>
      <c r="C307" t="s">
        <v>3101</v>
      </c>
      <c r="D307" t="s">
        <v>51</v>
      </c>
      <c r="E307">
        <v>23139.204105299999</v>
      </c>
      <c r="F307">
        <v>1323.25</v>
      </c>
      <c r="G307">
        <v>34.699693281906299</v>
      </c>
      <c r="H307">
        <v>-3.4217362077508802</v>
      </c>
      <c r="I307">
        <v>22.753649914952401</v>
      </c>
      <c r="J307">
        <v>-6.2696786090573697</v>
      </c>
      <c r="K307">
        <v>1403.89818592387</v>
      </c>
      <c r="L307">
        <v>1203.0443602399901</v>
      </c>
      <c r="M307">
        <v>25.764688973808401</v>
      </c>
      <c r="N307">
        <v>0.513332793989275</v>
      </c>
      <c r="O307">
        <v>23.861704137540102</v>
      </c>
      <c r="P307">
        <v>82.718862192764405</v>
      </c>
      <c r="Q307">
        <v>3.9496734520139E-2</v>
      </c>
    </row>
    <row r="308" spans="1:17" x14ac:dyDescent="0.3">
      <c r="A308" t="s">
        <v>717</v>
      </c>
      <c r="B308" t="s">
        <v>718</v>
      </c>
      <c r="C308" t="s">
        <v>3097</v>
      </c>
      <c r="D308" t="s">
        <v>54</v>
      </c>
      <c r="E308">
        <v>23104.43107115</v>
      </c>
      <c r="F308">
        <v>319.64999999999998</v>
      </c>
      <c r="G308">
        <v>-37.256250339213103</v>
      </c>
      <c r="H308">
        <v>-17.845762003588501</v>
      </c>
      <c r="I308">
        <v>-43.185450487559201</v>
      </c>
      <c r="J308">
        <v>-19.652712421584599</v>
      </c>
      <c r="K308">
        <v>380.94263607494901</v>
      </c>
      <c r="L308">
        <v>406.46427264213702</v>
      </c>
      <c r="M308">
        <v>6.2019631735109204</v>
      </c>
      <c r="N308">
        <v>1.4912065356129101</v>
      </c>
      <c r="O308">
        <v>62.584076333489698</v>
      </c>
      <c r="P308">
        <v>18.3669690798</v>
      </c>
      <c r="Q308">
        <v>6.2629926797296995E-2</v>
      </c>
    </row>
    <row r="309" spans="1:17" hidden="1" x14ac:dyDescent="0.3">
      <c r="A309" t="s">
        <v>719</v>
      </c>
      <c r="B309" t="s">
        <v>720</v>
      </c>
      <c r="C309" t="s">
        <v>3112</v>
      </c>
      <c r="D309" t="s">
        <v>721</v>
      </c>
      <c r="E309">
        <v>23025.673136879999</v>
      </c>
      <c r="F309">
        <v>90.17</v>
      </c>
      <c r="G309">
        <v>42.220757443182201</v>
      </c>
      <c r="H309">
        <v>-3.9918240702968601</v>
      </c>
      <c r="I309">
        <v>-4.2812925121107899</v>
      </c>
      <c r="J309">
        <v>-4.5240067316925803</v>
      </c>
      <c r="K309">
        <v>97.403950821518194</v>
      </c>
      <c r="L309">
        <v>88.5241584172188</v>
      </c>
      <c r="M309">
        <v>50.681017208567297</v>
      </c>
      <c r="N309">
        <v>0.73821473412357796</v>
      </c>
      <c r="O309">
        <v>18.221137850726301</v>
      </c>
      <c r="P309">
        <v>71.883339687380797</v>
      </c>
      <c r="Q309">
        <v>2.0612820630179999E-2</v>
      </c>
    </row>
    <row r="310" spans="1:17" x14ac:dyDescent="0.3">
      <c r="A310" t="s">
        <v>722</v>
      </c>
      <c r="B310" t="s">
        <v>723</v>
      </c>
      <c r="C310" t="s">
        <v>3107</v>
      </c>
      <c r="D310" t="s">
        <v>724</v>
      </c>
      <c r="E310">
        <v>22927.136321325001</v>
      </c>
      <c r="F310">
        <v>372.55</v>
      </c>
      <c r="G310">
        <v>110.72530936736899</v>
      </c>
      <c r="H310">
        <v>11.4049409739699</v>
      </c>
      <c r="I310">
        <v>62.491190138973899</v>
      </c>
      <c r="J310">
        <v>1.94902835411746</v>
      </c>
      <c r="K310">
        <v>313.73013115492</v>
      </c>
      <c r="L310">
        <v>251.53482132430099</v>
      </c>
      <c r="M310">
        <v>53.502921412605097</v>
      </c>
      <c r="N310">
        <v>0.93226584982551697</v>
      </c>
      <c r="O310">
        <v>1.4628908871292301</v>
      </c>
      <c r="P310">
        <v>141.60181582360499</v>
      </c>
      <c r="Q310">
        <v>5.4856236286184003E-2</v>
      </c>
    </row>
    <row r="311" spans="1:17" x14ac:dyDescent="0.3">
      <c r="A311" t="s">
        <v>725</v>
      </c>
      <c r="B311" t="s">
        <v>726</v>
      </c>
      <c r="C311" t="s">
        <v>3103</v>
      </c>
      <c r="D311" t="s">
        <v>516</v>
      </c>
      <c r="E311">
        <v>22728.089701519999</v>
      </c>
      <c r="F311">
        <v>1321.45</v>
      </c>
      <c r="G311">
        <v>81.555600565503497</v>
      </c>
      <c r="H311">
        <v>-3.0193006168734802</v>
      </c>
      <c r="I311">
        <v>11.467924315164</v>
      </c>
      <c r="J311">
        <v>-6.4116089944986001</v>
      </c>
      <c r="K311">
        <v>1389.93670773807</v>
      </c>
      <c r="L311">
        <v>1235.58104150903</v>
      </c>
      <c r="M311">
        <v>22.694833139148798</v>
      </c>
      <c r="N311">
        <v>0.98079104426457497</v>
      </c>
      <c r="O311">
        <v>34.394036853456399</v>
      </c>
      <c r="P311">
        <v>116.98686371100101</v>
      </c>
      <c r="Q311">
        <v>6.8312095380438004E-2</v>
      </c>
    </row>
    <row r="312" spans="1:17" x14ac:dyDescent="0.3">
      <c r="A312" t="s">
        <v>727</v>
      </c>
      <c r="B312" t="s">
        <v>728</v>
      </c>
      <c r="C312" t="s">
        <v>3109</v>
      </c>
      <c r="D312" t="s">
        <v>250</v>
      </c>
      <c r="E312">
        <v>22694.466164779999</v>
      </c>
      <c r="F312">
        <v>352.4</v>
      </c>
      <c r="G312">
        <v>26.846210047689102</v>
      </c>
      <c r="H312">
        <v>2.5780733989593898</v>
      </c>
      <c r="I312">
        <v>-34.300408087715802</v>
      </c>
      <c r="J312">
        <v>-7.4915844131213003</v>
      </c>
      <c r="K312">
        <v>391.39784765892603</v>
      </c>
      <c r="L312">
        <v>381.09776370698501</v>
      </c>
      <c r="M312">
        <v>21.550839235065101</v>
      </c>
      <c r="N312">
        <v>0.66830786319459601</v>
      </c>
      <c r="O312">
        <v>42.508513053348402</v>
      </c>
      <c r="P312">
        <v>67.609988109393498</v>
      </c>
      <c r="Q312">
        <v>0.11020740544191999</v>
      </c>
    </row>
    <row r="313" spans="1:17" x14ac:dyDescent="0.3">
      <c r="A313" t="s">
        <v>729</v>
      </c>
      <c r="B313" t="s">
        <v>730</v>
      </c>
      <c r="C313" t="s">
        <v>3110</v>
      </c>
      <c r="D313" t="s">
        <v>141</v>
      </c>
      <c r="E313">
        <v>22585.303143179899</v>
      </c>
      <c r="F313">
        <v>681.15</v>
      </c>
      <c r="G313">
        <v>155.675163982519</v>
      </c>
      <c r="H313">
        <v>-0.191317350755112</v>
      </c>
      <c r="I313">
        <v>76.711084644280703</v>
      </c>
      <c r="J313">
        <v>-12.568976478465499</v>
      </c>
      <c r="K313">
        <v>668.81990042015798</v>
      </c>
      <c r="L313">
        <v>493.60690231169201</v>
      </c>
      <c r="M313">
        <v>26.028116544280699</v>
      </c>
      <c r="N313">
        <v>0.57912195901547403</v>
      </c>
      <c r="O313">
        <v>16.897893268736599</v>
      </c>
      <c r="P313">
        <v>195.76639166304801</v>
      </c>
      <c r="Q313">
        <v>0.25961563150123901</v>
      </c>
    </row>
    <row r="314" spans="1:17" hidden="1" x14ac:dyDescent="0.3">
      <c r="A314" t="s">
        <v>731</v>
      </c>
      <c r="B314" t="s">
        <v>732</v>
      </c>
      <c r="C314" t="s">
        <v>3108</v>
      </c>
      <c r="D314" t="s">
        <v>733</v>
      </c>
      <c r="E314">
        <v>22580.839201840001</v>
      </c>
      <c r="F314">
        <v>1014.9</v>
      </c>
      <c r="G314">
        <v>105.957198588041</v>
      </c>
      <c r="H314">
        <v>-9.7171432773021493</v>
      </c>
      <c r="I314">
        <v>16.836690271918599</v>
      </c>
      <c r="J314">
        <v>-9.7228232723013299</v>
      </c>
      <c r="K314">
        <v>1122.00310163677</v>
      </c>
      <c r="M314">
        <v>20.231634444116299</v>
      </c>
      <c r="N314">
        <v>0.37198504893244599</v>
      </c>
      <c r="O314">
        <v>42.866292245541402</v>
      </c>
      <c r="P314">
        <v>175.78804347825999</v>
      </c>
    </row>
    <row r="315" spans="1:17" x14ac:dyDescent="0.3">
      <c r="A315" t="s">
        <v>734</v>
      </c>
      <c r="B315" t="s">
        <v>735</v>
      </c>
      <c r="C315" t="s">
        <v>3106</v>
      </c>
      <c r="D315" t="s">
        <v>97</v>
      </c>
      <c r="E315">
        <v>22566.398849370002</v>
      </c>
      <c r="F315">
        <v>283.39999999999998</v>
      </c>
      <c r="G315">
        <v>-37.542605717471503</v>
      </c>
      <c r="H315">
        <v>-2.88023623684172</v>
      </c>
      <c r="I315">
        <v>-7.4723073781496803</v>
      </c>
      <c r="J315">
        <v>-1.28950107978797</v>
      </c>
      <c r="K315">
        <v>291.87126285301099</v>
      </c>
      <c r="L315">
        <v>293.45295416495298</v>
      </c>
      <c r="M315">
        <v>42.197070314516097</v>
      </c>
      <c r="N315">
        <v>0.58119004891966597</v>
      </c>
      <c r="O315">
        <v>26.076217360621001</v>
      </c>
      <c r="P315">
        <v>12.527297994838101</v>
      </c>
      <c r="Q315">
        <v>-8.9098594191083E-2</v>
      </c>
    </row>
    <row r="316" spans="1:17" x14ac:dyDescent="0.3">
      <c r="A316" t="s">
        <v>736</v>
      </c>
      <c r="B316" t="s">
        <v>737</v>
      </c>
      <c r="C316" t="s">
        <v>3101</v>
      </c>
      <c r="D316" t="s">
        <v>243</v>
      </c>
      <c r="E316">
        <v>22348.710773750001</v>
      </c>
      <c r="F316">
        <v>438.65</v>
      </c>
      <c r="G316">
        <v>5.3025449565445504</v>
      </c>
      <c r="H316">
        <v>15.186376204751699</v>
      </c>
      <c r="I316">
        <v>14.5868751809098</v>
      </c>
      <c r="J316">
        <v>7.9838652378075796</v>
      </c>
      <c r="K316">
        <v>411.54363316094799</v>
      </c>
      <c r="L316">
        <v>387.809958233212</v>
      </c>
      <c r="M316">
        <v>67.915140217079198</v>
      </c>
      <c r="N316">
        <v>1.83334247812447</v>
      </c>
      <c r="O316">
        <v>27.208480565371001</v>
      </c>
      <c r="P316">
        <v>40.999678559948499</v>
      </c>
      <c r="Q316">
        <v>0.132398834372561</v>
      </c>
    </row>
    <row r="317" spans="1:17" x14ac:dyDescent="0.3">
      <c r="A317" t="s">
        <v>738</v>
      </c>
      <c r="B317" t="s">
        <v>739</v>
      </c>
      <c r="C317" t="s">
        <v>3108</v>
      </c>
      <c r="D317" t="s">
        <v>117</v>
      </c>
      <c r="E317">
        <v>22172.185525415</v>
      </c>
      <c r="F317">
        <v>804.35</v>
      </c>
      <c r="G317">
        <v>55.148530938822802</v>
      </c>
      <c r="H317">
        <v>-4.6561411399454702</v>
      </c>
      <c r="I317">
        <v>17.5826351595266</v>
      </c>
      <c r="J317">
        <v>-8.1092397803529295</v>
      </c>
      <c r="K317">
        <v>846.92095169573304</v>
      </c>
      <c r="L317">
        <v>709.35889199355597</v>
      </c>
      <c r="M317">
        <v>18.9076584135193</v>
      </c>
      <c r="N317">
        <v>0.34448074712383697</v>
      </c>
      <c r="O317">
        <v>18.9656244172313</v>
      </c>
      <c r="P317">
        <v>89.303365497764105</v>
      </c>
      <c r="Q317">
        <v>0.103526177664179</v>
      </c>
    </row>
    <row r="318" spans="1:17" x14ac:dyDescent="0.3">
      <c r="A318" t="s">
        <v>740</v>
      </c>
      <c r="B318" t="s">
        <v>741</v>
      </c>
      <c r="C318" t="s">
        <v>3098</v>
      </c>
      <c r="D318" t="s">
        <v>742</v>
      </c>
      <c r="E318">
        <v>22104.954040559998</v>
      </c>
      <c r="F318">
        <v>1250.4000000000001</v>
      </c>
      <c r="G318">
        <v>16.855506079478801</v>
      </c>
      <c r="H318">
        <v>10.6309427067002</v>
      </c>
      <c r="I318">
        <v>3.33739086959095</v>
      </c>
      <c r="J318">
        <v>-8.5189240733897993</v>
      </c>
      <c r="K318">
        <v>1239.26136318456</v>
      </c>
      <c r="L318">
        <v>1123.4042194589799</v>
      </c>
      <c r="M318">
        <v>53.958837660842903</v>
      </c>
      <c r="N318">
        <v>3.4324744498620001</v>
      </c>
      <c r="O318">
        <v>19.561740243122099</v>
      </c>
      <c r="P318">
        <v>92</v>
      </c>
      <c r="Q318">
        <v>0.108745799998703</v>
      </c>
    </row>
    <row r="319" spans="1:17" x14ac:dyDescent="0.3">
      <c r="A319" t="s">
        <v>743</v>
      </c>
      <c r="B319" t="s">
        <v>744</v>
      </c>
      <c r="C319" t="s">
        <v>3108</v>
      </c>
      <c r="D319" t="s">
        <v>166</v>
      </c>
      <c r="E319">
        <v>21941.453919824999</v>
      </c>
      <c r="F319">
        <v>668.4</v>
      </c>
      <c r="G319">
        <v>69.559767926437999</v>
      </c>
      <c r="H319">
        <v>7.4643061446119399</v>
      </c>
      <c r="I319">
        <v>15.4356855607653</v>
      </c>
      <c r="J319">
        <v>-9.0773063089048591</v>
      </c>
      <c r="K319">
        <v>723.86973058431602</v>
      </c>
      <c r="L319">
        <v>611.39700807755003</v>
      </c>
      <c r="M319">
        <v>31.708809223568899</v>
      </c>
      <c r="N319">
        <v>0.54154600182991497</v>
      </c>
      <c r="O319">
        <v>26.264213046080101</v>
      </c>
      <c r="P319">
        <v>101.933534743202</v>
      </c>
      <c r="Q319">
        <v>0.13630302515921799</v>
      </c>
    </row>
    <row r="320" spans="1:17" x14ac:dyDescent="0.3">
      <c r="A320" t="s">
        <v>745</v>
      </c>
      <c r="B320" t="s">
        <v>746</v>
      </c>
      <c r="C320" t="s">
        <v>3095</v>
      </c>
      <c r="D320" t="s">
        <v>185</v>
      </c>
      <c r="E320">
        <v>21846.264478720001</v>
      </c>
      <c r="F320">
        <v>389.45</v>
      </c>
      <c r="G320">
        <v>13.5824485515069</v>
      </c>
      <c r="H320">
        <v>-1.8663338742184299</v>
      </c>
      <c r="I320">
        <v>21.908778540116501</v>
      </c>
      <c r="J320">
        <v>-0.93015225231728405</v>
      </c>
      <c r="K320">
        <v>393.73051456417301</v>
      </c>
      <c r="L320">
        <v>350.87035683611799</v>
      </c>
      <c r="M320">
        <v>32.508899664816703</v>
      </c>
      <c r="N320">
        <v>0.23844703900869399</v>
      </c>
      <c r="O320">
        <v>20.605982796251102</v>
      </c>
      <c r="P320">
        <v>53.025540275049103</v>
      </c>
      <c r="Q320">
        <v>1.272940730119E-2</v>
      </c>
    </row>
    <row r="321" spans="1:17" x14ac:dyDescent="0.3">
      <c r="A321" t="s">
        <v>747</v>
      </c>
      <c r="B321" t="s">
        <v>748</v>
      </c>
      <c r="C321" t="s">
        <v>3111</v>
      </c>
      <c r="D321" t="s">
        <v>163</v>
      </c>
      <c r="E321">
        <v>21800.294698524998</v>
      </c>
      <c r="F321">
        <v>7640.1</v>
      </c>
      <c r="G321">
        <v>-5.3749383139071201</v>
      </c>
      <c r="H321">
        <v>3.1907707858274001</v>
      </c>
      <c r="I321">
        <v>19.621836659715001</v>
      </c>
      <c r="J321">
        <v>-3.1645946826976799</v>
      </c>
      <c r="K321">
        <v>7664.14765417341</v>
      </c>
      <c r="L321">
        <v>7104.10826488972</v>
      </c>
      <c r="M321">
        <v>34.247866404517403</v>
      </c>
      <c r="N321">
        <v>1.1479036294264799</v>
      </c>
      <c r="O321">
        <v>7.0666614311330997</v>
      </c>
      <c r="P321">
        <v>47.6390620017971</v>
      </c>
      <c r="Q321">
        <v>-8.802917597887E-2</v>
      </c>
    </row>
    <row r="322" spans="1:17" x14ac:dyDescent="0.3">
      <c r="A322" t="s">
        <v>749</v>
      </c>
      <c r="B322" t="s">
        <v>750</v>
      </c>
      <c r="C322" t="s">
        <v>3099</v>
      </c>
      <c r="D322" t="s">
        <v>125</v>
      </c>
      <c r="E322">
        <v>21686.852520699998</v>
      </c>
      <c r="F322">
        <v>855.05</v>
      </c>
      <c r="G322">
        <v>54.569300630327596</v>
      </c>
      <c r="H322">
        <v>-2.2711324007812701</v>
      </c>
      <c r="I322">
        <v>53.181940275525101</v>
      </c>
      <c r="J322">
        <v>-2.6361385954210199</v>
      </c>
      <c r="K322">
        <v>860.04495624940603</v>
      </c>
      <c r="L322">
        <v>709.48903329484199</v>
      </c>
      <c r="M322">
        <v>47.666583232092997</v>
      </c>
      <c r="N322">
        <v>0.85172550150217996</v>
      </c>
      <c r="O322">
        <v>17.881995204958699</v>
      </c>
      <c r="P322">
        <v>84.417124986519994</v>
      </c>
    </row>
    <row r="323" spans="1:17" x14ac:dyDescent="0.3">
      <c r="A323" t="s">
        <v>751</v>
      </c>
      <c r="B323" t="s">
        <v>752</v>
      </c>
      <c r="C323" t="s">
        <v>3097</v>
      </c>
      <c r="D323" t="s">
        <v>419</v>
      </c>
      <c r="E323">
        <v>21268.058367149999</v>
      </c>
      <c r="F323">
        <v>4276.25</v>
      </c>
      <c r="G323">
        <v>59.738912682015901</v>
      </c>
      <c r="H323">
        <v>4.2040318306665103</v>
      </c>
      <c r="I323">
        <v>21.3518170024192</v>
      </c>
      <c r="J323">
        <v>-6.8194181382626597</v>
      </c>
      <c r="K323">
        <v>4406.5330379195902</v>
      </c>
      <c r="L323">
        <v>3757.90649765546</v>
      </c>
      <c r="M323">
        <v>36.709135521423399</v>
      </c>
      <c r="N323">
        <v>1.1008368496577099</v>
      </c>
      <c r="O323">
        <v>16.219818766442501</v>
      </c>
      <c r="P323">
        <v>91.760089686098596</v>
      </c>
      <c r="Q323">
        <v>2.6711781038798999E-2</v>
      </c>
    </row>
    <row r="324" spans="1:17" x14ac:dyDescent="0.3">
      <c r="A324" t="s">
        <v>753</v>
      </c>
      <c r="B324" t="s">
        <v>754</v>
      </c>
      <c r="C324" t="s">
        <v>3097</v>
      </c>
      <c r="D324" t="s">
        <v>219</v>
      </c>
      <c r="E324">
        <v>21207.086493524999</v>
      </c>
      <c r="F324">
        <v>758.35</v>
      </c>
      <c r="G324">
        <v>44.490953083035997</v>
      </c>
      <c r="H324">
        <v>6.9530555119708302</v>
      </c>
      <c r="I324">
        <v>32.018133669953599</v>
      </c>
      <c r="J324">
        <v>-2.09189483006026</v>
      </c>
      <c r="K324">
        <v>723.228459640398</v>
      </c>
      <c r="L324">
        <v>624.61427574113895</v>
      </c>
      <c r="M324">
        <v>51.262033627687302</v>
      </c>
      <c r="N324">
        <v>2.1615315734957199</v>
      </c>
      <c r="O324">
        <v>6.0196479198259398</v>
      </c>
      <c r="P324">
        <v>74.313297322146894</v>
      </c>
      <c r="Q324">
        <v>-1.4922070323495001E-2</v>
      </c>
    </row>
    <row r="325" spans="1:17" x14ac:dyDescent="0.3">
      <c r="A325" t="s">
        <v>755</v>
      </c>
      <c r="B325" t="s">
        <v>756</v>
      </c>
      <c r="C325" t="s">
        <v>3101</v>
      </c>
      <c r="D325" t="s">
        <v>51</v>
      </c>
      <c r="E325">
        <v>20990.97601196</v>
      </c>
      <c r="F325">
        <v>1074.0999999999999</v>
      </c>
      <c r="G325">
        <v>18.422662876444299</v>
      </c>
      <c r="H325">
        <v>-4.3350980332684896</v>
      </c>
      <c r="I325">
        <v>-0.81082254164949796</v>
      </c>
      <c r="J325">
        <v>-6.9586797814343999</v>
      </c>
      <c r="K325">
        <v>1140.1444810268799</v>
      </c>
      <c r="L325">
        <v>1022.87614114166</v>
      </c>
      <c r="M325">
        <v>26.3365203815966</v>
      </c>
      <c r="N325">
        <v>0.51203673932207106</v>
      </c>
      <c r="O325">
        <v>21.394655991062201</v>
      </c>
      <c r="P325">
        <v>51.891395036413698</v>
      </c>
      <c r="Q325">
        <v>1.8976455639176E-2</v>
      </c>
    </row>
    <row r="326" spans="1:17" x14ac:dyDescent="0.3">
      <c r="A326" t="s">
        <v>757</v>
      </c>
      <c r="B326" t="s">
        <v>758</v>
      </c>
      <c r="C326" t="s">
        <v>3101</v>
      </c>
      <c r="D326" t="s">
        <v>243</v>
      </c>
      <c r="E326">
        <v>20917.262827125</v>
      </c>
      <c r="F326">
        <v>516.45000000000005</v>
      </c>
      <c r="G326">
        <v>8.2609253796350099</v>
      </c>
      <c r="H326">
        <v>2.35054088443776</v>
      </c>
      <c r="I326">
        <v>18.791627343020998</v>
      </c>
      <c r="J326">
        <v>-1.0511569038276201</v>
      </c>
      <c r="K326">
        <v>520.97135336009399</v>
      </c>
      <c r="L326">
        <v>453.61284010718703</v>
      </c>
      <c r="M326">
        <v>36.375274520098102</v>
      </c>
      <c r="N326">
        <v>0.456135102764124</v>
      </c>
      <c r="O326">
        <v>12.3051602284828</v>
      </c>
      <c r="P326">
        <v>47.5571428571428</v>
      </c>
      <c r="Q326">
        <v>0.109713151534297</v>
      </c>
    </row>
    <row r="327" spans="1:17" x14ac:dyDescent="0.3">
      <c r="A327" t="s">
        <v>759</v>
      </c>
      <c r="B327" t="s">
        <v>760</v>
      </c>
      <c r="C327" t="s">
        <v>3106</v>
      </c>
      <c r="D327" t="s">
        <v>309</v>
      </c>
      <c r="E327">
        <v>20844.03395872</v>
      </c>
      <c r="F327">
        <v>6235.65</v>
      </c>
      <c r="G327">
        <v>81.039531160096701</v>
      </c>
      <c r="H327">
        <v>40.316480195047902</v>
      </c>
      <c r="I327">
        <v>58.7521804506382</v>
      </c>
      <c r="J327">
        <v>15.631641320429701</v>
      </c>
      <c r="K327">
        <v>5047.6789308904799</v>
      </c>
      <c r="L327">
        <v>4208.3108032292203</v>
      </c>
      <c r="M327">
        <v>63.555794911533901</v>
      </c>
      <c r="N327">
        <v>3.3675020220794498</v>
      </c>
      <c r="O327">
        <v>14.8075982455718</v>
      </c>
      <c r="P327">
        <v>116.81675938803799</v>
      </c>
      <c r="Q327">
        <v>6.2865472163844999E-2</v>
      </c>
    </row>
    <row r="328" spans="1:17" x14ac:dyDescent="0.3">
      <c r="A328" t="s">
        <v>761</v>
      </c>
      <c r="B328" t="s">
        <v>762</v>
      </c>
      <c r="C328" t="s">
        <v>3096</v>
      </c>
      <c r="D328" t="s">
        <v>763</v>
      </c>
      <c r="E328">
        <v>20555.9932223</v>
      </c>
      <c r="F328">
        <v>1460.4</v>
      </c>
      <c r="G328">
        <v>9.6276001779600797</v>
      </c>
      <c r="H328">
        <v>-1.5578226187706099</v>
      </c>
      <c r="I328">
        <v>23.5130202627094</v>
      </c>
      <c r="J328">
        <v>-4.6650034485732297</v>
      </c>
      <c r="K328">
        <v>1535.8235575062099</v>
      </c>
      <c r="L328">
        <v>1362.34283621657</v>
      </c>
      <c r="M328">
        <v>27.432417213204602</v>
      </c>
      <c r="N328">
        <v>0.54429795114628499</v>
      </c>
      <c r="O328">
        <v>17.433579841139402</v>
      </c>
      <c r="P328">
        <v>46.303346022841097</v>
      </c>
      <c r="Q328">
        <v>2.6952609338662E-2</v>
      </c>
    </row>
    <row r="329" spans="1:17" x14ac:dyDescent="0.3">
      <c r="A329" t="s">
        <v>764</v>
      </c>
      <c r="B329" t="s">
        <v>765</v>
      </c>
      <c r="C329" t="s">
        <v>3098</v>
      </c>
      <c r="D329" t="s">
        <v>742</v>
      </c>
      <c r="E329">
        <v>20327.563173390001</v>
      </c>
      <c r="F329">
        <v>218.3</v>
      </c>
      <c r="G329">
        <v>-47.229507760827197</v>
      </c>
      <c r="H329">
        <v>-13.142027547914299</v>
      </c>
      <c r="I329">
        <v>-37.115297822715398</v>
      </c>
      <c r="J329">
        <v>-11.5690316791462</v>
      </c>
      <c r="K329">
        <v>261.35699673181603</v>
      </c>
      <c r="L329">
        <v>272.28303654325703</v>
      </c>
      <c r="M329">
        <v>16.9070006265306</v>
      </c>
      <c r="N329">
        <v>0.52940351914807005</v>
      </c>
      <c r="O329">
        <v>76.042143838754001</v>
      </c>
      <c r="P329">
        <v>3.9523809523809499</v>
      </c>
      <c r="Q329">
        <v>5.7590551222933002E-2</v>
      </c>
    </row>
    <row r="330" spans="1:17" x14ac:dyDescent="0.3">
      <c r="A330" t="s">
        <v>766</v>
      </c>
      <c r="B330" t="s">
        <v>767</v>
      </c>
      <c r="C330" t="s">
        <v>3095</v>
      </c>
      <c r="D330" t="s">
        <v>270</v>
      </c>
      <c r="E330">
        <v>20230.5201199519</v>
      </c>
      <c r="F330">
        <v>206.81</v>
      </c>
      <c r="G330">
        <v>20.787389002967899</v>
      </c>
      <c r="H330">
        <v>-8.4731457871678693</v>
      </c>
      <c r="I330">
        <v>-11.054339738689</v>
      </c>
      <c r="J330">
        <v>-6.7042801625620099</v>
      </c>
      <c r="K330">
        <v>234.72416739277099</v>
      </c>
      <c r="L330">
        <v>217.132351666201</v>
      </c>
      <c r="M330">
        <v>22.9404248092596</v>
      </c>
      <c r="N330">
        <v>0.47722365749217699</v>
      </c>
      <c r="O330">
        <v>37.5175281659494</v>
      </c>
      <c r="P330">
        <v>56.200906344410797</v>
      </c>
      <c r="Q330">
        <v>3.1426402504776997E-2</v>
      </c>
    </row>
    <row r="331" spans="1:17" hidden="1" x14ac:dyDescent="0.3">
      <c r="A331" t="s">
        <v>768</v>
      </c>
      <c r="B331" t="s">
        <v>769</v>
      </c>
      <c r="C331" t="s">
        <v>3112</v>
      </c>
      <c r="D331" t="s">
        <v>141</v>
      </c>
      <c r="E331">
        <v>20173.740000000002</v>
      </c>
      <c r="F331">
        <v>143.97999999999999</v>
      </c>
      <c r="G331">
        <v>-12.654275090221301</v>
      </c>
      <c r="H331">
        <v>6.7310273891274797</v>
      </c>
      <c r="I331">
        <v>-1.06433950143761</v>
      </c>
      <c r="J331">
        <v>1.85961397978531</v>
      </c>
      <c r="K331">
        <v>142.50357018682399</v>
      </c>
      <c r="L331">
        <v>136.20398807092801</v>
      </c>
      <c r="M331">
        <v>53.328059728626101</v>
      </c>
      <c r="N331">
        <v>0.177925255708659</v>
      </c>
      <c r="O331">
        <v>7.5496596749548601</v>
      </c>
      <c r="P331">
        <v>19.733887733887698</v>
      </c>
    </row>
    <row r="332" spans="1:17" x14ac:dyDescent="0.3">
      <c r="A332" t="s">
        <v>770</v>
      </c>
      <c r="B332" t="s">
        <v>771</v>
      </c>
      <c r="C332" t="s">
        <v>3104</v>
      </c>
      <c r="D332" t="s">
        <v>74</v>
      </c>
      <c r="E332">
        <v>20156.921475899999</v>
      </c>
      <c r="F332">
        <v>856.95</v>
      </c>
      <c r="G332">
        <v>-40.699023661209502</v>
      </c>
      <c r="H332">
        <v>6.1389723402854797</v>
      </c>
      <c r="I332">
        <v>-1.0247833169371601</v>
      </c>
      <c r="J332">
        <v>2.7360783087721798</v>
      </c>
      <c r="K332">
        <v>844.40316983981404</v>
      </c>
      <c r="L332">
        <v>844.715936283828</v>
      </c>
      <c r="M332">
        <v>52.794450751744101</v>
      </c>
      <c r="N332">
        <v>0.75674148587679002</v>
      </c>
      <c r="O332">
        <v>23.484450668066899</v>
      </c>
      <c r="P332">
        <v>22.4214285714285</v>
      </c>
      <c r="Q332">
        <v>-8.7381784117360001E-2</v>
      </c>
    </row>
    <row r="333" spans="1:17" hidden="1" x14ac:dyDescent="0.3">
      <c r="A333" t="s">
        <v>772</v>
      </c>
      <c r="B333" t="s">
        <v>773</v>
      </c>
      <c r="C333" t="s">
        <v>3112</v>
      </c>
      <c r="D333" t="s">
        <v>141</v>
      </c>
      <c r="E333">
        <v>20155.501969815999</v>
      </c>
      <c r="F333">
        <v>369.74</v>
      </c>
      <c r="G333">
        <v>-8.4042195466898004</v>
      </c>
      <c r="H333">
        <v>10.696442941655301</v>
      </c>
      <c r="I333">
        <v>-3.9691325090995302</v>
      </c>
      <c r="J333">
        <v>0.28678032442916801</v>
      </c>
      <c r="K333">
        <v>357.385304118124</v>
      </c>
      <c r="L333">
        <v>343.57872655765198</v>
      </c>
      <c r="M333">
        <v>42.778347382377802</v>
      </c>
      <c r="N333">
        <v>0.76720592391443898</v>
      </c>
      <c r="O333">
        <v>1.8932222642938199</v>
      </c>
      <c r="P333">
        <v>21.4252873563218</v>
      </c>
      <c r="Q333">
        <v>-0.10379904096142301</v>
      </c>
    </row>
    <row r="334" spans="1:17" x14ac:dyDescent="0.3">
      <c r="A334" t="s">
        <v>774</v>
      </c>
      <c r="B334" t="s">
        <v>775</v>
      </c>
      <c r="C334" t="s">
        <v>3111</v>
      </c>
      <c r="D334" t="s">
        <v>465</v>
      </c>
      <c r="E334">
        <v>20004.875335199999</v>
      </c>
      <c r="F334">
        <v>1889.9</v>
      </c>
      <c r="G334">
        <v>-19.036825367923502</v>
      </c>
      <c r="H334">
        <v>1.088516859212</v>
      </c>
      <c r="I334">
        <v>6.6424489239364801</v>
      </c>
      <c r="J334">
        <v>1.76787194811286</v>
      </c>
      <c r="K334">
        <v>1971.63709007018</v>
      </c>
      <c r="L334">
        <v>1878.4144345898101</v>
      </c>
      <c r="M334">
        <v>38.174876483376501</v>
      </c>
      <c r="N334">
        <v>0.87744238272645803</v>
      </c>
      <c r="O334">
        <v>23.2869463992803</v>
      </c>
      <c r="P334">
        <v>29.2504445356312</v>
      </c>
      <c r="Q334">
        <v>-3.5530678153091001E-2</v>
      </c>
    </row>
    <row r="335" spans="1:17" x14ac:dyDescent="0.3">
      <c r="A335" t="s">
        <v>776</v>
      </c>
      <c r="B335" t="s">
        <v>777</v>
      </c>
      <c r="C335" t="s">
        <v>3096</v>
      </c>
      <c r="D335" t="s">
        <v>273</v>
      </c>
      <c r="E335">
        <v>19788.846421239999</v>
      </c>
      <c r="F335">
        <v>1769.1</v>
      </c>
      <c r="G335">
        <v>-16.4453374722254</v>
      </c>
      <c r="H335">
        <v>1.2949991651180299</v>
      </c>
      <c r="I335">
        <v>-12.502243284541301</v>
      </c>
      <c r="J335">
        <v>-0.49641376558455202</v>
      </c>
      <c r="K335">
        <v>1879.70005457462</v>
      </c>
      <c r="L335">
        <v>1862.3906020336101</v>
      </c>
      <c r="M335">
        <v>45.355831274060002</v>
      </c>
      <c r="N335">
        <v>0.864842366664207</v>
      </c>
      <c r="O335">
        <v>38.994403934203802</v>
      </c>
      <c r="P335">
        <v>12.5166952871589</v>
      </c>
      <c r="Q335">
        <v>5.2917649955079998E-2</v>
      </c>
    </row>
    <row r="336" spans="1:17" x14ac:dyDescent="0.3">
      <c r="A336" t="s">
        <v>778</v>
      </c>
      <c r="B336" t="s">
        <v>779</v>
      </c>
      <c r="C336" t="s">
        <v>3109</v>
      </c>
      <c r="D336" t="s">
        <v>513</v>
      </c>
      <c r="E336">
        <v>19707.980083764</v>
      </c>
      <c r="F336">
        <v>164.57</v>
      </c>
      <c r="G336">
        <v>-37.8048831701308</v>
      </c>
      <c r="H336">
        <v>-9.2905936088436896</v>
      </c>
      <c r="I336">
        <v>-9.7787205801345802</v>
      </c>
      <c r="J336">
        <v>-5.8279845488372004</v>
      </c>
      <c r="K336">
        <v>179.96554885456601</v>
      </c>
      <c r="L336">
        <v>175.774996591525</v>
      </c>
      <c r="M336">
        <v>23.603351485078001</v>
      </c>
      <c r="N336">
        <v>0.39411467555350099</v>
      </c>
      <c r="O336">
        <v>35.346660995321102</v>
      </c>
      <c r="P336">
        <v>15.6906854130052</v>
      </c>
      <c r="Q336">
        <v>2.2351648943557002E-2</v>
      </c>
    </row>
    <row r="337" spans="1:18" x14ac:dyDescent="0.3">
      <c r="A337" t="s">
        <v>780</v>
      </c>
      <c r="B337" t="s">
        <v>781</v>
      </c>
      <c r="C337" t="s">
        <v>3106</v>
      </c>
      <c r="D337" t="s">
        <v>782</v>
      </c>
      <c r="E337">
        <v>19605.62253755</v>
      </c>
      <c r="F337">
        <v>1248</v>
      </c>
      <c r="G337">
        <v>-29.592612037031301</v>
      </c>
      <c r="H337">
        <v>-8.9081583155294695</v>
      </c>
      <c r="I337">
        <v>-5.2019160705962797</v>
      </c>
      <c r="J337">
        <v>-9.6558448181718397</v>
      </c>
      <c r="K337">
        <v>1389.8640612356901</v>
      </c>
      <c r="L337">
        <v>1351.32203700946</v>
      </c>
      <c r="M337">
        <v>16.524116745314299</v>
      </c>
      <c r="N337">
        <v>0.82725316675912397</v>
      </c>
      <c r="O337">
        <v>26.498397435897399</v>
      </c>
      <c r="P337">
        <v>12.3969919394785</v>
      </c>
      <c r="Q337">
        <v>-2.8956219899366999E-2</v>
      </c>
    </row>
    <row r="338" spans="1:18" x14ac:dyDescent="0.3">
      <c r="A338" t="s">
        <v>783</v>
      </c>
      <c r="B338" t="s">
        <v>784</v>
      </c>
      <c r="C338" t="s">
        <v>3108</v>
      </c>
      <c r="D338" t="s">
        <v>785</v>
      </c>
      <c r="E338">
        <v>19452.623095424999</v>
      </c>
      <c r="F338">
        <v>468.05</v>
      </c>
      <c r="G338">
        <v>19.890121267928699</v>
      </c>
      <c r="H338">
        <v>-4.3358525907959704</v>
      </c>
      <c r="I338">
        <v>6.2141660301250097</v>
      </c>
      <c r="J338">
        <v>-10.7141975504136</v>
      </c>
      <c r="K338">
        <v>522.79266150827596</v>
      </c>
      <c r="L338">
        <v>488.90840702250898</v>
      </c>
      <c r="M338">
        <v>28.961411632907399</v>
      </c>
      <c r="N338">
        <v>1.02602458093461</v>
      </c>
      <c r="O338">
        <v>59.833351137698898</v>
      </c>
      <c r="P338">
        <v>55.7570715474209</v>
      </c>
      <c r="Q338">
        <v>0.23707008903146201</v>
      </c>
    </row>
    <row r="339" spans="1:18" hidden="1" x14ac:dyDescent="0.3">
      <c r="A339" t="s">
        <v>786</v>
      </c>
      <c r="B339" t="s">
        <v>787</v>
      </c>
      <c r="C339" t="s">
        <v>3112</v>
      </c>
      <c r="D339" t="s">
        <v>117</v>
      </c>
      <c r="E339">
        <v>19305.21356444</v>
      </c>
      <c r="F339">
        <v>329.6</v>
      </c>
      <c r="G339">
        <v>-31.647677143046</v>
      </c>
      <c r="H339">
        <v>-11.209024463967801</v>
      </c>
      <c r="I339">
        <v>-34.417842003082299</v>
      </c>
      <c r="J339">
        <v>-11.734144990306101</v>
      </c>
      <c r="K339">
        <v>380.90128062318797</v>
      </c>
      <c r="L339">
        <v>395.12149798919597</v>
      </c>
      <c r="M339">
        <v>17.925728673502601</v>
      </c>
      <c r="N339">
        <v>0.68529566730708802</v>
      </c>
      <c r="O339">
        <v>75.166868932038795</v>
      </c>
      <c r="P339">
        <v>8.8507265521796601</v>
      </c>
      <c r="Q339">
        <v>1.9897650897101E-2</v>
      </c>
    </row>
    <row r="340" spans="1:18" x14ac:dyDescent="0.3">
      <c r="A340" t="s">
        <v>788</v>
      </c>
      <c r="B340" t="s">
        <v>789</v>
      </c>
      <c r="C340" t="s">
        <v>3110</v>
      </c>
      <c r="D340" t="s">
        <v>141</v>
      </c>
      <c r="E340">
        <v>19254.882541185001</v>
      </c>
      <c r="F340">
        <v>1368.8</v>
      </c>
      <c r="G340">
        <v>114.461035903303</v>
      </c>
      <c r="H340">
        <v>-7.3574467657076497</v>
      </c>
      <c r="I340">
        <v>-5.0185224496436399E-2</v>
      </c>
      <c r="J340">
        <v>-6.1231704346266804</v>
      </c>
      <c r="K340">
        <v>1482.8579225722101</v>
      </c>
      <c r="L340">
        <v>1290.3091682337699</v>
      </c>
      <c r="M340">
        <v>15.578019380717601</v>
      </c>
      <c r="N340">
        <v>0.58022476136690704</v>
      </c>
      <c r="O340">
        <v>20.324371712448801</v>
      </c>
      <c r="P340">
        <v>144.865831842576</v>
      </c>
    </row>
    <row r="341" spans="1:18" x14ac:dyDescent="0.3">
      <c r="A341" t="s">
        <v>790</v>
      </c>
      <c r="B341" t="s">
        <v>791</v>
      </c>
      <c r="C341" t="s">
        <v>3100</v>
      </c>
      <c r="D341" t="s">
        <v>222</v>
      </c>
      <c r="E341">
        <v>19227.938781479999</v>
      </c>
      <c r="F341">
        <v>1178.1500000000001</v>
      </c>
      <c r="G341">
        <v>53.498722355756101</v>
      </c>
      <c r="H341">
        <v>-8.51326300014472</v>
      </c>
      <c r="I341">
        <v>-7.9023665526848097</v>
      </c>
      <c r="J341">
        <v>-7.2470574561985703</v>
      </c>
      <c r="K341">
        <v>1298.2048232613299</v>
      </c>
      <c r="L341">
        <v>1152.6771854905801</v>
      </c>
      <c r="M341">
        <v>14.388376377446001</v>
      </c>
      <c r="N341">
        <v>0.83136960369414004</v>
      </c>
      <c r="O341">
        <v>22.9894325849849</v>
      </c>
      <c r="P341">
        <v>95.950103950103895</v>
      </c>
      <c r="Q341">
        <v>0.14049431158153</v>
      </c>
    </row>
    <row r="342" spans="1:18" x14ac:dyDescent="0.3">
      <c r="A342" t="s">
        <v>792</v>
      </c>
      <c r="B342" t="s">
        <v>793</v>
      </c>
      <c r="C342" t="s">
        <v>3108</v>
      </c>
      <c r="D342" t="s">
        <v>446</v>
      </c>
      <c r="E342">
        <v>19215.284840389999</v>
      </c>
      <c r="F342">
        <v>304.35000000000002</v>
      </c>
      <c r="G342">
        <v>19.530636268493001</v>
      </c>
      <c r="H342">
        <v>-12.5592958142391</v>
      </c>
      <c r="I342">
        <v>0.26250749597116502</v>
      </c>
      <c r="J342">
        <v>-17.518816735003298</v>
      </c>
      <c r="K342">
        <v>341.56874231184298</v>
      </c>
      <c r="L342">
        <v>288.93335398077699</v>
      </c>
      <c r="M342">
        <v>15.5307627812668</v>
      </c>
      <c r="N342">
        <v>0.73528982796051801</v>
      </c>
      <c r="O342">
        <v>26.121241991128599</v>
      </c>
      <c r="P342">
        <v>60.205290169759103</v>
      </c>
      <c r="Q342">
        <v>0.16535797798665999</v>
      </c>
    </row>
    <row r="343" spans="1:18" x14ac:dyDescent="0.3">
      <c r="A343" t="s">
        <v>794</v>
      </c>
      <c r="B343" t="s">
        <v>795</v>
      </c>
      <c r="C343" t="s">
        <v>3101</v>
      </c>
      <c r="D343" t="s">
        <v>51</v>
      </c>
      <c r="E343">
        <v>18908.33271096</v>
      </c>
      <c r="F343">
        <v>1828.85</v>
      </c>
      <c r="G343">
        <v>27.797590702415899</v>
      </c>
      <c r="H343">
        <v>-4.0319313072472003</v>
      </c>
      <c r="I343">
        <v>2.2489400706021199</v>
      </c>
      <c r="J343">
        <v>-8.7169681809788795</v>
      </c>
      <c r="K343">
        <v>1890.76506913977</v>
      </c>
      <c r="L343">
        <v>1630.5146400010501</v>
      </c>
      <c r="M343">
        <v>30.224658810197099</v>
      </c>
      <c r="N343">
        <v>0.43396697984808902</v>
      </c>
      <c r="O343">
        <v>45.665308800612401</v>
      </c>
      <c r="P343">
        <v>62.485007329749898</v>
      </c>
    </row>
    <row r="344" spans="1:18" x14ac:dyDescent="0.3">
      <c r="A344" t="s">
        <v>796</v>
      </c>
      <c r="B344" t="s">
        <v>797</v>
      </c>
      <c r="C344" t="s">
        <v>3108</v>
      </c>
      <c r="D344" t="s">
        <v>276</v>
      </c>
      <c r="E344">
        <v>18868.554783119998</v>
      </c>
      <c r="F344">
        <v>595.65</v>
      </c>
      <c r="G344">
        <v>-8.9382407499927492</v>
      </c>
      <c r="H344">
        <v>-4.5446085468274902</v>
      </c>
      <c r="I344">
        <v>-17.188857207265801</v>
      </c>
      <c r="J344">
        <v>-7.6746077925049399</v>
      </c>
      <c r="K344">
        <v>669.03136867039302</v>
      </c>
      <c r="L344">
        <v>643.17314758146699</v>
      </c>
      <c r="M344">
        <v>19.746483810032601</v>
      </c>
      <c r="N344">
        <v>0.33532172117361397</v>
      </c>
      <c r="O344">
        <v>34.130781499202499</v>
      </c>
      <c r="P344">
        <v>24.09375</v>
      </c>
      <c r="Q344">
        <v>0.105706301776105</v>
      </c>
    </row>
    <row r="345" spans="1:18" x14ac:dyDescent="0.3">
      <c r="A345" t="s">
        <v>798</v>
      </c>
      <c r="B345" t="s">
        <v>799</v>
      </c>
      <c r="C345" t="s">
        <v>3108</v>
      </c>
      <c r="D345" t="s">
        <v>117</v>
      </c>
      <c r="E345">
        <v>18828.140308499998</v>
      </c>
      <c r="F345">
        <v>11732.9</v>
      </c>
      <c r="G345">
        <v>106.5750084363</v>
      </c>
      <c r="H345">
        <v>-7.0113303935362099</v>
      </c>
      <c r="I345">
        <v>41.426024668619696</v>
      </c>
      <c r="J345">
        <v>-10.406584413121299</v>
      </c>
      <c r="K345">
        <v>13312.2555152935</v>
      </c>
      <c r="L345">
        <v>11086.833536001899</v>
      </c>
      <c r="M345">
        <v>23.982379850685</v>
      </c>
      <c r="N345">
        <v>1.13311804936637</v>
      </c>
      <c r="O345">
        <v>33.829658481705202</v>
      </c>
      <c r="P345">
        <v>162.51915826686201</v>
      </c>
    </row>
    <row r="346" spans="1:18" x14ac:dyDescent="0.3">
      <c r="A346" t="s">
        <v>800</v>
      </c>
      <c r="B346" t="s">
        <v>801</v>
      </c>
      <c r="C346" t="s">
        <v>3103</v>
      </c>
      <c r="D346" t="s">
        <v>192</v>
      </c>
      <c r="E346">
        <v>18818.270711084999</v>
      </c>
      <c r="F346">
        <v>485.85</v>
      </c>
      <c r="G346">
        <v>-25.055452242917099</v>
      </c>
      <c r="H346">
        <v>-1.83681295690422</v>
      </c>
      <c r="I346">
        <v>-8.5602331851765907</v>
      </c>
      <c r="J346">
        <v>-5.5662295382613696</v>
      </c>
      <c r="K346">
        <v>545.63095769367806</v>
      </c>
      <c r="L346">
        <v>529.06073677587199</v>
      </c>
      <c r="M346">
        <v>22.6089511436018</v>
      </c>
      <c r="N346">
        <v>0.661289348419283</v>
      </c>
      <c r="O346">
        <v>28.105382319645901</v>
      </c>
      <c r="P346">
        <v>19.432153392330299</v>
      </c>
      <c r="Q346">
        <v>6.5474053654952999E-2</v>
      </c>
    </row>
    <row r="347" spans="1:18" x14ac:dyDescent="0.3">
      <c r="A347" t="s">
        <v>802</v>
      </c>
      <c r="B347" t="s">
        <v>803</v>
      </c>
      <c r="C347" t="s">
        <v>3106</v>
      </c>
      <c r="D347" t="s">
        <v>804</v>
      </c>
      <c r="E347">
        <v>18739.180841550002</v>
      </c>
      <c r="F347">
        <v>840.5</v>
      </c>
      <c r="G347">
        <v>9.5199353278207308</v>
      </c>
      <c r="H347">
        <v>3.4992466574337802</v>
      </c>
      <c r="I347">
        <v>23.117661221841999</v>
      </c>
      <c r="J347">
        <v>-4.0447538989695602</v>
      </c>
      <c r="K347">
        <v>840.04326912263502</v>
      </c>
      <c r="L347">
        <v>748.39482679445496</v>
      </c>
      <c r="M347">
        <v>30.284062248042201</v>
      </c>
      <c r="N347">
        <v>0.43356464403362699</v>
      </c>
      <c r="O347">
        <v>11.2433075550267</v>
      </c>
      <c r="P347">
        <v>38.925619834710702</v>
      </c>
      <c r="Q347">
        <v>4.6310942408472999E-2</v>
      </c>
    </row>
    <row r="348" spans="1:18" x14ac:dyDescent="0.3">
      <c r="A348" t="s">
        <v>805</v>
      </c>
      <c r="B348" t="s">
        <v>806</v>
      </c>
      <c r="C348" t="s">
        <v>3103</v>
      </c>
      <c r="D348" t="s">
        <v>192</v>
      </c>
      <c r="E348">
        <v>18578.989379840001</v>
      </c>
      <c r="F348">
        <v>1506.65</v>
      </c>
      <c r="G348">
        <v>-5.71787516090731</v>
      </c>
      <c r="H348">
        <v>-6.85075163606116</v>
      </c>
      <c r="I348">
        <v>-29.574649961061201</v>
      </c>
      <c r="J348">
        <v>-9.5534164203443606</v>
      </c>
      <c r="K348">
        <v>1810.3693075036199</v>
      </c>
      <c r="L348">
        <v>1808.70535869121</v>
      </c>
      <c r="M348">
        <v>18.409940062370602</v>
      </c>
      <c r="N348">
        <v>0.75040307851436805</v>
      </c>
      <c r="O348">
        <v>61.175455480702198</v>
      </c>
      <c r="P348">
        <v>28.165539534685902</v>
      </c>
      <c r="Q348">
        <v>0.18213434222946001</v>
      </c>
    </row>
    <row r="349" spans="1:18" x14ac:dyDescent="0.3">
      <c r="A349" t="s">
        <v>807</v>
      </c>
      <c r="B349" t="s">
        <v>808</v>
      </c>
      <c r="C349" t="s">
        <v>3109</v>
      </c>
      <c r="D349" t="s">
        <v>250</v>
      </c>
      <c r="E349">
        <v>18434.142730845</v>
      </c>
      <c r="F349">
        <v>833.75</v>
      </c>
      <c r="G349">
        <v>23.849250048665802</v>
      </c>
      <c r="H349">
        <v>1.6717414175263501</v>
      </c>
      <c r="I349">
        <v>-12.8863563132964</v>
      </c>
      <c r="J349">
        <v>-1.85585199625974</v>
      </c>
      <c r="K349">
        <v>858.19236478192204</v>
      </c>
      <c r="L349">
        <v>793.89322631360301</v>
      </c>
      <c r="M349">
        <v>38.027299929097097</v>
      </c>
      <c r="N349">
        <v>1.7476472719521601</v>
      </c>
      <c r="O349">
        <v>14.9025487256371</v>
      </c>
      <c r="P349">
        <v>55.304088665362698</v>
      </c>
      <c r="Q349">
        <v>0.16726298904310399</v>
      </c>
    </row>
    <row r="350" spans="1:18" hidden="1" x14ac:dyDescent="0.3">
      <c r="A350" t="s">
        <v>809</v>
      </c>
      <c r="B350" t="s">
        <v>810</v>
      </c>
      <c r="C350" t="s">
        <v>3112</v>
      </c>
      <c r="D350" t="s">
        <v>592</v>
      </c>
      <c r="E350">
        <v>18428.92352158</v>
      </c>
      <c r="F350">
        <v>743.5</v>
      </c>
      <c r="G350">
        <v>-44.295280995618697</v>
      </c>
      <c r="H350">
        <v>-1.5771544987645501</v>
      </c>
      <c r="I350">
        <v>-19.224096207105099</v>
      </c>
      <c r="J350">
        <v>-3.6880777413470498</v>
      </c>
      <c r="K350">
        <v>798.89284560999795</v>
      </c>
      <c r="L350">
        <v>830.31153572128005</v>
      </c>
      <c r="M350">
        <v>14.136289547133</v>
      </c>
      <c r="N350">
        <v>0.70696919884943998</v>
      </c>
      <c r="O350">
        <v>28.9845326160053</v>
      </c>
      <c r="P350">
        <v>1.34950926935659</v>
      </c>
      <c r="Q350">
        <v>-0.193198536265103</v>
      </c>
    </row>
    <row r="351" spans="1:18" hidden="1" x14ac:dyDescent="0.3">
      <c r="A351" t="s">
        <v>811</v>
      </c>
      <c r="B351" t="s">
        <v>812</v>
      </c>
      <c r="C351" t="s">
        <v>3112</v>
      </c>
      <c r="D351" t="s">
        <v>813</v>
      </c>
      <c r="E351" t="s">
        <v>261</v>
      </c>
      <c r="F351">
        <v>18401.989765499999</v>
      </c>
      <c r="G351">
        <v>2690.5</v>
      </c>
      <c r="H351">
        <v>61.355826774416101</v>
      </c>
      <c r="I351">
        <v>-0.71820244563525704</v>
      </c>
      <c r="J351">
        <v>62.016068089152903</v>
      </c>
      <c r="K351">
        <v>1.49177948286305E-3</v>
      </c>
      <c r="L351">
        <v>2596.4676022379999</v>
      </c>
      <c r="M351">
        <v>2077.5227527730499</v>
      </c>
      <c r="N351">
        <v>44.916982335066699</v>
      </c>
      <c r="O351">
        <v>1.0205761586052799</v>
      </c>
      <c r="P351">
        <v>10.574242705816699</v>
      </c>
      <c r="Q351">
        <v>113.650440721035</v>
      </c>
      <c r="R351">
        <v>9.7725876993357996E-2</v>
      </c>
    </row>
    <row r="352" spans="1:18" x14ac:dyDescent="0.3">
      <c r="A352" t="s">
        <v>814</v>
      </c>
      <c r="B352" t="s">
        <v>815</v>
      </c>
      <c r="C352" t="s">
        <v>3111</v>
      </c>
      <c r="D352" t="s">
        <v>432</v>
      </c>
      <c r="E352">
        <v>18377.9208633899</v>
      </c>
      <c r="F352">
        <v>444.8</v>
      </c>
      <c r="G352">
        <v>30.115460257542999</v>
      </c>
      <c r="H352">
        <v>-5.8331584763997197</v>
      </c>
      <c r="I352">
        <v>-4.3183770801847903</v>
      </c>
      <c r="J352">
        <v>-5.3623334009755501</v>
      </c>
      <c r="K352">
        <v>495.47903672040502</v>
      </c>
      <c r="L352">
        <v>445.13391541410999</v>
      </c>
      <c r="M352">
        <v>21.199720104629701</v>
      </c>
      <c r="N352">
        <v>0.49432580169694401</v>
      </c>
      <c r="O352">
        <v>29.125449640287702</v>
      </c>
      <c r="P352">
        <v>60.346070656092301</v>
      </c>
      <c r="Q352">
        <v>9.9559186323479997E-3</v>
      </c>
    </row>
    <row r="353" spans="1:17" x14ac:dyDescent="0.3">
      <c r="A353" t="s">
        <v>816</v>
      </c>
      <c r="B353" t="s">
        <v>817</v>
      </c>
      <c r="C353" t="s">
        <v>3107</v>
      </c>
      <c r="D353" t="s">
        <v>443</v>
      </c>
      <c r="E353">
        <v>18316.897290969999</v>
      </c>
      <c r="F353">
        <v>7639.5</v>
      </c>
      <c r="G353">
        <v>-8.3813112413824804</v>
      </c>
      <c r="H353">
        <v>2.41919557389074</v>
      </c>
      <c r="I353">
        <v>13.248845692958501</v>
      </c>
      <c r="J353">
        <v>-7.1299113354040298</v>
      </c>
      <c r="K353">
        <v>8196.1065821246393</v>
      </c>
      <c r="L353">
        <v>7605.1988709534598</v>
      </c>
      <c r="M353">
        <v>24.063663357352599</v>
      </c>
      <c r="N353">
        <v>0.44997198989769199</v>
      </c>
      <c r="O353">
        <v>24.2057726290987</v>
      </c>
      <c r="P353">
        <v>39.239237414792399</v>
      </c>
      <c r="Q353">
        <v>-1.1446872837491E-2</v>
      </c>
    </row>
    <row r="354" spans="1:17" x14ac:dyDescent="0.3">
      <c r="A354" t="s">
        <v>818</v>
      </c>
      <c r="B354" t="s">
        <v>819</v>
      </c>
      <c r="C354" t="s">
        <v>3108</v>
      </c>
      <c r="D354" t="s">
        <v>117</v>
      </c>
      <c r="E354">
        <v>18296.75573067</v>
      </c>
      <c r="F354">
        <v>718.8</v>
      </c>
      <c r="G354">
        <v>45.547104861821701</v>
      </c>
      <c r="H354">
        <v>0.65322831420789995</v>
      </c>
      <c r="I354">
        <v>17.4676444338292</v>
      </c>
      <c r="J354">
        <v>-0.28017674834977702</v>
      </c>
      <c r="K354">
        <v>696.70152631508597</v>
      </c>
      <c r="L354">
        <v>607.331385197808</v>
      </c>
      <c r="M354">
        <v>44.117568192476</v>
      </c>
      <c r="N354">
        <v>0.57125967910262498</v>
      </c>
      <c r="O354">
        <v>10.566221480244799</v>
      </c>
      <c r="P354">
        <v>77.022534170668607</v>
      </c>
      <c r="Q354">
        <v>0.16657926482792801</v>
      </c>
    </row>
    <row r="355" spans="1:17" x14ac:dyDescent="0.3">
      <c r="A355" t="s">
        <v>820</v>
      </c>
      <c r="B355" t="s">
        <v>821</v>
      </c>
      <c r="C355" t="s">
        <v>3106</v>
      </c>
      <c r="D355" t="s">
        <v>40</v>
      </c>
      <c r="E355">
        <v>18228.53743085</v>
      </c>
      <c r="F355">
        <v>816.9</v>
      </c>
      <c r="G355">
        <v>-24.5999894232035</v>
      </c>
      <c r="H355">
        <v>1.8786544124588</v>
      </c>
      <c r="I355">
        <v>-20.5796192918001</v>
      </c>
      <c r="J355">
        <v>-3.3929603754331401</v>
      </c>
      <c r="K355">
        <v>881.78937110491995</v>
      </c>
      <c r="L355">
        <v>866.61673674202802</v>
      </c>
      <c r="M355">
        <v>21.488894415641099</v>
      </c>
      <c r="N355">
        <v>0.57718256627514097</v>
      </c>
      <c r="O355">
        <v>25.474354266128</v>
      </c>
      <c r="P355">
        <v>14.8622047244094</v>
      </c>
    </row>
    <row r="356" spans="1:17" x14ac:dyDescent="0.3">
      <c r="A356" t="s">
        <v>822</v>
      </c>
      <c r="B356" t="s">
        <v>823</v>
      </c>
      <c r="C356" t="s">
        <v>3108</v>
      </c>
      <c r="D356" t="s">
        <v>554</v>
      </c>
      <c r="E356">
        <v>18192.899784475001</v>
      </c>
      <c r="F356">
        <v>1209.7</v>
      </c>
      <c r="G356">
        <v>3.5205794534932702</v>
      </c>
      <c r="H356">
        <v>-10.364577338270699</v>
      </c>
      <c r="I356">
        <v>8.3133478012491793</v>
      </c>
      <c r="J356">
        <v>-8.5981717864591491</v>
      </c>
      <c r="K356">
        <v>1367.7370765946</v>
      </c>
      <c r="L356">
        <v>1284.4694118427999</v>
      </c>
      <c r="M356">
        <v>19.787202607725099</v>
      </c>
      <c r="N356">
        <v>0.66667042263648701</v>
      </c>
      <c r="O356">
        <v>40.5307100934115</v>
      </c>
      <c r="P356">
        <v>45.527819548872102</v>
      </c>
      <c r="Q356">
        <v>0.10860607663889001</v>
      </c>
    </row>
    <row r="357" spans="1:17" x14ac:dyDescent="0.3">
      <c r="A357" t="s">
        <v>824</v>
      </c>
      <c r="B357" t="s">
        <v>825</v>
      </c>
      <c r="C357" t="s">
        <v>3100</v>
      </c>
      <c r="D357" t="s">
        <v>48</v>
      </c>
      <c r="E357">
        <v>18165.120422939999</v>
      </c>
      <c r="F357">
        <v>201.01</v>
      </c>
      <c r="G357">
        <v>17.245846732977402</v>
      </c>
      <c r="H357">
        <v>-7.7195126297197598</v>
      </c>
      <c r="I357">
        <v>-29.732782204784399</v>
      </c>
      <c r="J357">
        <v>-11.800477030570899</v>
      </c>
      <c r="K357">
        <v>231.45867906614399</v>
      </c>
      <c r="L357">
        <v>230.565628676058</v>
      </c>
      <c r="M357">
        <v>19.5444964228077</v>
      </c>
      <c r="N357">
        <v>0.78632823619227599</v>
      </c>
      <c r="O357">
        <v>74.916670812397399</v>
      </c>
      <c r="P357">
        <v>47.044623262618799</v>
      </c>
      <c r="Q357">
        <v>0.14109777908478999</v>
      </c>
    </row>
    <row r="358" spans="1:17" x14ac:dyDescent="0.3">
      <c r="A358" t="s">
        <v>826</v>
      </c>
      <c r="B358" t="s">
        <v>827</v>
      </c>
      <c r="C358" t="s">
        <v>3105</v>
      </c>
      <c r="D358" t="s">
        <v>117</v>
      </c>
      <c r="E358">
        <v>18151.066702709999</v>
      </c>
      <c r="F358">
        <v>1016.6</v>
      </c>
      <c r="G358">
        <v>49.063120478145301</v>
      </c>
      <c r="H358">
        <v>-2.2839755708241398</v>
      </c>
      <c r="I358">
        <v>-13.055512437372499</v>
      </c>
      <c r="J358">
        <v>-8.1930571305224298</v>
      </c>
      <c r="K358">
        <v>1045.5043816300299</v>
      </c>
      <c r="L358">
        <v>915.58060386350803</v>
      </c>
      <c r="M358">
        <v>28.3826046829723</v>
      </c>
      <c r="N358">
        <v>0.88136940843057499</v>
      </c>
      <c r="O358">
        <v>29.254377336218699</v>
      </c>
      <c r="P358">
        <v>91.974317817014395</v>
      </c>
      <c r="Q358">
        <v>0.23818314444678099</v>
      </c>
    </row>
    <row r="359" spans="1:17" hidden="1" x14ac:dyDescent="0.3">
      <c r="A359" t="s">
        <v>828</v>
      </c>
      <c r="B359" t="s">
        <v>829</v>
      </c>
      <c r="C359" t="s">
        <v>3097</v>
      </c>
      <c r="D359" t="s">
        <v>54</v>
      </c>
      <c r="E359">
        <v>18036.275849400001</v>
      </c>
      <c r="F359">
        <v>431.05</v>
      </c>
      <c r="G359">
        <v>3.0562642879692601</v>
      </c>
      <c r="H359">
        <v>-6.3048610686343496</v>
      </c>
      <c r="I359">
        <v>22.2790443986752</v>
      </c>
      <c r="J359">
        <v>-2.8854473007732202</v>
      </c>
      <c r="K359">
        <v>435.592281432042</v>
      </c>
      <c r="M359">
        <v>35.020336508948503</v>
      </c>
      <c r="N359">
        <v>0.669306261115866</v>
      </c>
      <c r="O359">
        <v>19.893283841781599</v>
      </c>
      <c r="P359">
        <v>47.619863013698598</v>
      </c>
    </row>
    <row r="360" spans="1:17" x14ac:dyDescent="0.3">
      <c r="A360" t="s">
        <v>830</v>
      </c>
      <c r="B360" t="s">
        <v>831</v>
      </c>
      <c r="C360" t="s">
        <v>3106</v>
      </c>
      <c r="D360" t="s">
        <v>238</v>
      </c>
      <c r="E360">
        <v>17884.718983929899</v>
      </c>
      <c r="F360">
        <v>413.75</v>
      </c>
      <c r="G360">
        <v>8.7456123434508193</v>
      </c>
      <c r="H360">
        <v>-0.27774046616749598</v>
      </c>
      <c r="I360">
        <v>10.9516096802191</v>
      </c>
      <c r="J360">
        <v>-4.4223795306207201</v>
      </c>
      <c r="K360">
        <v>443.13962765288699</v>
      </c>
      <c r="L360">
        <v>400.96053415515001</v>
      </c>
      <c r="M360">
        <v>26.256496469322599</v>
      </c>
      <c r="N360">
        <v>0.43011046984859702</v>
      </c>
      <c r="O360">
        <v>39.564954682779401</v>
      </c>
      <c r="P360">
        <v>46.149770399152203</v>
      </c>
      <c r="Q360">
        <v>4.6463088681071997E-2</v>
      </c>
    </row>
    <row r="361" spans="1:17" x14ac:dyDescent="0.3">
      <c r="A361" t="s">
        <v>832</v>
      </c>
      <c r="B361" t="s">
        <v>833</v>
      </c>
      <c r="C361" t="s">
        <v>3099</v>
      </c>
      <c r="D361" t="s">
        <v>40</v>
      </c>
      <c r="E361">
        <v>17883.060962799998</v>
      </c>
      <c r="F361">
        <v>481.15</v>
      </c>
      <c r="G361">
        <v>3.4635769932608498</v>
      </c>
      <c r="H361">
        <v>-2.7703269884116901</v>
      </c>
      <c r="I361">
        <v>3.1143635422227098</v>
      </c>
      <c r="J361">
        <v>-3.7909906176777701</v>
      </c>
      <c r="K361">
        <v>524.65550246832595</v>
      </c>
      <c r="L361">
        <v>478.80943363061198</v>
      </c>
      <c r="M361">
        <v>23.016341821997401</v>
      </c>
      <c r="N361">
        <v>1.47016778585358</v>
      </c>
      <c r="O361">
        <v>23.838719733970699</v>
      </c>
      <c r="P361">
        <v>35.535211267605597</v>
      </c>
      <c r="Q361">
        <v>0.13768204984833901</v>
      </c>
    </row>
    <row r="362" spans="1:17" x14ac:dyDescent="0.3">
      <c r="A362" t="s">
        <v>834</v>
      </c>
      <c r="B362" t="s">
        <v>835</v>
      </c>
      <c r="C362" t="s">
        <v>3101</v>
      </c>
      <c r="D362" t="s">
        <v>51</v>
      </c>
      <c r="E362">
        <v>17855.5</v>
      </c>
      <c r="F362">
        <v>7060.8</v>
      </c>
      <c r="G362">
        <v>21.5523504298875</v>
      </c>
      <c r="H362">
        <v>6.9515349358100398</v>
      </c>
      <c r="I362">
        <v>18.552598175370601</v>
      </c>
      <c r="J362">
        <v>-2.66875832616478</v>
      </c>
      <c r="K362">
        <v>7193.0606020539899</v>
      </c>
      <c r="L362">
        <v>6297.7246736215902</v>
      </c>
      <c r="M362">
        <v>31.082018374456698</v>
      </c>
      <c r="N362">
        <v>0.24956258703234299</v>
      </c>
      <c r="O362">
        <v>15.2702243371855</v>
      </c>
      <c r="P362">
        <v>56.558758314855801</v>
      </c>
      <c r="Q362">
        <v>0.107354191648491</v>
      </c>
    </row>
    <row r="363" spans="1:17" x14ac:dyDescent="0.3">
      <c r="A363" t="s">
        <v>836</v>
      </c>
      <c r="B363" t="s">
        <v>837</v>
      </c>
      <c r="C363" t="s">
        <v>3107</v>
      </c>
      <c r="D363" t="s">
        <v>437</v>
      </c>
      <c r="E363">
        <v>17801.63730509</v>
      </c>
      <c r="F363">
        <v>1245.75</v>
      </c>
      <c r="G363">
        <v>28.3651441370579</v>
      </c>
      <c r="H363">
        <v>9.4383623938415901</v>
      </c>
      <c r="I363">
        <v>6.3560529639862597</v>
      </c>
      <c r="J363">
        <v>-0.15901914102314299</v>
      </c>
      <c r="K363">
        <v>1263.7416850587499</v>
      </c>
      <c r="L363">
        <v>1147.4597030750299</v>
      </c>
      <c r="M363">
        <v>46.7580865655164</v>
      </c>
      <c r="N363">
        <v>0.71265915809986502</v>
      </c>
      <c r="O363">
        <v>23.9173188842062</v>
      </c>
      <c r="P363">
        <v>71.237113402061794</v>
      </c>
      <c r="Q363">
        <v>0.174130930526709</v>
      </c>
    </row>
    <row r="364" spans="1:17" x14ac:dyDescent="0.3">
      <c r="A364" t="s">
        <v>838</v>
      </c>
      <c r="B364" t="s">
        <v>839</v>
      </c>
      <c r="C364" t="s">
        <v>3111</v>
      </c>
      <c r="D364" t="s">
        <v>465</v>
      </c>
      <c r="E364">
        <v>17712.690555000001</v>
      </c>
      <c r="F364">
        <v>510.6</v>
      </c>
      <c r="G364">
        <v>-16.127644828793098</v>
      </c>
      <c r="H364">
        <v>-9.1786988201968196</v>
      </c>
      <c r="I364">
        <v>-40.966905147051101</v>
      </c>
      <c r="J364">
        <v>-5.2119208554930498</v>
      </c>
      <c r="K364">
        <v>568.67041279079899</v>
      </c>
      <c r="L364">
        <v>618.142379377422</v>
      </c>
      <c r="M364">
        <v>27.9357900403946</v>
      </c>
      <c r="N364">
        <v>0.55705638868602003</v>
      </c>
      <c r="O364">
        <v>50.6560908734821</v>
      </c>
      <c r="P364">
        <v>14.4843049327354</v>
      </c>
      <c r="Q364">
        <v>-0.118951876446053</v>
      </c>
    </row>
    <row r="365" spans="1:17" x14ac:dyDescent="0.3">
      <c r="A365" t="s">
        <v>840</v>
      </c>
      <c r="B365" t="s">
        <v>841</v>
      </c>
      <c r="C365" t="s">
        <v>3101</v>
      </c>
      <c r="D365" t="s">
        <v>51</v>
      </c>
      <c r="E365">
        <v>17709.416533924999</v>
      </c>
      <c r="F365">
        <v>13950.85</v>
      </c>
      <c r="G365">
        <v>230.79418604428199</v>
      </c>
      <c r="H365">
        <v>15.6318420905032</v>
      </c>
      <c r="I365">
        <v>85.252717454575503</v>
      </c>
      <c r="J365">
        <v>-0.25866801258194999</v>
      </c>
      <c r="K365">
        <v>12621.1332112194</v>
      </c>
      <c r="L365">
        <v>9163.1056473012795</v>
      </c>
      <c r="M365">
        <v>50.789753087879802</v>
      </c>
      <c r="N365">
        <v>1.0239817777536699</v>
      </c>
      <c r="O365">
        <v>18.451205482103202</v>
      </c>
      <c r="P365">
        <v>269.79894235994198</v>
      </c>
      <c r="Q365">
        <v>0.187963246366389</v>
      </c>
    </row>
    <row r="366" spans="1:17" x14ac:dyDescent="0.3">
      <c r="A366" t="s">
        <v>842</v>
      </c>
      <c r="B366" t="s">
        <v>843</v>
      </c>
      <c r="C366" t="s">
        <v>3101</v>
      </c>
      <c r="D366" t="s">
        <v>51</v>
      </c>
      <c r="E366">
        <v>17584.868326399999</v>
      </c>
      <c r="F366">
        <v>1281</v>
      </c>
      <c r="G366">
        <v>21.2484566593265</v>
      </c>
      <c r="H366">
        <v>7.4162841613407702</v>
      </c>
      <c r="I366">
        <v>34.808541297196001</v>
      </c>
      <c r="J366">
        <v>-1.4665469711563499</v>
      </c>
      <c r="K366">
        <v>1304.5993099899399</v>
      </c>
      <c r="L366">
        <v>1098.50501579005</v>
      </c>
      <c r="M366">
        <v>35.211188142556502</v>
      </c>
      <c r="N366">
        <v>0.27521667533611099</v>
      </c>
      <c r="O366">
        <v>18.817330210772798</v>
      </c>
      <c r="P366">
        <v>58.314280417722301</v>
      </c>
      <c r="Q366">
        <v>3.9888772566249002E-2</v>
      </c>
    </row>
    <row r="367" spans="1:17" x14ac:dyDescent="0.3">
      <c r="A367" t="s">
        <v>844</v>
      </c>
      <c r="B367" t="s">
        <v>845</v>
      </c>
      <c r="C367" t="s">
        <v>3108</v>
      </c>
      <c r="D367" t="s">
        <v>446</v>
      </c>
      <c r="E367">
        <v>17560.114902000001</v>
      </c>
      <c r="F367">
        <v>289.35000000000002</v>
      </c>
      <c r="G367">
        <v>22.9201117041173</v>
      </c>
      <c r="H367">
        <v>8.7287685535028796</v>
      </c>
      <c r="I367">
        <v>-2.10327954279248</v>
      </c>
      <c r="J367">
        <v>-12.1559783525152</v>
      </c>
      <c r="K367">
        <v>300.247097760413</v>
      </c>
      <c r="L367">
        <v>280.15973479589201</v>
      </c>
      <c r="M367">
        <v>34.780661538313097</v>
      </c>
      <c r="N367">
        <v>2.2443277691675401</v>
      </c>
      <c r="O367">
        <v>22.999827198894</v>
      </c>
      <c r="P367">
        <v>54.3611629767938</v>
      </c>
      <c r="Q367">
        <v>2.1253220265164002E-2</v>
      </c>
    </row>
    <row r="368" spans="1:17" x14ac:dyDescent="0.3">
      <c r="A368" t="s">
        <v>846</v>
      </c>
      <c r="B368" t="s">
        <v>847</v>
      </c>
      <c r="C368" t="s">
        <v>3110</v>
      </c>
      <c r="D368" t="s">
        <v>141</v>
      </c>
      <c r="E368">
        <v>17552.062511125001</v>
      </c>
      <c r="F368">
        <v>1540.85</v>
      </c>
      <c r="G368">
        <v>96.446812155677094</v>
      </c>
      <c r="H368">
        <v>-14.7103583699085</v>
      </c>
      <c r="I368">
        <v>-18.099515031575901</v>
      </c>
      <c r="J368">
        <v>-9.2680526796195597</v>
      </c>
      <c r="K368">
        <v>1762.75843949761</v>
      </c>
      <c r="L368">
        <v>1608.24625391122</v>
      </c>
      <c r="M368">
        <v>17.8147687688266</v>
      </c>
      <c r="N368">
        <v>0.74708105724440699</v>
      </c>
      <c r="O368">
        <v>40.234507802316699</v>
      </c>
      <c r="P368">
        <v>127.40250918451601</v>
      </c>
      <c r="Q368">
        <v>7.8013136786689002E-2</v>
      </c>
    </row>
    <row r="369" spans="1:17" x14ac:dyDescent="0.3">
      <c r="A369" t="s">
        <v>848</v>
      </c>
      <c r="B369" t="s">
        <v>849</v>
      </c>
      <c r="C369" t="s">
        <v>3106</v>
      </c>
      <c r="D369" t="s">
        <v>592</v>
      </c>
      <c r="E369">
        <v>17540.796021499998</v>
      </c>
      <c r="F369">
        <v>1372.95</v>
      </c>
      <c r="G369">
        <v>-40.370158745218802</v>
      </c>
      <c r="H369">
        <v>0.899228557378003</v>
      </c>
      <c r="I369">
        <v>-7.3624739163625597</v>
      </c>
      <c r="J369">
        <v>-4.7565604446227496</v>
      </c>
      <c r="K369">
        <v>1425.2605149388901</v>
      </c>
      <c r="L369">
        <v>1461.67413925446</v>
      </c>
      <c r="M369">
        <v>32.740851068152899</v>
      </c>
      <c r="N369">
        <v>0.85444419545412797</v>
      </c>
      <c r="O369">
        <v>25.587239156560599</v>
      </c>
      <c r="P369">
        <v>8.1914893617021303</v>
      </c>
      <c r="Q369">
        <v>-0.13787343807541499</v>
      </c>
    </row>
    <row r="370" spans="1:17" x14ac:dyDescent="0.3">
      <c r="A370" t="s">
        <v>850</v>
      </c>
      <c r="B370" t="s">
        <v>851</v>
      </c>
      <c r="C370" t="s">
        <v>3108</v>
      </c>
      <c r="D370" t="s">
        <v>166</v>
      </c>
      <c r="E370">
        <v>17456.985595350001</v>
      </c>
      <c r="F370">
        <v>740.35</v>
      </c>
      <c r="G370">
        <v>104.59300679200101</v>
      </c>
      <c r="H370">
        <v>-4.4215794776144204</v>
      </c>
      <c r="I370">
        <v>-15.381704458224201</v>
      </c>
      <c r="J370">
        <v>-10.4325276618888</v>
      </c>
      <c r="K370">
        <v>803.91776645883294</v>
      </c>
      <c r="L370">
        <v>717.05084248925095</v>
      </c>
      <c r="M370">
        <v>22.678186653607</v>
      </c>
      <c r="N370">
        <v>0.60810381911283595</v>
      </c>
      <c r="O370">
        <v>32.369825082731097</v>
      </c>
      <c r="P370">
        <v>134.91987942249699</v>
      </c>
      <c r="Q370">
        <v>0.18875085818835699</v>
      </c>
    </row>
    <row r="371" spans="1:17" x14ac:dyDescent="0.3">
      <c r="A371" t="s">
        <v>852</v>
      </c>
      <c r="B371" t="s">
        <v>853</v>
      </c>
      <c r="C371" t="s">
        <v>3100</v>
      </c>
      <c r="D371" t="s">
        <v>48</v>
      </c>
      <c r="E371">
        <v>17429.021282879999</v>
      </c>
      <c r="F371">
        <v>282.8</v>
      </c>
      <c r="G371">
        <v>67.926329264670997</v>
      </c>
      <c r="H371">
        <v>-0.36170746986185398</v>
      </c>
      <c r="I371">
        <v>6.3991164083193404</v>
      </c>
      <c r="J371">
        <v>-8.9274239113522302</v>
      </c>
      <c r="K371">
        <v>305.55904630888602</v>
      </c>
      <c r="L371">
        <v>275.85737805854598</v>
      </c>
      <c r="M371">
        <v>20.075462784958798</v>
      </c>
      <c r="N371">
        <v>0.59107578643486303</v>
      </c>
      <c r="O371">
        <v>28.889674681753799</v>
      </c>
      <c r="P371">
        <v>101.209533973674</v>
      </c>
      <c r="Q371">
        <v>0.163746049442408</v>
      </c>
    </row>
    <row r="372" spans="1:17" hidden="1" x14ac:dyDescent="0.3">
      <c r="A372" t="s">
        <v>854</v>
      </c>
      <c r="B372" t="s">
        <v>855</v>
      </c>
      <c r="C372" t="s">
        <v>3112</v>
      </c>
      <c r="D372" t="s">
        <v>57</v>
      </c>
      <c r="E372">
        <v>17353.314573119998</v>
      </c>
      <c r="F372">
        <v>41.5</v>
      </c>
      <c r="G372">
        <v>117.054744816211</v>
      </c>
      <c r="H372">
        <v>2.2029324840102502</v>
      </c>
      <c r="I372">
        <v>42.074975526257099</v>
      </c>
      <c r="J372">
        <v>2.78879318800097</v>
      </c>
      <c r="K372">
        <v>39.198460429541903</v>
      </c>
      <c r="L372">
        <v>31.037571432787299</v>
      </c>
      <c r="M372">
        <v>52.864879076277099</v>
      </c>
      <c r="N372">
        <v>0.30683011884788702</v>
      </c>
      <c r="O372">
        <v>29.253012048192701</v>
      </c>
      <c r="P372">
        <v>152.27963525835801</v>
      </c>
      <c r="Q372">
        <v>0.103366307046787</v>
      </c>
    </row>
    <row r="373" spans="1:17" x14ac:dyDescent="0.3">
      <c r="A373" t="s">
        <v>856</v>
      </c>
      <c r="B373" t="s">
        <v>857</v>
      </c>
      <c r="C373" t="s">
        <v>3097</v>
      </c>
      <c r="D373" t="s">
        <v>24</v>
      </c>
      <c r="E373">
        <v>17267.392503200001</v>
      </c>
      <c r="F373">
        <v>216.53</v>
      </c>
      <c r="G373">
        <v>23.161566697146299</v>
      </c>
      <c r="H373">
        <v>5.9808323845920803</v>
      </c>
      <c r="I373">
        <v>1.8016424519284</v>
      </c>
      <c r="J373">
        <v>-2.3625880766159102</v>
      </c>
      <c r="K373">
        <v>213.217631875721</v>
      </c>
      <c r="L373">
        <v>196.48270727089201</v>
      </c>
      <c r="M373">
        <v>52.187664302502199</v>
      </c>
      <c r="N373">
        <v>1.9473189668357</v>
      </c>
      <c r="O373">
        <v>7.4908788620514404</v>
      </c>
      <c r="P373">
        <v>52.378606615059802</v>
      </c>
      <c r="Q373">
        <v>0.18484224458998699</v>
      </c>
    </row>
    <row r="374" spans="1:17" x14ac:dyDescent="0.3">
      <c r="A374" t="s">
        <v>858</v>
      </c>
      <c r="B374" t="s">
        <v>859</v>
      </c>
      <c r="C374" t="s">
        <v>3108</v>
      </c>
      <c r="D374" t="s">
        <v>320</v>
      </c>
      <c r="E374">
        <v>17243.512559999999</v>
      </c>
      <c r="F374">
        <v>1521.6</v>
      </c>
      <c r="G374">
        <v>77.229112815677595</v>
      </c>
      <c r="H374">
        <v>-4.1534765528617497</v>
      </c>
      <c r="I374">
        <v>43.417393662606003</v>
      </c>
      <c r="J374">
        <v>-15.946266874727</v>
      </c>
      <c r="K374">
        <v>1751.3240723573699</v>
      </c>
      <c r="L374">
        <v>1510.98247336852</v>
      </c>
      <c r="M374">
        <v>30.016209766277701</v>
      </c>
      <c r="N374">
        <v>1.1654301190956899</v>
      </c>
      <c r="O374">
        <v>86.238170347003106</v>
      </c>
      <c r="P374">
        <v>125.9410498181</v>
      </c>
      <c r="Q374">
        <v>0.16993985426362701</v>
      </c>
    </row>
    <row r="375" spans="1:17" x14ac:dyDescent="0.3">
      <c r="A375" t="s">
        <v>860</v>
      </c>
      <c r="B375" t="s">
        <v>861</v>
      </c>
      <c r="C375" t="s">
        <v>3096</v>
      </c>
      <c r="D375" t="s">
        <v>273</v>
      </c>
      <c r="E375">
        <v>17147.637140204999</v>
      </c>
      <c r="F375">
        <v>1230.5</v>
      </c>
      <c r="G375">
        <v>82.011965605272493</v>
      </c>
      <c r="H375">
        <v>-6.8136667858777198</v>
      </c>
      <c r="I375">
        <v>33.456040113917297</v>
      </c>
      <c r="J375">
        <v>-1.6166316907195799</v>
      </c>
      <c r="K375">
        <v>1206.39066453039</v>
      </c>
      <c r="L375">
        <v>977.37936425896203</v>
      </c>
      <c r="M375">
        <v>42.755332541400797</v>
      </c>
      <c r="N375">
        <v>1.5270710162585801</v>
      </c>
      <c r="O375">
        <v>25.802519301097099</v>
      </c>
      <c r="P375">
        <v>128.060420720971</v>
      </c>
      <c r="Q375">
        <v>0.16215699674940601</v>
      </c>
    </row>
    <row r="376" spans="1:17" x14ac:dyDescent="0.3">
      <c r="A376" t="s">
        <v>862</v>
      </c>
      <c r="B376" t="s">
        <v>863</v>
      </c>
      <c r="C376" t="s">
        <v>3100</v>
      </c>
      <c r="D376" t="s">
        <v>48</v>
      </c>
      <c r="E376">
        <v>17103.015352440001</v>
      </c>
      <c r="F376">
        <v>1457.6</v>
      </c>
      <c r="G376">
        <v>165.20191132723201</v>
      </c>
      <c r="H376">
        <v>-2.8122015131629201</v>
      </c>
      <c r="I376">
        <v>34.474946639169602</v>
      </c>
      <c r="J376">
        <v>-14.5932476679831</v>
      </c>
      <c r="K376">
        <v>1603.7417529541001</v>
      </c>
      <c r="L376">
        <v>1291.1214974002801</v>
      </c>
      <c r="M376">
        <v>22.546347656519199</v>
      </c>
      <c r="N376">
        <v>1.0196413655144001</v>
      </c>
      <c r="O376">
        <v>25</v>
      </c>
      <c r="P376">
        <v>201.62441800310299</v>
      </c>
      <c r="Q376">
        <v>0.189405294403584</v>
      </c>
    </row>
    <row r="377" spans="1:17" x14ac:dyDescent="0.3">
      <c r="A377" t="s">
        <v>864</v>
      </c>
      <c r="B377" t="s">
        <v>865</v>
      </c>
      <c r="C377" t="s">
        <v>3108</v>
      </c>
      <c r="D377" t="s">
        <v>554</v>
      </c>
      <c r="E377">
        <v>17017.844263424999</v>
      </c>
      <c r="F377">
        <v>1451.85</v>
      </c>
      <c r="G377">
        <v>-19.8708682089196</v>
      </c>
      <c r="H377">
        <v>-5.4576813434386704</v>
      </c>
      <c r="I377">
        <v>-22.202274584177299</v>
      </c>
      <c r="J377">
        <v>-11.310894623565501</v>
      </c>
      <c r="K377">
        <v>1674.53850716089</v>
      </c>
      <c r="L377">
        <v>1624.2643083125799</v>
      </c>
      <c r="M377">
        <v>13.566319965646199</v>
      </c>
      <c r="N377">
        <v>0.93813661667512505</v>
      </c>
      <c r="O377">
        <v>31.001825257430099</v>
      </c>
      <c r="P377">
        <v>10.8028695718537</v>
      </c>
    </row>
    <row r="378" spans="1:17" hidden="1" x14ac:dyDescent="0.3">
      <c r="A378" t="s">
        <v>866</v>
      </c>
      <c r="B378" t="s">
        <v>867</v>
      </c>
      <c r="C378" t="s">
        <v>3109</v>
      </c>
      <c r="D378" t="s">
        <v>868</v>
      </c>
      <c r="E378">
        <v>17008.819254195001</v>
      </c>
      <c r="F378">
        <v>1576.1</v>
      </c>
      <c r="G378">
        <v>-15.7087759354332</v>
      </c>
      <c r="H378">
        <v>-4.71844911330599</v>
      </c>
      <c r="I378">
        <v>3.5140041752728002</v>
      </c>
      <c r="J378">
        <v>-3.2274066030581401</v>
      </c>
      <c r="K378">
        <v>1706.71834305878</v>
      </c>
      <c r="M378">
        <v>26.973388532386299</v>
      </c>
      <c r="N378">
        <v>0.45402124662147098</v>
      </c>
      <c r="O378">
        <v>26.958949305247099</v>
      </c>
      <c r="P378">
        <v>27.966548938415901</v>
      </c>
    </row>
    <row r="379" spans="1:17" hidden="1" x14ac:dyDescent="0.3">
      <c r="A379" t="s">
        <v>869</v>
      </c>
      <c r="B379" t="s">
        <v>870</v>
      </c>
      <c r="C379" t="s">
        <v>3112</v>
      </c>
      <c r="D379" t="s">
        <v>465</v>
      </c>
      <c r="E379">
        <v>16907.752378779998</v>
      </c>
      <c r="F379">
        <v>3735.85</v>
      </c>
      <c r="G379">
        <v>26.190114511890499</v>
      </c>
      <c r="H379">
        <v>4.2456054253888604</v>
      </c>
      <c r="I379">
        <v>44.001277789810601</v>
      </c>
      <c r="J379">
        <v>-3.0191485156854001</v>
      </c>
      <c r="K379">
        <v>3685.3878457727001</v>
      </c>
      <c r="L379">
        <v>3102.3923120744198</v>
      </c>
      <c r="M379">
        <v>35.138081485077699</v>
      </c>
      <c r="N379">
        <v>0.68124868595580201</v>
      </c>
      <c r="O379">
        <v>24.442897867955001</v>
      </c>
      <c r="P379">
        <v>64.792677547419402</v>
      </c>
      <c r="Q379">
        <v>6.1048296433407999E-2</v>
      </c>
    </row>
    <row r="380" spans="1:17" x14ac:dyDescent="0.3">
      <c r="A380" t="s">
        <v>871</v>
      </c>
      <c r="B380" t="s">
        <v>872</v>
      </c>
      <c r="C380" t="s">
        <v>3097</v>
      </c>
      <c r="D380" t="s">
        <v>575</v>
      </c>
      <c r="E380">
        <v>16881.324620399999</v>
      </c>
      <c r="F380">
        <v>339.75</v>
      </c>
      <c r="G380">
        <v>-11.1306527808611</v>
      </c>
      <c r="H380">
        <v>-0.208245336043302</v>
      </c>
      <c r="I380">
        <v>-6.57914358589698</v>
      </c>
      <c r="J380">
        <v>-9.6945718345049503</v>
      </c>
      <c r="K380">
        <v>348.79564145857699</v>
      </c>
      <c r="L380">
        <v>329.30268900842799</v>
      </c>
      <c r="M380">
        <v>30.722584189625099</v>
      </c>
      <c r="N380">
        <v>2.0762832989380802</v>
      </c>
      <c r="O380">
        <v>18.219278881530499</v>
      </c>
      <c r="P380">
        <v>21.708758731864599</v>
      </c>
      <c r="Q380">
        <v>-1.9539082675390999E-2</v>
      </c>
    </row>
    <row r="381" spans="1:17" x14ac:dyDescent="0.3">
      <c r="A381" t="s">
        <v>873</v>
      </c>
      <c r="B381" t="s">
        <v>874</v>
      </c>
      <c r="C381" t="s">
        <v>3097</v>
      </c>
      <c r="D381" t="s">
        <v>539</v>
      </c>
      <c r="E381">
        <v>16869.9766934</v>
      </c>
      <c r="F381">
        <v>408</v>
      </c>
      <c r="G381">
        <v>-57.877187870763699</v>
      </c>
      <c r="H381">
        <v>-9.8062819312818092</v>
      </c>
      <c r="I381">
        <v>-9.66312980376828</v>
      </c>
      <c r="J381">
        <v>-10.5760110944884</v>
      </c>
      <c r="K381">
        <v>457.03005273794099</v>
      </c>
      <c r="L381">
        <v>471.54060323303202</v>
      </c>
      <c r="M381">
        <v>19.259361792465199</v>
      </c>
      <c r="N381">
        <v>0.72989660816929103</v>
      </c>
      <c r="O381">
        <v>60.629442364239402</v>
      </c>
      <c r="P381">
        <v>34.0870251084527</v>
      </c>
      <c r="Q381">
        <v>2.5730926035556E-2</v>
      </c>
    </row>
    <row r="382" spans="1:17" hidden="1" x14ac:dyDescent="0.3">
      <c r="A382" t="s">
        <v>875</v>
      </c>
      <c r="B382" t="s">
        <v>876</v>
      </c>
      <c r="C382" t="s">
        <v>3112</v>
      </c>
      <c r="D382" t="s">
        <v>276</v>
      </c>
      <c r="E382">
        <v>16856.118135000001</v>
      </c>
      <c r="F382">
        <v>15821.7</v>
      </c>
      <c r="G382">
        <v>-9.1902330362357993</v>
      </c>
      <c r="H382">
        <v>-4.1198366021444599</v>
      </c>
      <c r="I382">
        <v>-13.039908620013</v>
      </c>
      <c r="J382">
        <v>-0.93884088661081599</v>
      </c>
      <c r="K382">
        <v>16390.9692866357</v>
      </c>
      <c r="L382">
        <v>15585.415621317001</v>
      </c>
      <c r="M382">
        <v>29.268100079975799</v>
      </c>
      <c r="N382">
        <v>0.60489167413455402</v>
      </c>
      <c r="O382">
        <v>21.3520038933869</v>
      </c>
      <c r="P382">
        <v>24.3619471322009</v>
      </c>
      <c r="Q382">
        <v>6.7640410025355993E-2</v>
      </c>
    </row>
    <row r="383" spans="1:17" x14ac:dyDescent="0.3">
      <c r="A383" t="s">
        <v>877</v>
      </c>
      <c r="B383" t="s">
        <v>878</v>
      </c>
      <c r="C383" t="s">
        <v>3101</v>
      </c>
      <c r="D383" t="s">
        <v>51</v>
      </c>
      <c r="E383">
        <v>16763.917813715001</v>
      </c>
      <c r="F383">
        <v>1096.4000000000001</v>
      </c>
      <c r="G383">
        <v>159.872765268986</v>
      </c>
      <c r="H383">
        <v>-2.2590937449448201</v>
      </c>
      <c r="I383">
        <v>51.288141213423799</v>
      </c>
      <c r="J383">
        <v>-8.0943891561706494</v>
      </c>
      <c r="K383">
        <v>1071.99051396857</v>
      </c>
      <c r="L383">
        <v>817.060924818476</v>
      </c>
      <c r="M383">
        <v>28.726358500184599</v>
      </c>
      <c r="N383">
        <v>0.28989269898980102</v>
      </c>
      <c r="O383">
        <v>13.749543962057601</v>
      </c>
      <c r="P383">
        <v>195.96436766095201</v>
      </c>
      <c r="Q383">
        <v>5.9113914726565998E-2</v>
      </c>
    </row>
    <row r="384" spans="1:17" x14ac:dyDescent="0.3">
      <c r="A384" t="s">
        <v>879</v>
      </c>
      <c r="B384" t="s">
        <v>880</v>
      </c>
      <c r="C384" t="s">
        <v>3097</v>
      </c>
      <c r="D384" t="s">
        <v>219</v>
      </c>
      <c r="E384">
        <v>16588.560431124999</v>
      </c>
      <c r="F384">
        <v>3927.75</v>
      </c>
      <c r="G384">
        <v>78.886284257392802</v>
      </c>
      <c r="H384">
        <v>10.6031926316642</v>
      </c>
      <c r="I384">
        <v>-8.8951778051286308</v>
      </c>
      <c r="J384">
        <v>-5.8177404824854602</v>
      </c>
      <c r="K384">
        <v>3949.19455577801</v>
      </c>
      <c r="L384">
        <v>3555.5662368651401</v>
      </c>
      <c r="M384">
        <v>43.622906306998601</v>
      </c>
      <c r="N384">
        <v>1.8211563254258201</v>
      </c>
      <c r="O384">
        <v>11.565145439500901</v>
      </c>
      <c r="P384">
        <v>109.92223617754701</v>
      </c>
      <c r="Q384">
        <v>0.26578776479379201</v>
      </c>
    </row>
    <row r="385" spans="1:17" x14ac:dyDescent="0.3">
      <c r="A385" t="s">
        <v>881</v>
      </c>
      <c r="B385" t="s">
        <v>882</v>
      </c>
      <c r="C385" t="s">
        <v>3103</v>
      </c>
      <c r="D385" t="s">
        <v>192</v>
      </c>
      <c r="E385">
        <v>16401.27764457</v>
      </c>
      <c r="F385">
        <v>681.85</v>
      </c>
      <c r="G385">
        <v>-5.84989455482396</v>
      </c>
      <c r="H385">
        <v>-4.5159723726856598</v>
      </c>
      <c r="I385">
        <v>4.24479618036231</v>
      </c>
      <c r="J385">
        <v>-4.9293393388039703</v>
      </c>
      <c r="K385">
        <v>706.49942761203397</v>
      </c>
      <c r="L385">
        <v>642.03930362072799</v>
      </c>
      <c r="M385">
        <v>32.87978388866</v>
      </c>
      <c r="N385">
        <v>0.462899028668457</v>
      </c>
      <c r="O385">
        <v>22.306959008579501</v>
      </c>
      <c r="P385">
        <v>35.948559465656402</v>
      </c>
      <c r="Q385">
        <v>4.3961292792648002E-2</v>
      </c>
    </row>
    <row r="386" spans="1:17" x14ac:dyDescent="0.3">
      <c r="A386" t="s">
        <v>883</v>
      </c>
      <c r="B386" t="s">
        <v>884</v>
      </c>
      <c r="C386" t="s">
        <v>3103</v>
      </c>
      <c r="D386" t="s">
        <v>785</v>
      </c>
      <c r="E386">
        <v>16389.0140511299</v>
      </c>
      <c r="F386">
        <v>881.35</v>
      </c>
      <c r="G386">
        <v>11.869973552477299</v>
      </c>
      <c r="H386">
        <v>-3.8090733419201399</v>
      </c>
      <c r="I386">
        <v>6.7242664878122804</v>
      </c>
      <c r="J386">
        <v>-9.4983848045107298</v>
      </c>
      <c r="K386">
        <v>960.99075987198103</v>
      </c>
      <c r="L386">
        <v>838.35081617180902</v>
      </c>
      <c r="M386">
        <v>25.874137854440399</v>
      </c>
      <c r="N386">
        <v>0.80858537344816095</v>
      </c>
      <c r="O386">
        <v>20.729562602825201</v>
      </c>
      <c r="P386">
        <v>46.391495722946601</v>
      </c>
      <c r="Q386">
        <v>0.16827624040371</v>
      </c>
    </row>
    <row r="387" spans="1:17" x14ac:dyDescent="0.3">
      <c r="A387" t="s">
        <v>885</v>
      </c>
      <c r="B387" t="s">
        <v>886</v>
      </c>
      <c r="C387" t="s">
        <v>3111</v>
      </c>
      <c r="D387" t="s">
        <v>465</v>
      </c>
      <c r="E387">
        <v>16373.219766</v>
      </c>
      <c r="F387">
        <v>3382.45</v>
      </c>
      <c r="G387">
        <v>-29.000833776877901</v>
      </c>
      <c r="H387">
        <v>2.1845651435245701</v>
      </c>
      <c r="I387">
        <v>-9.7982436089907807</v>
      </c>
      <c r="J387">
        <v>-0.68748888526639795</v>
      </c>
      <c r="K387">
        <v>3372.2018989723701</v>
      </c>
      <c r="L387">
        <v>3469.0908183295301</v>
      </c>
      <c r="M387">
        <v>45.395548879844</v>
      </c>
      <c r="N387">
        <v>1.41702668736735</v>
      </c>
      <c r="O387">
        <v>17.649928306405101</v>
      </c>
      <c r="P387">
        <v>17.611571828439299</v>
      </c>
      <c r="Q387">
        <v>-4.0759005794857001E-2</v>
      </c>
    </row>
    <row r="388" spans="1:17" x14ac:dyDescent="0.3">
      <c r="A388" t="s">
        <v>887</v>
      </c>
      <c r="B388" t="s">
        <v>888</v>
      </c>
      <c r="C388" t="s">
        <v>3101</v>
      </c>
      <c r="D388" t="s">
        <v>51</v>
      </c>
      <c r="E388">
        <v>16366.35009455</v>
      </c>
      <c r="F388">
        <v>1120.05</v>
      </c>
      <c r="G388">
        <v>365.30525436865599</v>
      </c>
      <c r="H388">
        <v>15.868718371350701</v>
      </c>
      <c r="I388">
        <v>86.129493913728297</v>
      </c>
      <c r="J388">
        <v>-0.34961193605708102</v>
      </c>
      <c r="K388">
        <v>997.95323950282898</v>
      </c>
      <c r="L388">
        <v>754.01059176854301</v>
      </c>
      <c r="M388">
        <v>54.0366337035409</v>
      </c>
      <c r="N388">
        <v>1.8269331507497</v>
      </c>
      <c r="O388">
        <v>2.3882862372215499</v>
      </c>
      <c r="P388">
        <v>406.69531780140198</v>
      </c>
      <c r="Q388">
        <v>9.9811621119726995E-2</v>
      </c>
    </row>
    <row r="389" spans="1:17" x14ac:dyDescent="0.3">
      <c r="A389" t="s">
        <v>889</v>
      </c>
      <c r="B389" t="s">
        <v>890</v>
      </c>
      <c r="C389" t="s">
        <v>3098</v>
      </c>
      <c r="D389" t="s">
        <v>742</v>
      </c>
      <c r="E389">
        <v>16334.543406335901</v>
      </c>
      <c r="F389">
        <v>117.38</v>
      </c>
      <c r="G389">
        <v>52.385827839957699</v>
      </c>
      <c r="H389">
        <v>-17.492472090699</v>
      </c>
      <c r="I389">
        <v>11.276418167554301</v>
      </c>
      <c r="J389">
        <v>-12.261656118106499</v>
      </c>
      <c r="K389">
        <v>136.03026678678</v>
      </c>
      <c r="L389">
        <v>117.719937928893</v>
      </c>
      <c r="M389">
        <v>25.273642154592999</v>
      </c>
      <c r="N389">
        <v>0.47298672930590202</v>
      </c>
      <c r="O389">
        <v>45.680695178054201</v>
      </c>
      <c r="P389">
        <v>82.692607003890998</v>
      </c>
      <c r="Q389">
        <v>4.8010065760362E-2</v>
      </c>
    </row>
    <row r="390" spans="1:17" x14ac:dyDescent="0.3">
      <c r="A390" t="s">
        <v>891</v>
      </c>
      <c r="B390" t="s">
        <v>892</v>
      </c>
      <c r="C390" t="s">
        <v>3105</v>
      </c>
      <c r="D390" t="s">
        <v>117</v>
      </c>
      <c r="E390">
        <v>16294.109924799999</v>
      </c>
      <c r="F390">
        <v>465.35</v>
      </c>
      <c r="G390">
        <v>98.940494621291506</v>
      </c>
      <c r="H390">
        <v>9.3173535107012295</v>
      </c>
      <c r="I390">
        <v>90.477405822522201</v>
      </c>
      <c r="J390">
        <v>-7.7450524232954399</v>
      </c>
      <c r="K390">
        <v>423.94542901993901</v>
      </c>
      <c r="L390">
        <v>310.59816059635801</v>
      </c>
      <c r="M390">
        <v>39.2865611890902</v>
      </c>
      <c r="N390">
        <v>0.36224637612159799</v>
      </c>
      <c r="O390">
        <v>12.818308799827999</v>
      </c>
      <c r="P390">
        <v>158.169209431345</v>
      </c>
      <c r="Q390">
        <v>0.18099441478396899</v>
      </c>
    </row>
    <row r="391" spans="1:17" x14ac:dyDescent="0.3">
      <c r="A391" t="s">
        <v>893</v>
      </c>
      <c r="B391" t="s">
        <v>894</v>
      </c>
      <c r="C391" t="s">
        <v>3111</v>
      </c>
      <c r="D391" t="s">
        <v>270</v>
      </c>
      <c r="E391">
        <v>16193.1457116</v>
      </c>
      <c r="F391">
        <v>447.95</v>
      </c>
      <c r="G391">
        <v>102.703222875972</v>
      </c>
      <c r="H391">
        <v>-17.5635328030077</v>
      </c>
      <c r="I391">
        <v>53.154568258866703</v>
      </c>
      <c r="J391">
        <v>-9.7812102634614408</v>
      </c>
      <c r="K391">
        <v>468.69271514308099</v>
      </c>
      <c r="L391">
        <v>355.392616908604</v>
      </c>
      <c r="M391">
        <v>25.298905827541599</v>
      </c>
      <c r="N391">
        <v>0.27064477743840598</v>
      </c>
      <c r="O391">
        <v>30.460988949659502</v>
      </c>
      <c r="P391">
        <v>137.45030479724301</v>
      </c>
      <c r="Q391">
        <v>0.14565277687827299</v>
      </c>
    </row>
    <row r="392" spans="1:17" x14ac:dyDescent="0.3">
      <c r="A392" t="s">
        <v>895</v>
      </c>
      <c r="B392" t="s">
        <v>896</v>
      </c>
      <c r="C392" t="s">
        <v>3096</v>
      </c>
      <c r="D392" t="s">
        <v>21</v>
      </c>
      <c r="E392">
        <v>16184.8073508</v>
      </c>
      <c r="F392">
        <v>597.5</v>
      </c>
      <c r="G392">
        <v>-24.436130998900801</v>
      </c>
      <c r="H392">
        <v>-0.57918928579669304</v>
      </c>
      <c r="I392">
        <v>-22.489936440722499</v>
      </c>
      <c r="J392">
        <v>-2.1783668033692098</v>
      </c>
      <c r="K392">
        <v>623.34372866938998</v>
      </c>
      <c r="L392">
        <v>632.984148563855</v>
      </c>
      <c r="M392">
        <v>37.163858540352898</v>
      </c>
      <c r="N392">
        <v>0.45744780323809903</v>
      </c>
      <c r="O392">
        <v>45.606694560669403</v>
      </c>
      <c r="P392">
        <v>27.235945485519501</v>
      </c>
      <c r="Q392">
        <v>7.0018623787024004E-2</v>
      </c>
    </row>
    <row r="393" spans="1:17" x14ac:dyDescent="0.3">
      <c r="A393" t="s">
        <v>897</v>
      </c>
      <c r="B393" t="s">
        <v>898</v>
      </c>
      <c r="C393" t="s">
        <v>3097</v>
      </c>
      <c r="D393" t="s">
        <v>454</v>
      </c>
      <c r="E393">
        <v>16170.110088975</v>
      </c>
      <c r="F393">
        <v>966.9</v>
      </c>
      <c r="G393">
        <v>86.251297716845599</v>
      </c>
      <c r="H393">
        <v>-2.27689020292418</v>
      </c>
      <c r="I393">
        <v>28.452661812697801</v>
      </c>
      <c r="J393">
        <v>-10.327488420577</v>
      </c>
      <c r="K393">
        <v>1001.20222997958</v>
      </c>
      <c r="L393">
        <v>806.943041599617</v>
      </c>
      <c r="M393">
        <v>28.558813491805601</v>
      </c>
      <c r="N393">
        <v>0.55150157131366895</v>
      </c>
      <c r="O393">
        <v>22.970317509566598</v>
      </c>
      <c r="P393">
        <v>116.64799462245099</v>
      </c>
    </row>
    <row r="394" spans="1:17" hidden="1" x14ac:dyDescent="0.3">
      <c r="A394" t="s">
        <v>899</v>
      </c>
      <c r="B394" t="s">
        <v>900</v>
      </c>
      <c r="C394" t="s">
        <v>3101</v>
      </c>
      <c r="D394" t="s">
        <v>454</v>
      </c>
      <c r="E394">
        <v>16161.4184584049</v>
      </c>
      <c r="F394">
        <v>690.55</v>
      </c>
      <c r="G394">
        <v>-6.8248770198272597</v>
      </c>
      <c r="H394">
        <v>6.0020676031576299</v>
      </c>
      <c r="I394">
        <v>12.3979030908787</v>
      </c>
      <c r="J394">
        <v>-2.0465837012255199</v>
      </c>
      <c r="K394">
        <v>653.95696988151406</v>
      </c>
      <c r="M394">
        <v>49.4242294437487</v>
      </c>
      <c r="N394">
        <v>0.67294353036668197</v>
      </c>
      <c r="O394">
        <v>6.6251538628629296</v>
      </c>
      <c r="P394">
        <v>46.894277813231199</v>
      </c>
    </row>
    <row r="395" spans="1:17" x14ac:dyDescent="0.3">
      <c r="A395" t="s">
        <v>901</v>
      </c>
      <c r="B395" t="s">
        <v>902</v>
      </c>
      <c r="C395" t="s">
        <v>3097</v>
      </c>
      <c r="D395" t="s">
        <v>903</v>
      </c>
      <c r="E395">
        <v>16073.891846300001</v>
      </c>
      <c r="F395">
        <v>182.44</v>
      </c>
      <c r="G395">
        <v>16.478758451922602</v>
      </c>
      <c r="H395">
        <v>-5.33100410594749</v>
      </c>
      <c r="I395">
        <v>8.9156200022026493</v>
      </c>
      <c r="J395">
        <v>-3.6669453295351602</v>
      </c>
      <c r="K395">
        <v>197.19814652192599</v>
      </c>
      <c r="L395">
        <v>176.885008194101</v>
      </c>
      <c r="M395">
        <v>29.3271951948823</v>
      </c>
      <c r="N395">
        <v>0.56254077161620997</v>
      </c>
      <c r="O395">
        <v>33.961850471387798</v>
      </c>
      <c r="P395">
        <v>46.714917571371103</v>
      </c>
      <c r="Q395">
        <v>-5.2645289666082999E-2</v>
      </c>
    </row>
    <row r="396" spans="1:17" x14ac:dyDescent="0.3">
      <c r="A396" t="s">
        <v>904</v>
      </c>
      <c r="B396" t="s">
        <v>905</v>
      </c>
      <c r="C396" t="s">
        <v>603</v>
      </c>
      <c r="D396" t="s">
        <v>603</v>
      </c>
      <c r="E396">
        <v>16072.74724302</v>
      </c>
      <c r="F396">
        <v>32.82</v>
      </c>
      <c r="G396">
        <v>-33.607977427876797</v>
      </c>
      <c r="H396">
        <v>-3.4793610856633799</v>
      </c>
      <c r="I396">
        <v>-25.994195449327499</v>
      </c>
      <c r="J396">
        <v>-7.2712541169937204</v>
      </c>
      <c r="K396">
        <v>35.616275593548501</v>
      </c>
      <c r="L396">
        <v>37.378101762933703</v>
      </c>
      <c r="M396">
        <v>20.608931780944999</v>
      </c>
      <c r="N396">
        <v>0.55166711028508997</v>
      </c>
      <c r="O396">
        <v>61.182205971968301</v>
      </c>
      <c r="P396">
        <v>3.30500472143531</v>
      </c>
      <c r="Q396">
        <v>-2.399848108413E-2</v>
      </c>
    </row>
    <row r="397" spans="1:17" x14ac:dyDescent="0.3">
      <c r="A397" t="s">
        <v>906</v>
      </c>
      <c r="B397" t="s">
        <v>907</v>
      </c>
      <c r="C397" t="s">
        <v>3111</v>
      </c>
      <c r="D397" t="s">
        <v>465</v>
      </c>
      <c r="E397">
        <v>15834.967660795</v>
      </c>
      <c r="F397">
        <v>1465.85</v>
      </c>
      <c r="G397">
        <v>-15.397059144230299</v>
      </c>
      <c r="H397">
        <v>3.1509897073670801</v>
      </c>
      <c r="I397">
        <v>2.2246362551740599</v>
      </c>
      <c r="J397">
        <v>-5.5196231988511304</v>
      </c>
      <c r="K397">
        <v>1543.42281879998</v>
      </c>
      <c r="L397">
        <v>1476.2310388636499</v>
      </c>
      <c r="M397">
        <v>30.302466038966202</v>
      </c>
      <c r="N397">
        <v>0.76212972385571798</v>
      </c>
      <c r="O397">
        <v>15.2914691134836</v>
      </c>
      <c r="P397">
        <v>17.928399034593699</v>
      </c>
      <c r="Q397">
        <v>-8.5094276961198007E-2</v>
      </c>
    </row>
    <row r="398" spans="1:17" x14ac:dyDescent="0.3">
      <c r="A398" t="s">
        <v>908</v>
      </c>
      <c r="B398" t="s">
        <v>909</v>
      </c>
      <c r="C398" t="s">
        <v>3096</v>
      </c>
      <c r="D398" t="s">
        <v>21</v>
      </c>
      <c r="E398">
        <v>15798.0513793299</v>
      </c>
      <c r="F398">
        <v>574.85</v>
      </c>
      <c r="G398">
        <v>-21.731910999046502</v>
      </c>
      <c r="H398">
        <v>1.6203640974511899</v>
      </c>
      <c r="I398">
        <v>-23.3594031866587</v>
      </c>
      <c r="J398">
        <v>-2.53855442736036</v>
      </c>
      <c r="K398">
        <v>611.44364111790605</v>
      </c>
      <c r="L398">
        <v>634.63515230781002</v>
      </c>
      <c r="M398">
        <v>38.477227530225498</v>
      </c>
      <c r="N398">
        <v>0.75463571483691605</v>
      </c>
      <c r="O398">
        <v>49.926067669826899</v>
      </c>
      <c r="P398">
        <v>7.1381977448513796</v>
      </c>
      <c r="Q398">
        <v>3.0446963450207001E-2</v>
      </c>
    </row>
    <row r="399" spans="1:17" x14ac:dyDescent="0.3">
      <c r="A399" t="s">
        <v>910</v>
      </c>
      <c r="B399" t="s">
        <v>911</v>
      </c>
      <c r="C399" t="s">
        <v>3097</v>
      </c>
      <c r="D399" t="s">
        <v>54</v>
      </c>
      <c r="E399">
        <v>15651.998461450001</v>
      </c>
      <c r="F399">
        <v>957.45</v>
      </c>
      <c r="G399">
        <v>-68.203050632534698</v>
      </c>
      <c r="H399">
        <v>-11.5537176788394</v>
      </c>
      <c r="I399">
        <v>-44.0028870857901</v>
      </c>
      <c r="J399">
        <v>-1.80204610270872</v>
      </c>
      <c r="K399">
        <v>1145.4549575685601</v>
      </c>
      <c r="L399">
        <v>1299.6499084659299</v>
      </c>
      <c r="M399">
        <v>13.8031660689061</v>
      </c>
      <c r="N399">
        <v>1.5069876852687401</v>
      </c>
      <c r="O399">
        <v>87.581596950232296</v>
      </c>
      <c r="P399">
        <v>5.0411409764124997</v>
      </c>
      <c r="Q399">
        <v>4.05899776692E-2</v>
      </c>
    </row>
    <row r="400" spans="1:17" x14ac:dyDescent="0.3">
      <c r="A400" t="s">
        <v>912</v>
      </c>
      <c r="B400" t="s">
        <v>913</v>
      </c>
      <c r="C400" t="s">
        <v>3096</v>
      </c>
      <c r="D400" t="s">
        <v>21</v>
      </c>
      <c r="E400">
        <v>15563.3283433049</v>
      </c>
      <c r="F400">
        <v>686.95</v>
      </c>
      <c r="G400">
        <v>12.726293310785399</v>
      </c>
      <c r="H400">
        <v>8.7778764684280706</v>
      </c>
      <c r="I400">
        <v>3.64066514067069</v>
      </c>
      <c r="J400">
        <v>0.35381788572926598</v>
      </c>
      <c r="K400">
        <v>713.45112318410497</v>
      </c>
      <c r="L400">
        <v>662.04394078652899</v>
      </c>
      <c r="M400">
        <v>47.638349956712801</v>
      </c>
      <c r="N400">
        <v>0.77261923696983503</v>
      </c>
      <c r="O400">
        <v>22.206856394206199</v>
      </c>
      <c r="P400">
        <v>44.849762783342101</v>
      </c>
      <c r="Q400">
        <v>3.5518073524115998E-2</v>
      </c>
    </row>
    <row r="401" spans="1:17" x14ac:dyDescent="0.3">
      <c r="A401" t="s">
        <v>914</v>
      </c>
      <c r="B401" t="s">
        <v>915</v>
      </c>
      <c r="C401" t="s">
        <v>3108</v>
      </c>
      <c r="D401" t="s">
        <v>785</v>
      </c>
      <c r="E401">
        <v>15556.927642500001</v>
      </c>
      <c r="F401">
        <v>3776</v>
      </c>
      <c r="G401">
        <v>59.676650110759802</v>
      </c>
      <c r="H401">
        <v>8.3390413325724406</v>
      </c>
      <c r="I401">
        <v>0.38222292480449799</v>
      </c>
      <c r="J401">
        <v>-6.5576875635776704</v>
      </c>
      <c r="K401">
        <v>3871.20970857885</v>
      </c>
      <c r="L401">
        <v>3657.3439851390599</v>
      </c>
      <c r="M401">
        <v>42.292018984897702</v>
      </c>
      <c r="N401">
        <v>1.40335320874922</v>
      </c>
      <c r="O401">
        <v>45.338983050847403</v>
      </c>
      <c r="P401">
        <v>90.197954969022305</v>
      </c>
      <c r="Q401">
        <v>0.11026042645702901</v>
      </c>
    </row>
    <row r="402" spans="1:17" hidden="1" x14ac:dyDescent="0.3">
      <c r="A402" t="s">
        <v>916</v>
      </c>
      <c r="B402" t="s">
        <v>917</v>
      </c>
      <c r="C402" t="s">
        <v>3112</v>
      </c>
      <c r="D402" t="s">
        <v>48</v>
      </c>
      <c r="E402">
        <v>15540.0360408299</v>
      </c>
      <c r="F402">
        <v>1442.4</v>
      </c>
      <c r="G402">
        <v>395.29948897066299</v>
      </c>
      <c r="H402">
        <v>-15.5412999587199</v>
      </c>
      <c r="I402">
        <v>-53.318089220105001</v>
      </c>
      <c r="J402">
        <v>-10.298209844397199</v>
      </c>
      <c r="K402">
        <v>1673.79073279509</v>
      </c>
      <c r="L402">
        <v>1520.9170892785401</v>
      </c>
      <c r="M402">
        <v>21.116071239021402</v>
      </c>
      <c r="N402">
        <v>0.63933374571557799</v>
      </c>
      <c r="O402">
        <v>110.603854686633</v>
      </c>
      <c r="P402">
        <v>448.64967668314898</v>
      </c>
      <c r="Q402">
        <v>0.273245605990596</v>
      </c>
    </row>
    <row r="403" spans="1:17" hidden="1" x14ac:dyDescent="0.3">
      <c r="A403" t="s">
        <v>918</v>
      </c>
      <c r="B403" t="s">
        <v>919</v>
      </c>
      <c r="C403" t="s">
        <v>3112</v>
      </c>
      <c r="D403" t="s">
        <v>721</v>
      </c>
      <c r="E403">
        <v>15502.9956089399</v>
      </c>
      <c r="F403">
        <v>867.82</v>
      </c>
      <c r="G403">
        <v>-2.00288430102791</v>
      </c>
      <c r="H403">
        <v>-0.65260601655793604</v>
      </c>
      <c r="I403">
        <v>-0.31140882663401998</v>
      </c>
      <c r="J403">
        <v>-0.36831542409513002</v>
      </c>
      <c r="K403">
        <v>885.72715306407997</v>
      </c>
      <c r="L403">
        <v>835.006504362692</v>
      </c>
      <c r="M403">
        <v>63.673105172010501</v>
      </c>
      <c r="N403">
        <v>0.71837179864350298</v>
      </c>
      <c r="O403">
        <v>8.1906386116936591</v>
      </c>
      <c r="P403">
        <v>28.9441621348548</v>
      </c>
      <c r="Q403">
        <v>-2.790653939747E-3</v>
      </c>
    </row>
    <row r="404" spans="1:17" x14ac:dyDescent="0.3">
      <c r="A404" t="s">
        <v>920</v>
      </c>
      <c r="B404" t="s">
        <v>921</v>
      </c>
      <c r="C404" t="s">
        <v>3108</v>
      </c>
      <c r="D404" t="s">
        <v>785</v>
      </c>
      <c r="E404">
        <v>15439.00076352</v>
      </c>
      <c r="F404">
        <v>1143.9000000000001</v>
      </c>
      <c r="G404">
        <v>26.5478015988826</v>
      </c>
      <c r="H404">
        <v>0.65349327506588295</v>
      </c>
      <c r="I404">
        <v>1.2401123705922701</v>
      </c>
      <c r="J404">
        <v>-2.4438191666718301</v>
      </c>
      <c r="K404">
        <v>1253.65112077969</v>
      </c>
      <c r="L404">
        <v>1209.35839696925</v>
      </c>
      <c r="M404">
        <v>48.091973250143703</v>
      </c>
      <c r="N404">
        <v>2.2766733604798102</v>
      </c>
      <c r="O404">
        <v>65.831803479325103</v>
      </c>
      <c r="P404">
        <v>57.3560767590618</v>
      </c>
      <c r="Q404">
        <v>0.22890153115612799</v>
      </c>
    </row>
    <row r="405" spans="1:17" x14ac:dyDescent="0.3">
      <c r="A405" t="s">
        <v>922</v>
      </c>
      <c r="B405" t="s">
        <v>923</v>
      </c>
      <c r="C405" t="s">
        <v>3113</v>
      </c>
      <c r="D405" t="s">
        <v>163</v>
      </c>
      <c r="E405">
        <v>15395.47621216</v>
      </c>
      <c r="F405">
        <v>1007.4</v>
      </c>
      <c r="G405">
        <v>-24.359164417488198</v>
      </c>
      <c r="H405">
        <v>2.8273984163856598</v>
      </c>
      <c r="I405">
        <v>-3.3542387201356001</v>
      </c>
      <c r="J405">
        <v>-8.5744677629815698</v>
      </c>
      <c r="K405">
        <v>1061.6353339421801</v>
      </c>
      <c r="L405">
        <v>1023.42964693259</v>
      </c>
      <c r="M405">
        <v>29.948762013504599</v>
      </c>
      <c r="N405">
        <v>0.72938013293429405</v>
      </c>
      <c r="O405">
        <v>20.111177288068301</v>
      </c>
      <c r="P405">
        <v>21.023546371936501</v>
      </c>
      <c r="Q405">
        <v>-2.6128182663496001E-2</v>
      </c>
    </row>
    <row r="406" spans="1:17" x14ac:dyDescent="0.3">
      <c r="A406" t="s">
        <v>924</v>
      </c>
      <c r="B406" t="s">
        <v>925</v>
      </c>
      <c r="C406" t="s">
        <v>3099</v>
      </c>
      <c r="D406" t="s">
        <v>926</v>
      </c>
      <c r="E406">
        <v>15386.0349430799</v>
      </c>
      <c r="F406">
        <v>2590.9499999999998</v>
      </c>
      <c r="G406">
        <v>67.605546713166802</v>
      </c>
      <c r="H406">
        <v>1.62853004149711</v>
      </c>
      <c r="I406">
        <v>33.390184565816398</v>
      </c>
      <c r="J406">
        <v>-11.9628208259336</v>
      </c>
      <c r="K406">
        <v>2619.5116922181801</v>
      </c>
      <c r="L406">
        <v>2023.1016514176399</v>
      </c>
      <c r="M406">
        <v>31.439888254997399</v>
      </c>
      <c r="N406">
        <v>1.1475624194051</v>
      </c>
      <c r="O406">
        <v>17.277446496458801</v>
      </c>
      <c r="P406">
        <v>111.40257832898099</v>
      </c>
    </row>
    <row r="407" spans="1:17" x14ac:dyDescent="0.3">
      <c r="A407" t="s">
        <v>927</v>
      </c>
      <c r="B407" t="s">
        <v>928</v>
      </c>
      <c r="C407" t="s">
        <v>3109</v>
      </c>
      <c r="D407" t="s">
        <v>724</v>
      </c>
      <c r="E407">
        <v>15358.9081198</v>
      </c>
      <c r="F407">
        <v>377.65</v>
      </c>
      <c r="G407">
        <v>20.083079108189398</v>
      </c>
      <c r="H407">
        <v>8.2891427854539899</v>
      </c>
      <c r="I407">
        <v>-0.64481669710687495</v>
      </c>
      <c r="J407">
        <v>9.7874370128638394E-2</v>
      </c>
      <c r="K407">
        <v>381.90085652984197</v>
      </c>
      <c r="L407">
        <v>353.89569469636803</v>
      </c>
      <c r="M407">
        <v>49.405889838162501</v>
      </c>
      <c r="N407">
        <v>0.86377522408806695</v>
      </c>
      <c r="O407">
        <v>25.618959353899101</v>
      </c>
      <c r="P407">
        <v>54.174321290059098</v>
      </c>
      <c r="Q407">
        <v>0.201086346027432</v>
      </c>
    </row>
    <row r="408" spans="1:17" x14ac:dyDescent="0.3">
      <c r="A408" t="s">
        <v>929</v>
      </c>
      <c r="B408" t="s">
        <v>930</v>
      </c>
      <c r="C408" t="s">
        <v>3108</v>
      </c>
      <c r="D408" t="s">
        <v>133</v>
      </c>
      <c r="E408">
        <v>15258.670061839999</v>
      </c>
      <c r="F408">
        <v>1718.6</v>
      </c>
      <c r="G408">
        <v>115.972748706812</v>
      </c>
      <c r="H408">
        <v>6.3811879098836002</v>
      </c>
      <c r="I408">
        <v>52.417661157273699</v>
      </c>
      <c r="J408">
        <v>-9.3445613825010394</v>
      </c>
      <c r="K408">
        <v>1712.4259207899299</v>
      </c>
      <c r="L408">
        <v>1314.58185843108</v>
      </c>
      <c r="M408">
        <v>33.022072940795503</v>
      </c>
      <c r="N408">
        <v>0.664652847090768</v>
      </c>
      <c r="O408">
        <v>16.239962760386302</v>
      </c>
      <c r="P408">
        <v>154.56969337875799</v>
      </c>
      <c r="Q408">
        <v>0.202246893640429</v>
      </c>
    </row>
    <row r="409" spans="1:17" x14ac:dyDescent="0.3">
      <c r="A409" t="s">
        <v>931</v>
      </c>
      <c r="B409" t="s">
        <v>932</v>
      </c>
      <c r="C409" t="s">
        <v>3097</v>
      </c>
      <c r="D409" t="s">
        <v>54</v>
      </c>
      <c r="E409">
        <v>15101.351127432001</v>
      </c>
      <c r="F409">
        <v>184.45</v>
      </c>
      <c r="G409">
        <v>-30.460760294959201</v>
      </c>
      <c r="H409">
        <v>-4.0433845536108999</v>
      </c>
      <c r="I409">
        <v>-26.142896277222999</v>
      </c>
      <c r="J409">
        <v>-4.6467622908559001</v>
      </c>
      <c r="K409">
        <v>201.46948706616999</v>
      </c>
      <c r="L409">
        <v>208.68902552821399</v>
      </c>
      <c r="M409">
        <v>24.7655772015266</v>
      </c>
      <c r="N409">
        <v>0.30861826505859702</v>
      </c>
      <c r="O409">
        <v>56.817565735971797</v>
      </c>
      <c r="P409">
        <v>3.6294173829990202</v>
      </c>
      <c r="Q409">
        <v>2.3540222151298001E-2</v>
      </c>
    </row>
    <row r="410" spans="1:17" x14ac:dyDescent="0.3">
      <c r="A410" t="s">
        <v>933</v>
      </c>
      <c r="B410" t="s">
        <v>934</v>
      </c>
      <c r="C410" t="s">
        <v>3095</v>
      </c>
      <c r="D410" t="s">
        <v>185</v>
      </c>
      <c r="E410">
        <v>14789.502811050001</v>
      </c>
      <c r="F410">
        <v>1415.7</v>
      </c>
      <c r="G410">
        <v>11.399998059374701</v>
      </c>
      <c r="H410">
        <v>-15.7147342870151</v>
      </c>
      <c r="I410">
        <v>-10.397703716309501</v>
      </c>
      <c r="J410">
        <v>-4.1829841619044696</v>
      </c>
      <c r="K410">
        <v>1751.1469666253499</v>
      </c>
      <c r="L410">
        <v>1570.2734382552201</v>
      </c>
      <c r="M410">
        <v>20.790462370324001</v>
      </c>
      <c r="N410">
        <v>1.47168225209685</v>
      </c>
      <c r="O410">
        <v>40.425231334322199</v>
      </c>
      <c r="P410">
        <v>41.7117117117117</v>
      </c>
      <c r="Q410">
        <v>3.6499376794630001E-2</v>
      </c>
    </row>
    <row r="411" spans="1:17" x14ac:dyDescent="0.3">
      <c r="A411" t="s">
        <v>935</v>
      </c>
      <c r="B411" t="s">
        <v>936</v>
      </c>
      <c r="C411" t="s">
        <v>3106</v>
      </c>
      <c r="D411" t="s">
        <v>133</v>
      </c>
      <c r="E411">
        <v>14780.3866884</v>
      </c>
      <c r="F411">
        <v>579.54999999999995</v>
      </c>
      <c r="G411">
        <v>163.66050082244399</v>
      </c>
      <c r="H411">
        <v>-7.5382539630086596</v>
      </c>
      <c r="I411">
        <v>180.175318827577</v>
      </c>
      <c r="J411">
        <v>-6.83783078057367</v>
      </c>
      <c r="K411">
        <v>568.13022573060698</v>
      </c>
      <c r="L411">
        <v>395.98624927511599</v>
      </c>
      <c r="M411">
        <v>37.1156143602092</v>
      </c>
      <c r="N411">
        <v>0.68989161284334799</v>
      </c>
      <c r="O411">
        <v>19.748080407212498</v>
      </c>
      <c r="P411">
        <v>295.04447701168999</v>
      </c>
      <c r="Q411">
        <v>0.25608563419768499</v>
      </c>
    </row>
    <row r="412" spans="1:17" x14ac:dyDescent="0.3">
      <c r="A412" t="s">
        <v>937</v>
      </c>
      <c r="B412" t="s">
        <v>938</v>
      </c>
      <c r="C412" t="s">
        <v>3108</v>
      </c>
      <c r="D412" t="s">
        <v>276</v>
      </c>
      <c r="E412">
        <v>14745.0520728299</v>
      </c>
      <c r="F412">
        <v>1061.3</v>
      </c>
      <c r="G412">
        <v>72.500058981905596</v>
      </c>
      <c r="H412">
        <v>-10.3247985777086</v>
      </c>
      <c r="I412">
        <v>-3.3247349204269701</v>
      </c>
      <c r="J412">
        <v>-12.7791606102037</v>
      </c>
      <c r="K412">
        <v>1200.07637371909</v>
      </c>
      <c r="L412">
        <v>1078.87575892021</v>
      </c>
      <c r="M412">
        <v>18.747074868712801</v>
      </c>
      <c r="N412">
        <v>0.84819356804496504</v>
      </c>
      <c r="O412">
        <v>36.624893997927003</v>
      </c>
      <c r="P412">
        <v>109.867510381649</v>
      </c>
      <c r="Q412">
        <v>0.17023279625490201</v>
      </c>
    </row>
    <row r="413" spans="1:17" x14ac:dyDescent="0.3">
      <c r="A413" t="s">
        <v>939</v>
      </c>
      <c r="B413" t="s">
        <v>940</v>
      </c>
      <c r="C413" t="s">
        <v>3101</v>
      </c>
      <c r="D413" t="s">
        <v>51</v>
      </c>
      <c r="E413">
        <v>14674.191113520001</v>
      </c>
      <c r="F413">
        <v>6565.85</v>
      </c>
      <c r="G413">
        <v>12.934937424170201</v>
      </c>
      <c r="H413">
        <v>0.24797397035319599</v>
      </c>
      <c r="I413">
        <v>18.261873026441201</v>
      </c>
      <c r="J413">
        <v>-4.3059760635137199</v>
      </c>
      <c r="K413">
        <v>6806.6618791984902</v>
      </c>
      <c r="L413">
        <v>6132.2758263469996</v>
      </c>
      <c r="M413">
        <v>18.978564012603002</v>
      </c>
      <c r="N413">
        <v>0.73673686546394301</v>
      </c>
      <c r="O413">
        <v>15.750435967924901</v>
      </c>
      <c r="P413">
        <v>42.935723946525698</v>
      </c>
      <c r="Q413">
        <v>1.2149791725281E-2</v>
      </c>
    </row>
    <row r="414" spans="1:17" x14ac:dyDescent="0.3">
      <c r="A414" t="s">
        <v>941</v>
      </c>
      <c r="B414" t="s">
        <v>942</v>
      </c>
      <c r="C414" t="s">
        <v>3100</v>
      </c>
      <c r="D414" t="s">
        <v>48</v>
      </c>
      <c r="E414">
        <v>14635.405147545</v>
      </c>
      <c r="F414">
        <v>1548.55</v>
      </c>
      <c r="G414">
        <v>11.0568127676848</v>
      </c>
      <c r="H414">
        <v>-4.6904192609985698</v>
      </c>
      <c r="I414">
        <v>5.7154660252137797</v>
      </c>
      <c r="J414">
        <v>-5.4251451539074598</v>
      </c>
      <c r="K414">
        <v>1616.78656388798</v>
      </c>
      <c r="L414">
        <v>1513.1172789</v>
      </c>
      <c r="M414">
        <v>30.0207303681435</v>
      </c>
      <c r="N414">
        <v>0.73807798886657405</v>
      </c>
      <c r="O414">
        <v>20.112363178457201</v>
      </c>
      <c r="P414">
        <v>51.085418800917097</v>
      </c>
      <c r="Q414">
        <v>-6.6688345385011005E-2</v>
      </c>
    </row>
    <row r="415" spans="1:17" x14ac:dyDescent="0.3">
      <c r="A415" t="s">
        <v>943</v>
      </c>
      <c r="B415" t="s">
        <v>944</v>
      </c>
      <c r="C415" t="s">
        <v>3097</v>
      </c>
      <c r="D415" t="s">
        <v>219</v>
      </c>
      <c r="E415">
        <v>14633.2126125</v>
      </c>
      <c r="F415">
        <v>1200.95</v>
      </c>
      <c r="G415">
        <v>31.578717065051499</v>
      </c>
      <c r="H415">
        <v>-1.24926350744416</v>
      </c>
      <c r="I415">
        <v>15.396003590382</v>
      </c>
      <c r="J415">
        <v>-9.4660526833560308</v>
      </c>
      <c r="K415">
        <v>1202.9327717907099</v>
      </c>
      <c r="L415">
        <v>1040.31299892214</v>
      </c>
      <c r="M415">
        <v>27.224206793459199</v>
      </c>
      <c r="N415">
        <v>1.3530054811927501</v>
      </c>
      <c r="O415">
        <v>11.753195386985199</v>
      </c>
      <c r="P415">
        <v>61.190524125897603</v>
      </c>
      <c r="Q415">
        <v>-2.4824802527100001E-3</v>
      </c>
    </row>
    <row r="416" spans="1:17" x14ac:dyDescent="0.3">
      <c r="A416" t="s">
        <v>945</v>
      </c>
      <c r="B416" t="s">
        <v>946</v>
      </c>
      <c r="C416" t="s">
        <v>3114</v>
      </c>
      <c r="D416" t="s">
        <v>947</v>
      </c>
      <c r="E416">
        <v>14626.3824056799</v>
      </c>
      <c r="F416">
        <v>1530.5</v>
      </c>
      <c r="G416">
        <v>-31.5100143966846</v>
      </c>
      <c r="H416">
        <v>-4.4139522556970601</v>
      </c>
      <c r="I416">
        <v>2.61140914793882</v>
      </c>
      <c r="J416">
        <v>-6.0443125155933703</v>
      </c>
      <c r="K416">
        <v>1572.39595155804</v>
      </c>
      <c r="L416">
        <v>1513.6305163536499</v>
      </c>
      <c r="M416">
        <v>20.793035567780901</v>
      </c>
      <c r="N416">
        <v>1.3589639642510201</v>
      </c>
      <c r="O416">
        <v>19.5949036262659</v>
      </c>
      <c r="P416">
        <v>27.096827769473499</v>
      </c>
      <c r="Q416">
        <v>-4.9998552296476997E-2</v>
      </c>
    </row>
    <row r="417" spans="1:17" x14ac:dyDescent="0.3">
      <c r="A417" t="s">
        <v>948</v>
      </c>
      <c r="B417" t="s">
        <v>949</v>
      </c>
      <c r="C417" t="s">
        <v>3109</v>
      </c>
      <c r="D417" t="s">
        <v>122</v>
      </c>
      <c r="E417">
        <v>14621.5363555</v>
      </c>
      <c r="F417">
        <v>2515.9499999999998</v>
      </c>
      <c r="G417">
        <v>-32.279293283735598</v>
      </c>
      <c r="H417">
        <v>-9.41331812532996</v>
      </c>
      <c r="I417">
        <v>-12.650579130092201</v>
      </c>
      <c r="J417">
        <v>-12.6464089745248</v>
      </c>
      <c r="K417">
        <v>2853.2044118523399</v>
      </c>
      <c r="L417">
        <v>2783.8666156627201</v>
      </c>
      <c r="M417">
        <v>14.7404552287984</v>
      </c>
      <c r="N417">
        <v>2.31774468984838</v>
      </c>
      <c r="O417">
        <v>27.1249428645243</v>
      </c>
      <c r="P417">
        <v>12.8228699551569</v>
      </c>
      <c r="Q417">
        <v>-8.4113257417643E-2</v>
      </c>
    </row>
    <row r="418" spans="1:17" x14ac:dyDescent="0.3">
      <c r="A418" t="s">
        <v>950</v>
      </c>
      <c r="B418" t="s">
        <v>951</v>
      </c>
      <c r="C418" t="s">
        <v>3113</v>
      </c>
      <c r="D418" t="s">
        <v>603</v>
      </c>
      <c r="E418">
        <v>14583.581621150001</v>
      </c>
      <c r="F418">
        <v>481.9</v>
      </c>
      <c r="G418">
        <v>-4.3138869827901303</v>
      </c>
      <c r="H418">
        <v>-13.578018274941099</v>
      </c>
      <c r="I418">
        <v>-30.4818145202381</v>
      </c>
      <c r="J418">
        <v>-11.9393475100151</v>
      </c>
      <c r="K418">
        <v>576.84533962980504</v>
      </c>
      <c r="L418">
        <v>583.06859265974902</v>
      </c>
      <c r="M418">
        <v>14.391173063964301</v>
      </c>
      <c r="N418">
        <v>0.69437247030558202</v>
      </c>
      <c r="O418">
        <v>62.326208757003499</v>
      </c>
      <c r="P418">
        <v>30.826659427175201</v>
      </c>
      <c r="Q418">
        <v>0.12112904143185101</v>
      </c>
    </row>
    <row r="419" spans="1:17" x14ac:dyDescent="0.3">
      <c r="A419" t="s">
        <v>952</v>
      </c>
      <c r="B419" t="s">
        <v>953</v>
      </c>
      <c r="C419" t="s">
        <v>3108</v>
      </c>
      <c r="D419" t="s">
        <v>954</v>
      </c>
      <c r="E419">
        <v>14553.652188599999</v>
      </c>
      <c r="F419">
        <v>1171.1500000000001</v>
      </c>
      <c r="G419">
        <v>24.601346862857799</v>
      </c>
      <c r="H419">
        <v>-6.5512417032911801</v>
      </c>
      <c r="I419">
        <v>-32.373009661887401</v>
      </c>
      <c r="J419">
        <v>-11.3196896500999</v>
      </c>
      <c r="K419">
        <v>1332.8455469478899</v>
      </c>
      <c r="L419">
        <v>1256.86677494834</v>
      </c>
      <c r="M419">
        <v>24.2501215041944</v>
      </c>
      <c r="N419">
        <v>1.13910553824276</v>
      </c>
      <c r="O419">
        <v>44.729539341672698</v>
      </c>
      <c r="P419">
        <v>57.826292028838999</v>
      </c>
      <c r="Q419">
        <v>0.18390017104696199</v>
      </c>
    </row>
    <row r="420" spans="1:17" x14ac:dyDescent="0.3">
      <c r="A420" t="s">
        <v>955</v>
      </c>
      <c r="B420" t="s">
        <v>956</v>
      </c>
      <c r="C420" t="s">
        <v>3103</v>
      </c>
      <c r="D420" t="s">
        <v>516</v>
      </c>
      <c r="E420">
        <v>14534.716993509999</v>
      </c>
      <c r="F420">
        <v>533.4</v>
      </c>
      <c r="G420">
        <v>55.736683934463102</v>
      </c>
      <c r="H420">
        <v>-6.9638507715703302</v>
      </c>
      <c r="I420">
        <v>-4.0846676186307196</v>
      </c>
      <c r="J420">
        <v>-10.451917913832601</v>
      </c>
      <c r="K420">
        <v>596.06139431979602</v>
      </c>
      <c r="L420">
        <v>526.85223442224003</v>
      </c>
      <c r="M420">
        <v>11.8919156280856</v>
      </c>
      <c r="N420">
        <v>0.47234241512807901</v>
      </c>
      <c r="O420">
        <v>35.733033370828601</v>
      </c>
      <c r="P420">
        <v>95.348837209302303</v>
      </c>
      <c r="Q420">
        <v>0.22211126991222299</v>
      </c>
    </row>
    <row r="421" spans="1:17" x14ac:dyDescent="0.3">
      <c r="A421" t="s">
        <v>957</v>
      </c>
      <c r="B421" t="s">
        <v>958</v>
      </c>
      <c r="C421" t="s">
        <v>3108</v>
      </c>
      <c r="D421" t="s">
        <v>276</v>
      </c>
      <c r="E421">
        <v>14435.6831029</v>
      </c>
      <c r="F421">
        <v>832.6</v>
      </c>
      <c r="G421">
        <v>11.4687135526397</v>
      </c>
      <c r="H421">
        <v>0.23488569440461901</v>
      </c>
      <c r="I421">
        <v>-18.124128259309</v>
      </c>
      <c r="J421">
        <v>-4.5886354346812803</v>
      </c>
      <c r="K421">
        <v>892.91367160674702</v>
      </c>
      <c r="L421">
        <v>846.28643280523295</v>
      </c>
      <c r="M421">
        <v>17.442519129407501</v>
      </c>
      <c r="N421">
        <v>1.22051753334524</v>
      </c>
      <c r="O421">
        <v>27.312034590439499</v>
      </c>
      <c r="P421">
        <v>43.951313127820299</v>
      </c>
      <c r="Q421">
        <v>0.138997295579881</v>
      </c>
    </row>
    <row r="422" spans="1:17" x14ac:dyDescent="0.3">
      <c r="A422" t="s">
        <v>959</v>
      </c>
      <c r="B422" t="s">
        <v>960</v>
      </c>
      <c r="C422" t="s">
        <v>3101</v>
      </c>
      <c r="D422" t="s">
        <v>243</v>
      </c>
      <c r="E422">
        <v>14427.953941475</v>
      </c>
      <c r="F422">
        <v>1497.65</v>
      </c>
      <c r="G422">
        <v>3.9132582482609002</v>
      </c>
      <c r="H422">
        <v>8.1847791448589007</v>
      </c>
      <c r="I422">
        <v>1.39131222264956</v>
      </c>
      <c r="J422">
        <v>2.0799105923497399</v>
      </c>
      <c r="K422">
        <v>1357.9920931300501</v>
      </c>
      <c r="L422">
        <v>1261.8010801135799</v>
      </c>
      <c r="M422">
        <v>55.723421053194798</v>
      </c>
      <c r="N422">
        <v>0.47800161271146202</v>
      </c>
      <c r="O422">
        <v>10.105832470871</v>
      </c>
      <c r="P422">
        <v>50.828339795558698</v>
      </c>
      <c r="Q422">
        <v>0.138546176642628</v>
      </c>
    </row>
    <row r="423" spans="1:17" x14ac:dyDescent="0.3">
      <c r="A423" t="s">
        <v>961</v>
      </c>
      <c r="B423" t="s">
        <v>962</v>
      </c>
      <c r="C423" t="s">
        <v>3111</v>
      </c>
      <c r="D423" t="s">
        <v>465</v>
      </c>
      <c r="E423">
        <v>14337.21212079</v>
      </c>
      <c r="F423">
        <v>746.85</v>
      </c>
      <c r="G423">
        <v>2.38692134464026</v>
      </c>
      <c r="H423">
        <v>-6.4186914229820502</v>
      </c>
      <c r="I423">
        <v>2.6277971855245998</v>
      </c>
      <c r="J423">
        <v>-0.76020299815357295</v>
      </c>
      <c r="K423">
        <v>817.11452590411</v>
      </c>
      <c r="L423">
        <v>742.97791400670997</v>
      </c>
      <c r="M423">
        <v>31.0186969334286</v>
      </c>
      <c r="N423">
        <v>0.67206191320959097</v>
      </c>
      <c r="O423">
        <v>24.067751221798201</v>
      </c>
      <c r="P423">
        <v>43.280575539568297</v>
      </c>
      <c r="Q423">
        <v>0.12713528213099101</v>
      </c>
    </row>
    <row r="424" spans="1:17" x14ac:dyDescent="0.3">
      <c r="A424" t="s">
        <v>963</v>
      </c>
      <c r="B424" t="s">
        <v>964</v>
      </c>
      <c r="C424" t="s">
        <v>3111</v>
      </c>
      <c r="D424" t="s">
        <v>432</v>
      </c>
      <c r="E424">
        <v>14311.58222025</v>
      </c>
      <c r="F424">
        <v>1129.2</v>
      </c>
      <c r="G424">
        <v>49.694393383881597</v>
      </c>
      <c r="H424">
        <v>13.2789552817438</v>
      </c>
      <c r="I424">
        <v>79.655451455210098</v>
      </c>
      <c r="J424">
        <v>12.593698061710001</v>
      </c>
      <c r="K424">
        <v>1023.71453632143</v>
      </c>
      <c r="L424">
        <v>817.462443483671</v>
      </c>
      <c r="M424">
        <v>66.570901641293403</v>
      </c>
      <c r="N424">
        <v>0.79524457271043303</v>
      </c>
      <c r="O424">
        <v>4.3969181721572603</v>
      </c>
      <c r="P424">
        <v>150.933333333333</v>
      </c>
      <c r="Q424">
        <v>0.105871388071274</v>
      </c>
    </row>
    <row r="425" spans="1:17" x14ac:dyDescent="0.3">
      <c r="A425" t="s">
        <v>965</v>
      </c>
      <c r="B425" t="s">
        <v>966</v>
      </c>
      <c r="C425" t="s">
        <v>3111</v>
      </c>
      <c r="D425" t="s">
        <v>465</v>
      </c>
      <c r="E425">
        <v>14179.165800839901</v>
      </c>
      <c r="F425">
        <v>4683.6499999999996</v>
      </c>
      <c r="G425">
        <v>-25.7049015769453</v>
      </c>
      <c r="H425">
        <v>-5.9486475203806704</v>
      </c>
      <c r="I425">
        <v>-1.9391714477881501</v>
      </c>
      <c r="J425">
        <v>-7.1864388522839704</v>
      </c>
      <c r="K425">
        <v>5120.8587091076497</v>
      </c>
      <c r="L425">
        <v>4922.7035823566603</v>
      </c>
      <c r="M425">
        <v>20.020356566299601</v>
      </c>
      <c r="N425">
        <v>0.63693440641997301</v>
      </c>
      <c r="O425">
        <v>27.226628804457999</v>
      </c>
      <c r="P425">
        <v>16.4797314100969</v>
      </c>
      <c r="Q425">
        <v>2.2289600381858E-2</v>
      </c>
    </row>
    <row r="426" spans="1:17" x14ac:dyDescent="0.3">
      <c r="A426" t="s">
        <v>967</v>
      </c>
      <c r="B426" t="s">
        <v>968</v>
      </c>
      <c r="C426" t="s">
        <v>3099</v>
      </c>
      <c r="D426" t="s">
        <v>969</v>
      </c>
      <c r="E426">
        <v>14165.8203204</v>
      </c>
      <c r="F426">
        <v>725.55</v>
      </c>
      <c r="G426">
        <v>27.4978855805218</v>
      </c>
      <c r="H426">
        <v>2.6850379111071798</v>
      </c>
      <c r="I426">
        <v>23.682544541971801</v>
      </c>
      <c r="J426">
        <v>-2.3040616325954</v>
      </c>
      <c r="K426">
        <v>765.19383147101405</v>
      </c>
      <c r="L426">
        <v>676.77164616548396</v>
      </c>
      <c r="M426">
        <v>35.8002029975735</v>
      </c>
      <c r="N426">
        <v>0.81110503979943804</v>
      </c>
      <c r="O426">
        <v>20.832471917855401</v>
      </c>
      <c r="P426">
        <v>57.779710775252703</v>
      </c>
      <c r="Q426">
        <v>-3.7509599412510002E-3</v>
      </c>
    </row>
    <row r="427" spans="1:17" x14ac:dyDescent="0.3">
      <c r="A427" t="s">
        <v>970</v>
      </c>
      <c r="B427" t="s">
        <v>971</v>
      </c>
      <c r="C427" t="s">
        <v>3096</v>
      </c>
      <c r="D427" t="s">
        <v>21</v>
      </c>
      <c r="E427">
        <v>14159.059330779901</v>
      </c>
      <c r="F427">
        <v>2549.9</v>
      </c>
      <c r="G427">
        <v>210.80415972230799</v>
      </c>
      <c r="H427">
        <v>5.61294860800521</v>
      </c>
      <c r="I427">
        <v>43.273755143988502</v>
      </c>
      <c r="J427">
        <v>-13.0599636252712</v>
      </c>
      <c r="K427">
        <v>2561.2105098715201</v>
      </c>
      <c r="L427">
        <v>2095.4376292637398</v>
      </c>
      <c r="M427">
        <v>39.015518905294797</v>
      </c>
      <c r="N427">
        <v>1.38179250058336</v>
      </c>
      <c r="O427">
        <v>15.682967959527801</v>
      </c>
      <c r="P427">
        <v>243.328396391544</v>
      </c>
    </row>
    <row r="428" spans="1:17" x14ac:dyDescent="0.3">
      <c r="A428" t="s">
        <v>972</v>
      </c>
      <c r="B428" t="s">
        <v>973</v>
      </c>
      <c r="C428" t="s">
        <v>603</v>
      </c>
      <c r="D428" t="s">
        <v>603</v>
      </c>
      <c r="E428">
        <v>14002.463849051999</v>
      </c>
      <c r="F428">
        <v>150.49</v>
      </c>
      <c r="G428">
        <v>-29.551942799799001</v>
      </c>
      <c r="H428">
        <v>-2.1140877234942299</v>
      </c>
      <c r="I428">
        <v>-9.3578600803644498</v>
      </c>
      <c r="J428">
        <v>-9.5807671054289898</v>
      </c>
      <c r="K428">
        <v>168.28360947001099</v>
      </c>
      <c r="L428">
        <v>158.518406997764</v>
      </c>
      <c r="M428">
        <v>30.9830078501038</v>
      </c>
      <c r="N428">
        <v>0.53015419066819303</v>
      </c>
      <c r="O428">
        <v>41.504418898265598</v>
      </c>
      <c r="P428">
        <v>22.698736241337102</v>
      </c>
      <c r="Q428">
        <v>-3.9563857279039999E-3</v>
      </c>
    </row>
    <row r="429" spans="1:17" x14ac:dyDescent="0.3">
      <c r="A429" t="s">
        <v>974</v>
      </c>
      <c r="B429" t="s">
        <v>975</v>
      </c>
      <c r="C429" t="s">
        <v>3101</v>
      </c>
      <c r="D429" t="s">
        <v>51</v>
      </c>
      <c r="E429">
        <v>13875.1151193899</v>
      </c>
      <c r="F429">
        <v>1502.7</v>
      </c>
      <c r="G429">
        <v>179.61189311712701</v>
      </c>
      <c r="H429">
        <v>13.8338997210247</v>
      </c>
      <c r="I429">
        <v>62.834120963668497</v>
      </c>
      <c r="J429">
        <v>-5.98858930309685</v>
      </c>
      <c r="K429">
        <v>1405.4933549643999</v>
      </c>
      <c r="L429">
        <v>1054.0174239017299</v>
      </c>
      <c r="M429">
        <v>41.028309720158298</v>
      </c>
      <c r="N429">
        <v>0.95001990247261303</v>
      </c>
      <c r="O429">
        <v>11.4660278165967</v>
      </c>
      <c r="P429">
        <v>221.777301927194</v>
      </c>
      <c r="Q429">
        <v>0.123722621277133</v>
      </c>
    </row>
    <row r="430" spans="1:17" x14ac:dyDescent="0.3">
      <c r="A430" t="s">
        <v>976</v>
      </c>
      <c r="B430" t="s">
        <v>977</v>
      </c>
      <c r="C430" t="s">
        <v>3101</v>
      </c>
      <c r="D430" t="s">
        <v>51</v>
      </c>
      <c r="E430">
        <v>13611.41440272</v>
      </c>
      <c r="F430">
        <v>1804.95</v>
      </c>
      <c r="G430">
        <v>50.062094596520502</v>
      </c>
      <c r="H430">
        <v>0.617560865374434</v>
      </c>
      <c r="I430">
        <v>25.586924005458801</v>
      </c>
      <c r="J430">
        <v>-5.9267323283921298</v>
      </c>
      <c r="K430">
        <v>1849.71876357049</v>
      </c>
      <c r="L430">
        <v>1562.9302586511999</v>
      </c>
      <c r="M430">
        <v>31.6227034318097</v>
      </c>
      <c r="N430">
        <v>0.24750649181996701</v>
      </c>
      <c r="O430">
        <v>19.604421175101798</v>
      </c>
      <c r="P430">
        <v>80.296673658975095</v>
      </c>
      <c r="Q430">
        <v>9.2590842498385006E-2</v>
      </c>
    </row>
    <row r="431" spans="1:17" x14ac:dyDescent="0.3">
      <c r="A431" t="s">
        <v>978</v>
      </c>
      <c r="B431" t="s">
        <v>979</v>
      </c>
      <c r="C431" t="s">
        <v>3105</v>
      </c>
      <c r="D431" t="s">
        <v>980</v>
      </c>
      <c r="E431">
        <v>13550.43095224</v>
      </c>
      <c r="F431">
        <v>2043.95</v>
      </c>
      <c r="G431">
        <v>80.115069397500903</v>
      </c>
      <c r="H431">
        <v>-16.0497335111579</v>
      </c>
      <c r="I431">
        <v>101.290896178273</v>
      </c>
      <c r="J431">
        <v>-20.9104223558675</v>
      </c>
      <c r="K431">
        <v>2232.8666321114101</v>
      </c>
      <c r="L431">
        <v>1623.02680025262</v>
      </c>
      <c r="M431">
        <v>19.3865949885475</v>
      </c>
      <c r="N431">
        <v>0.69254074170215396</v>
      </c>
      <c r="O431">
        <v>32.097164803444301</v>
      </c>
      <c r="P431">
        <v>179.99315068493101</v>
      </c>
      <c r="Q431">
        <v>0.22194639222567</v>
      </c>
    </row>
    <row r="432" spans="1:17" x14ac:dyDescent="0.3">
      <c r="A432" t="s">
        <v>981</v>
      </c>
      <c r="B432" t="s">
        <v>982</v>
      </c>
      <c r="C432" t="s">
        <v>3098</v>
      </c>
      <c r="D432" t="s">
        <v>27</v>
      </c>
      <c r="E432">
        <v>13522.235087658901</v>
      </c>
      <c r="F432">
        <v>70.98</v>
      </c>
      <c r="G432">
        <v>-44.959209328554699</v>
      </c>
      <c r="H432">
        <v>-11.307517289733401</v>
      </c>
      <c r="I432">
        <v>-23.554245161224401</v>
      </c>
      <c r="J432">
        <v>-12.1092770559695</v>
      </c>
      <c r="K432">
        <v>83.100914677419993</v>
      </c>
      <c r="L432">
        <v>85.0494664488685</v>
      </c>
      <c r="M432">
        <v>20.999643711932102</v>
      </c>
      <c r="N432">
        <v>0.45834476848205102</v>
      </c>
      <c r="O432">
        <v>56.945618484080001</v>
      </c>
      <c r="P432">
        <v>9.1160645657186894</v>
      </c>
      <c r="Q432">
        <v>4.5969571309237997E-2</v>
      </c>
    </row>
    <row r="433" spans="1:17" x14ac:dyDescent="0.3">
      <c r="A433" t="s">
        <v>983</v>
      </c>
      <c r="B433" t="s">
        <v>984</v>
      </c>
      <c r="C433" t="s">
        <v>3111</v>
      </c>
      <c r="D433" t="s">
        <v>985</v>
      </c>
      <c r="E433">
        <v>13521.73931015</v>
      </c>
      <c r="F433">
        <v>761.75</v>
      </c>
      <c r="G433">
        <v>35.928570628467199</v>
      </c>
      <c r="H433">
        <v>-3.0666672307015199</v>
      </c>
      <c r="I433">
        <v>13.9273050042429</v>
      </c>
      <c r="J433">
        <v>-3.2901321568261102</v>
      </c>
      <c r="K433">
        <v>802.65025628799003</v>
      </c>
      <c r="L433">
        <v>716.28529184841295</v>
      </c>
      <c r="M433">
        <v>27.2273514119249</v>
      </c>
      <c r="N433">
        <v>0.52607577780525805</v>
      </c>
      <c r="O433">
        <v>14.932720708893999</v>
      </c>
      <c r="P433">
        <v>66.830924222514199</v>
      </c>
      <c r="Q433">
        <v>5.3062000422381003E-2</v>
      </c>
    </row>
    <row r="434" spans="1:17" x14ac:dyDescent="0.3">
      <c r="A434" t="s">
        <v>986</v>
      </c>
      <c r="B434" t="s">
        <v>987</v>
      </c>
      <c r="C434" t="s">
        <v>3108</v>
      </c>
      <c r="D434" t="s">
        <v>276</v>
      </c>
      <c r="E434">
        <v>13514.892159999999</v>
      </c>
      <c r="F434">
        <v>4227.25</v>
      </c>
      <c r="G434">
        <v>20.8989064058566</v>
      </c>
      <c r="H434">
        <v>9.9412453113019197</v>
      </c>
      <c r="I434">
        <v>-0.95417990716618095</v>
      </c>
      <c r="J434">
        <v>-2.7914710161147598</v>
      </c>
      <c r="K434">
        <v>4278.1320219826102</v>
      </c>
      <c r="L434">
        <v>3995.2362910350598</v>
      </c>
      <c r="M434">
        <v>42.306424907577302</v>
      </c>
      <c r="N434">
        <v>0.910261584791208</v>
      </c>
      <c r="O434">
        <v>18.280205807558101</v>
      </c>
      <c r="P434">
        <v>53.161231884057898</v>
      </c>
      <c r="Q434">
        <v>0.176430989831213</v>
      </c>
    </row>
    <row r="435" spans="1:17" hidden="1" x14ac:dyDescent="0.3">
      <c r="A435" t="s">
        <v>988</v>
      </c>
      <c r="B435" t="s">
        <v>989</v>
      </c>
      <c r="C435" t="s">
        <v>3112</v>
      </c>
      <c r="D435" t="s">
        <v>449</v>
      </c>
      <c r="E435">
        <v>13470.837882075</v>
      </c>
      <c r="F435">
        <v>2184.25</v>
      </c>
      <c r="G435">
        <v>-51.650214411253799</v>
      </c>
      <c r="H435">
        <v>-0.142954076567816</v>
      </c>
      <c r="I435">
        <v>-32.427434300547802</v>
      </c>
      <c r="J435">
        <v>-6.7520350675472001</v>
      </c>
      <c r="M435">
        <v>41.2750478506834</v>
      </c>
      <c r="O435">
        <v>41.925145931097603</v>
      </c>
      <c r="P435">
        <v>6.2326735080978599</v>
      </c>
    </row>
    <row r="436" spans="1:17" x14ac:dyDescent="0.3">
      <c r="A436" t="s">
        <v>990</v>
      </c>
      <c r="B436" t="s">
        <v>991</v>
      </c>
      <c r="C436" t="s">
        <v>3100</v>
      </c>
      <c r="D436" t="s">
        <v>454</v>
      </c>
      <c r="E436">
        <v>13353.575860589999</v>
      </c>
      <c r="F436">
        <v>285.3</v>
      </c>
      <c r="G436">
        <v>-4.5565798653675396</v>
      </c>
      <c r="H436">
        <v>-14.115965340257301</v>
      </c>
      <c r="I436">
        <v>-25.455077344803701</v>
      </c>
      <c r="J436">
        <v>-7.60839918566327</v>
      </c>
      <c r="K436">
        <v>322.65671971939099</v>
      </c>
      <c r="L436">
        <v>321.72475742254801</v>
      </c>
      <c r="M436">
        <v>22.129558918105701</v>
      </c>
      <c r="N436">
        <v>0.44907452915539298</v>
      </c>
      <c r="O436">
        <v>44.751139151769998</v>
      </c>
      <c r="P436">
        <v>31.021814006888601</v>
      </c>
      <c r="Q436">
        <v>7.1505930888935004E-2</v>
      </c>
    </row>
    <row r="437" spans="1:17" hidden="1" x14ac:dyDescent="0.3">
      <c r="A437" t="s">
        <v>992</v>
      </c>
      <c r="B437" t="s">
        <v>993</v>
      </c>
      <c r="C437" t="s">
        <v>3112</v>
      </c>
      <c r="D437" t="s">
        <v>51</v>
      </c>
      <c r="E437">
        <v>13350.9450321</v>
      </c>
      <c r="F437">
        <v>865.9</v>
      </c>
      <c r="G437">
        <v>-19.035760548629799</v>
      </c>
      <c r="H437">
        <v>8.1122144467365906</v>
      </c>
      <c r="I437">
        <v>0.18701956207614601</v>
      </c>
      <c r="J437">
        <v>-6.0154974565995598</v>
      </c>
      <c r="K437">
        <v>883.283151523421</v>
      </c>
      <c r="M437">
        <v>35.05911981253</v>
      </c>
      <c r="O437">
        <v>35.800900796858699</v>
      </c>
      <c r="P437">
        <v>19.4344827586206</v>
      </c>
    </row>
    <row r="438" spans="1:17" x14ac:dyDescent="0.3">
      <c r="A438" t="s">
        <v>994</v>
      </c>
      <c r="B438" t="s">
        <v>995</v>
      </c>
      <c r="C438" t="s">
        <v>3097</v>
      </c>
      <c r="D438" t="s">
        <v>149</v>
      </c>
      <c r="E438">
        <v>13324.087177997901</v>
      </c>
      <c r="F438">
        <v>52.89</v>
      </c>
      <c r="G438">
        <v>107.28365337078399</v>
      </c>
      <c r="H438">
        <v>-16.4945684623831</v>
      </c>
      <c r="I438">
        <v>6.6685249847580401</v>
      </c>
      <c r="J438">
        <v>-11.604284039353001</v>
      </c>
      <c r="K438">
        <v>63.860431140132803</v>
      </c>
      <c r="L438">
        <v>56.538435070088802</v>
      </c>
      <c r="M438">
        <v>17.9754517428707</v>
      </c>
      <c r="N438">
        <v>0.32842081913457</v>
      </c>
      <c r="O438">
        <v>72.811495556815998</v>
      </c>
      <c r="P438">
        <v>147.14953271028</v>
      </c>
      <c r="Q438">
        <v>0.12840048045394301</v>
      </c>
    </row>
    <row r="439" spans="1:17" x14ac:dyDescent="0.3">
      <c r="A439" t="s">
        <v>996</v>
      </c>
      <c r="B439" t="s">
        <v>997</v>
      </c>
      <c r="C439" t="s">
        <v>3097</v>
      </c>
      <c r="D439" t="s">
        <v>575</v>
      </c>
      <c r="E439">
        <v>13247.904784099999</v>
      </c>
      <c r="F439">
        <v>1648.8</v>
      </c>
      <c r="G439">
        <v>-14.7818481941075</v>
      </c>
      <c r="H439">
        <v>-0.98683321803772295</v>
      </c>
      <c r="I439">
        <v>-6.7636041798052302</v>
      </c>
      <c r="J439">
        <v>-1.6239704488974001</v>
      </c>
      <c r="K439">
        <v>1747.0281536764101</v>
      </c>
      <c r="L439">
        <v>1683.423717545</v>
      </c>
      <c r="M439">
        <v>29.939916972784602</v>
      </c>
      <c r="N439">
        <v>0.56164898766461602</v>
      </c>
      <c r="O439">
        <v>20.0236535662299</v>
      </c>
      <c r="P439">
        <v>26.151491966335101</v>
      </c>
      <c r="Q439">
        <v>-9.877694091599E-2</v>
      </c>
    </row>
    <row r="440" spans="1:17" hidden="1" x14ac:dyDescent="0.3">
      <c r="A440" t="s">
        <v>998</v>
      </c>
      <c r="B440" t="s">
        <v>999</v>
      </c>
      <c r="C440" t="s">
        <v>3112</v>
      </c>
      <c r="D440" t="s">
        <v>166</v>
      </c>
      <c r="E440">
        <v>13156.19066746</v>
      </c>
      <c r="F440">
        <v>11466.2</v>
      </c>
      <c r="G440">
        <v>285.74122213400699</v>
      </c>
      <c r="H440">
        <v>-8.1880547364763707</v>
      </c>
      <c r="I440">
        <v>41.123199578553198</v>
      </c>
      <c r="J440">
        <v>-7.2982595442510902</v>
      </c>
      <c r="K440">
        <v>11623.478884219399</v>
      </c>
      <c r="L440">
        <v>8573.7594705248903</v>
      </c>
      <c r="M440">
        <v>20.754610743756199</v>
      </c>
      <c r="N440">
        <v>0.551801292934742</v>
      </c>
      <c r="O440">
        <v>21.225863843295901</v>
      </c>
      <c r="P440">
        <v>341.63617455609898</v>
      </c>
      <c r="Q440">
        <v>0.22461048105637699</v>
      </c>
    </row>
    <row r="441" spans="1:17" x14ac:dyDescent="0.3">
      <c r="A441" t="s">
        <v>1000</v>
      </c>
      <c r="B441" t="s">
        <v>1001</v>
      </c>
      <c r="C441" t="s">
        <v>3103</v>
      </c>
      <c r="D441" t="s">
        <v>238</v>
      </c>
      <c r="E441">
        <v>13103.36885468</v>
      </c>
      <c r="F441">
        <v>1618.6</v>
      </c>
      <c r="G441">
        <v>14.2555106828809</v>
      </c>
      <c r="H441">
        <v>4.6072458755298804</v>
      </c>
      <c r="I441">
        <v>-15.287982630533399</v>
      </c>
      <c r="J441">
        <v>-3.8109072989876398</v>
      </c>
      <c r="K441">
        <v>1660.71185321961</v>
      </c>
      <c r="L441">
        <v>1619.5143473548201</v>
      </c>
      <c r="M441">
        <v>35.706313456199503</v>
      </c>
      <c r="N441">
        <v>1.08162219015839</v>
      </c>
      <c r="O441">
        <v>37.276041023106302</v>
      </c>
      <c r="P441">
        <v>46.725286679055401</v>
      </c>
      <c r="Q441">
        <v>0.102897935311125</v>
      </c>
    </row>
    <row r="442" spans="1:17" x14ac:dyDescent="0.3">
      <c r="A442" t="s">
        <v>1002</v>
      </c>
      <c r="B442" t="s">
        <v>1003</v>
      </c>
      <c r="C442" t="s">
        <v>3101</v>
      </c>
      <c r="D442" t="s">
        <v>51</v>
      </c>
      <c r="E442">
        <v>13078.215915360001</v>
      </c>
      <c r="F442">
        <v>552.85</v>
      </c>
      <c r="G442">
        <v>41.802876274669501</v>
      </c>
      <c r="H442">
        <v>3.6783300741121199</v>
      </c>
      <c r="I442">
        <v>22.9142020110184</v>
      </c>
      <c r="J442">
        <v>-8.4030025223090394</v>
      </c>
      <c r="K442">
        <v>585.14085476245202</v>
      </c>
      <c r="L442">
        <v>514.43135078820205</v>
      </c>
      <c r="M442">
        <v>30.722115320955901</v>
      </c>
      <c r="N442">
        <v>0.47318638807167601</v>
      </c>
      <c r="O442">
        <v>30.4151216423984</v>
      </c>
      <c r="P442">
        <v>72.173777639364602</v>
      </c>
      <c r="Q442">
        <v>5.9087767442551002E-2</v>
      </c>
    </row>
    <row r="443" spans="1:17" x14ac:dyDescent="0.3">
      <c r="A443" t="s">
        <v>1004</v>
      </c>
      <c r="B443" t="s">
        <v>1005</v>
      </c>
      <c r="C443" t="s">
        <v>3108</v>
      </c>
      <c r="D443" t="s">
        <v>48</v>
      </c>
      <c r="E443">
        <v>13066.35336048</v>
      </c>
      <c r="F443">
        <v>700.35</v>
      </c>
      <c r="G443">
        <v>4.0723947809318499</v>
      </c>
      <c r="H443">
        <v>-4.3596507821334303</v>
      </c>
      <c r="I443">
        <v>19.416011675490299</v>
      </c>
      <c r="J443">
        <v>-9.3936430161451501</v>
      </c>
      <c r="K443">
        <v>745.86793515378395</v>
      </c>
      <c r="L443">
        <v>650.02995559188298</v>
      </c>
      <c r="M443">
        <v>27.349016772070101</v>
      </c>
      <c r="N443">
        <v>0.62221298971093797</v>
      </c>
      <c r="O443">
        <v>18.040979510244799</v>
      </c>
      <c r="P443">
        <v>56.328124999999901</v>
      </c>
      <c r="Q443">
        <v>8.7001656029822003E-2</v>
      </c>
    </row>
    <row r="444" spans="1:17" x14ac:dyDescent="0.3">
      <c r="A444" t="s">
        <v>1006</v>
      </c>
      <c r="B444" t="s">
        <v>1007</v>
      </c>
      <c r="C444" t="s">
        <v>3100</v>
      </c>
      <c r="D444" t="s">
        <v>283</v>
      </c>
      <c r="E444">
        <v>13043.63019525</v>
      </c>
      <c r="F444">
        <v>570.1</v>
      </c>
      <c r="G444">
        <v>83.3260405830287</v>
      </c>
      <c r="H444">
        <v>-6.5453020740273598</v>
      </c>
      <c r="I444">
        <v>-22.882445388362601</v>
      </c>
      <c r="J444">
        <v>-10.085669586622799</v>
      </c>
      <c r="K444">
        <v>628.226385352541</v>
      </c>
      <c r="L444">
        <v>606.54480091029302</v>
      </c>
      <c r="M444">
        <v>36.275189779298103</v>
      </c>
      <c r="N444">
        <v>1.28936751443844</v>
      </c>
      <c r="O444">
        <v>45.237677600420902</v>
      </c>
      <c r="P444">
        <v>120.200849748937</v>
      </c>
      <c r="Q444">
        <v>2.3544153251296999E-2</v>
      </c>
    </row>
    <row r="445" spans="1:17" x14ac:dyDescent="0.3">
      <c r="A445" t="s">
        <v>1008</v>
      </c>
      <c r="B445" t="s">
        <v>1009</v>
      </c>
      <c r="C445" t="s">
        <v>3107</v>
      </c>
      <c r="D445" t="s">
        <v>724</v>
      </c>
      <c r="E445">
        <v>13025.380226719901</v>
      </c>
      <c r="F445">
        <v>2720.55</v>
      </c>
      <c r="G445">
        <v>9.7991653225051696</v>
      </c>
      <c r="H445">
        <v>-0.123086018041446</v>
      </c>
      <c r="I445">
        <v>0.93846879304883402</v>
      </c>
      <c r="J445">
        <v>-5.9882087541214704</v>
      </c>
      <c r="K445">
        <v>2838.3264054880201</v>
      </c>
      <c r="L445">
        <v>2542.0892905944902</v>
      </c>
      <c r="M445">
        <v>21.354397116906298</v>
      </c>
      <c r="N445">
        <v>0.49034313048813699</v>
      </c>
      <c r="O445">
        <v>18.248148352355201</v>
      </c>
      <c r="P445">
        <v>42.065274151436</v>
      </c>
      <c r="Q445">
        <v>7.1586201105378999E-2</v>
      </c>
    </row>
    <row r="446" spans="1:17" x14ac:dyDescent="0.3">
      <c r="A446" t="s">
        <v>1010</v>
      </c>
      <c r="B446" t="s">
        <v>1011</v>
      </c>
      <c r="C446" t="s">
        <v>3099</v>
      </c>
      <c r="D446" t="s">
        <v>197</v>
      </c>
      <c r="E446">
        <v>12989.71199994</v>
      </c>
      <c r="F446">
        <v>407.85</v>
      </c>
      <c r="G446">
        <v>-6.79517585892029</v>
      </c>
      <c r="H446">
        <v>-6.0374336184639601</v>
      </c>
      <c r="I446">
        <v>-13.1901875871408</v>
      </c>
      <c r="J446">
        <v>-3.62167016119936</v>
      </c>
      <c r="K446">
        <v>448.11639596629499</v>
      </c>
      <c r="L446">
        <v>439.67106933587701</v>
      </c>
      <c r="M446">
        <v>33.370603398907903</v>
      </c>
      <c r="N446">
        <v>0.38895991735732</v>
      </c>
      <c r="O446">
        <v>34.117935515508101</v>
      </c>
      <c r="P446">
        <v>59.129925868123202</v>
      </c>
    </row>
    <row r="447" spans="1:17" x14ac:dyDescent="0.3">
      <c r="A447" t="s">
        <v>1012</v>
      </c>
      <c r="B447" t="s">
        <v>1013</v>
      </c>
      <c r="C447" t="s">
        <v>3102</v>
      </c>
      <c r="D447" t="s">
        <v>117</v>
      </c>
      <c r="E447">
        <v>12953.13395426</v>
      </c>
      <c r="F447">
        <v>922.15</v>
      </c>
      <c r="G447">
        <v>97.351264047867303</v>
      </c>
      <c r="H447">
        <v>-17.619806334359701</v>
      </c>
      <c r="I447">
        <v>74.315324573871493</v>
      </c>
      <c r="J447">
        <v>-8.5205281458517597</v>
      </c>
      <c r="K447">
        <v>994.95555776776496</v>
      </c>
      <c r="L447">
        <v>761.19452465982795</v>
      </c>
      <c r="M447">
        <v>18.260951624753801</v>
      </c>
      <c r="N447">
        <v>0.38479397509305402</v>
      </c>
      <c r="O447">
        <v>46.158434094236299</v>
      </c>
      <c r="P447">
        <v>146.49826249665799</v>
      </c>
      <c r="Q447">
        <v>0.19022281602442201</v>
      </c>
    </row>
    <row r="448" spans="1:17" x14ac:dyDescent="0.3">
      <c r="A448" t="s">
        <v>1014</v>
      </c>
      <c r="B448" t="s">
        <v>1015</v>
      </c>
      <c r="C448" t="s">
        <v>3108</v>
      </c>
      <c r="D448" t="s">
        <v>276</v>
      </c>
      <c r="E448">
        <v>12922.61157261</v>
      </c>
      <c r="F448">
        <v>1744.6</v>
      </c>
      <c r="G448">
        <v>70.760289310239997</v>
      </c>
      <c r="H448">
        <v>-1.3653598563076299</v>
      </c>
      <c r="I448">
        <v>25.531461984109701</v>
      </c>
      <c r="J448">
        <v>-10.616326029097999</v>
      </c>
      <c r="K448">
        <v>1779.89708973081</v>
      </c>
      <c r="L448">
        <v>1589.22582599268</v>
      </c>
      <c r="M448">
        <v>31.693084606680301</v>
      </c>
      <c r="N448">
        <v>1.3159233223104601</v>
      </c>
      <c r="O448">
        <v>53.846153846153797</v>
      </c>
      <c r="P448">
        <v>117.192654839713</v>
      </c>
      <c r="Q448">
        <v>0.13745041286224399</v>
      </c>
    </row>
    <row r="449" spans="1:17" hidden="1" x14ac:dyDescent="0.3">
      <c r="A449" t="s">
        <v>1016</v>
      </c>
      <c r="B449" t="s">
        <v>1017</v>
      </c>
      <c r="C449" t="s">
        <v>3112</v>
      </c>
      <c r="D449" t="s">
        <v>1018</v>
      </c>
      <c r="E449">
        <v>12906.893384999599</v>
      </c>
      <c r="F449">
        <v>100</v>
      </c>
      <c r="G449">
        <v>-27.783013295882601</v>
      </c>
      <c r="I449">
        <v>-8.5602331851765907</v>
      </c>
      <c r="M449">
        <v>50</v>
      </c>
      <c r="N449">
        <v>1</v>
      </c>
      <c r="O449">
        <v>0</v>
      </c>
      <c r="P449">
        <v>0</v>
      </c>
    </row>
    <row r="450" spans="1:17" x14ac:dyDescent="0.3">
      <c r="A450" t="s">
        <v>1019</v>
      </c>
      <c r="B450" t="s">
        <v>1020</v>
      </c>
      <c r="C450" t="s">
        <v>3097</v>
      </c>
      <c r="D450" t="s">
        <v>539</v>
      </c>
      <c r="E450">
        <v>12873.047083653</v>
      </c>
      <c r="F450">
        <v>137.13999999999999</v>
      </c>
      <c r="G450">
        <v>37.545497855413302</v>
      </c>
      <c r="H450">
        <v>-0.77562508471317504</v>
      </c>
      <c r="I450">
        <v>59.709705465130099</v>
      </c>
      <c r="J450">
        <v>-16.916409366341501</v>
      </c>
      <c r="K450">
        <v>131.83465961715299</v>
      </c>
      <c r="L450">
        <v>105.401360446632</v>
      </c>
      <c r="M450">
        <v>34.452488658870003</v>
      </c>
      <c r="N450">
        <v>1.1590397885580099</v>
      </c>
      <c r="O450">
        <v>23.049438529969301</v>
      </c>
      <c r="P450">
        <v>98.753623188405697</v>
      </c>
      <c r="Q450">
        <v>4.1831279570412001E-2</v>
      </c>
    </row>
    <row r="451" spans="1:17" x14ac:dyDescent="0.3">
      <c r="A451" t="s">
        <v>1021</v>
      </c>
      <c r="B451" t="s">
        <v>1022</v>
      </c>
      <c r="C451" t="s">
        <v>3105</v>
      </c>
      <c r="D451" t="s">
        <v>117</v>
      </c>
      <c r="E451">
        <v>12809.67817035</v>
      </c>
      <c r="F451">
        <v>45.32</v>
      </c>
      <c r="G451">
        <v>-15.743458289702099</v>
      </c>
      <c r="H451">
        <v>-11.271281647720301</v>
      </c>
      <c r="I451">
        <v>-39.8935665185099</v>
      </c>
      <c r="J451">
        <v>-10.3749445417386</v>
      </c>
      <c r="K451">
        <v>51.307167464712798</v>
      </c>
      <c r="L451">
        <v>54.177346495378501</v>
      </c>
      <c r="M451">
        <v>10.8476436472847</v>
      </c>
      <c r="N451">
        <v>0.829593201946769</v>
      </c>
      <c r="O451">
        <v>62.6213592233009</v>
      </c>
      <c r="P451">
        <v>15.7598978288633</v>
      </c>
    </row>
    <row r="452" spans="1:17" x14ac:dyDescent="0.3">
      <c r="A452" t="s">
        <v>1023</v>
      </c>
      <c r="B452" t="s">
        <v>1024</v>
      </c>
      <c r="C452" t="s">
        <v>3098</v>
      </c>
      <c r="D452" t="s">
        <v>1025</v>
      </c>
      <c r="E452">
        <v>12696.323380919999</v>
      </c>
      <c r="F452">
        <v>404.25</v>
      </c>
      <c r="G452">
        <v>55.2597759275722</v>
      </c>
      <c r="H452">
        <v>-9.0430765220572393</v>
      </c>
      <c r="I452">
        <v>-7.2825180404941401</v>
      </c>
      <c r="J452">
        <v>-4.1716539483643604</v>
      </c>
      <c r="K452">
        <v>441.76616995111698</v>
      </c>
      <c r="L452">
        <v>411.74809519062899</v>
      </c>
      <c r="M452">
        <v>38.806797021484797</v>
      </c>
      <c r="N452">
        <v>1.4711535700165199</v>
      </c>
      <c r="O452">
        <v>52.826221397649903</v>
      </c>
      <c r="P452">
        <v>83.708248125425996</v>
      </c>
      <c r="Q452">
        <v>0.109960065361128</v>
      </c>
    </row>
    <row r="453" spans="1:17" x14ac:dyDescent="0.3">
      <c r="A453" t="s">
        <v>1026</v>
      </c>
      <c r="B453" t="s">
        <v>1027</v>
      </c>
      <c r="C453" t="s">
        <v>3097</v>
      </c>
      <c r="D453" t="s">
        <v>24</v>
      </c>
      <c r="E453">
        <v>12665.489558400001</v>
      </c>
      <c r="F453">
        <v>171.86</v>
      </c>
      <c r="G453">
        <v>0.80658640482820199</v>
      </c>
      <c r="H453">
        <v>10.8781420869421</v>
      </c>
      <c r="I453">
        <v>-0.40416018328861097</v>
      </c>
      <c r="J453">
        <v>12.0135451556274</v>
      </c>
      <c r="K453">
        <v>162.80685766827301</v>
      </c>
      <c r="L453">
        <v>156.19651239223501</v>
      </c>
      <c r="M453">
        <v>72.401176314040796</v>
      </c>
      <c r="N453">
        <v>2.9581180718064899</v>
      </c>
      <c r="O453">
        <v>2.8860700570231401</v>
      </c>
      <c r="P453">
        <v>37.049441786283801</v>
      </c>
      <c r="Q453">
        <v>-2.2407037284884999E-2</v>
      </c>
    </row>
    <row r="454" spans="1:17" x14ac:dyDescent="0.3">
      <c r="A454" t="s">
        <v>1028</v>
      </c>
      <c r="B454" t="s">
        <v>1029</v>
      </c>
      <c r="C454" t="s">
        <v>3107</v>
      </c>
      <c r="D454" t="s">
        <v>1030</v>
      </c>
      <c r="E454">
        <v>12545.916068688</v>
      </c>
      <c r="F454">
        <v>168.58</v>
      </c>
      <c r="G454">
        <v>-12.356789399956501</v>
      </c>
      <c r="H454">
        <v>-7.41482432013823</v>
      </c>
      <c r="I454">
        <v>-31.229957955818701</v>
      </c>
      <c r="J454">
        <v>-6.7749889715258602</v>
      </c>
      <c r="K454">
        <v>185.92354068148799</v>
      </c>
      <c r="L454">
        <v>193.649363505152</v>
      </c>
      <c r="M454">
        <v>8.38981040418183</v>
      </c>
      <c r="N454">
        <v>0.83557477482964104</v>
      </c>
      <c r="O454">
        <v>40.912326491873202</v>
      </c>
      <c r="P454">
        <v>18.551336146272799</v>
      </c>
      <c r="Q454">
        <v>-7.9867981754250007E-3</v>
      </c>
    </row>
    <row r="455" spans="1:17" hidden="1" x14ac:dyDescent="0.3">
      <c r="A455" t="s">
        <v>1031</v>
      </c>
      <c r="B455" t="s">
        <v>1032</v>
      </c>
      <c r="C455" t="s">
        <v>3112</v>
      </c>
      <c r="D455" t="s">
        <v>166</v>
      </c>
      <c r="E455">
        <v>12480.144963135001</v>
      </c>
      <c r="F455">
        <v>839.6</v>
      </c>
      <c r="G455">
        <v>364.07404587224801</v>
      </c>
      <c r="H455">
        <v>38.654218280161302</v>
      </c>
      <c r="I455">
        <v>18.757986543385002</v>
      </c>
      <c r="J455">
        <v>2.6996777228010198</v>
      </c>
      <c r="K455">
        <v>741.40970272971299</v>
      </c>
      <c r="L455">
        <v>593.42119115590799</v>
      </c>
      <c r="M455">
        <v>59.851789477706802</v>
      </c>
      <c r="N455">
        <v>2.5407466053407202</v>
      </c>
      <c r="O455">
        <v>7.05097665555025</v>
      </c>
      <c r="P455">
        <v>424.75</v>
      </c>
      <c r="Q455">
        <v>0.27216281295335998</v>
      </c>
    </row>
    <row r="456" spans="1:17" x14ac:dyDescent="0.3">
      <c r="A456" t="s">
        <v>1033</v>
      </c>
      <c r="B456" t="s">
        <v>1034</v>
      </c>
      <c r="C456" t="s">
        <v>3103</v>
      </c>
      <c r="D456" t="s">
        <v>276</v>
      </c>
      <c r="E456">
        <v>12478.8554673</v>
      </c>
      <c r="F456">
        <v>4959.3999999999996</v>
      </c>
      <c r="G456">
        <v>-24.279971482690598</v>
      </c>
      <c r="H456">
        <v>-11.2046231424689</v>
      </c>
      <c r="I456">
        <v>3.55460800392704</v>
      </c>
      <c r="J456">
        <v>-11.8051928444679</v>
      </c>
      <c r="K456">
        <v>5897.1166969851702</v>
      </c>
      <c r="L456">
        <v>5240.6173361849897</v>
      </c>
      <c r="M456">
        <v>16.485429439096499</v>
      </c>
      <c r="N456">
        <v>0.63605114497842596</v>
      </c>
      <c r="O456">
        <v>43.590958583699603</v>
      </c>
      <c r="P456">
        <v>31.129942755912701</v>
      </c>
      <c r="Q456">
        <v>8.2057814076371999E-2</v>
      </c>
    </row>
    <row r="457" spans="1:17" hidden="1" x14ac:dyDescent="0.3">
      <c r="A457" t="s">
        <v>1035</v>
      </c>
      <c r="B457" t="s">
        <v>1036</v>
      </c>
      <c r="C457" t="s">
        <v>3112</v>
      </c>
      <c r="D457" t="s">
        <v>86</v>
      </c>
      <c r="E457">
        <v>12443.53912408</v>
      </c>
      <c r="F457">
        <v>10888.1</v>
      </c>
      <c r="G457">
        <v>14.5069612860921</v>
      </c>
      <c r="H457">
        <v>-2.4718421934134498</v>
      </c>
      <c r="I457">
        <v>29.164446476333399</v>
      </c>
      <c r="J457">
        <v>-6.7199457576591097</v>
      </c>
      <c r="K457">
        <v>10880.8869114876</v>
      </c>
      <c r="L457">
        <v>9082.3827084223594</v>
      </c>
      <c r="M457">
        <v>38.628042568294703</v>
      </c>
      <c r="N457">
        <v>1.7663729111637301</v>
      </c>
      <c r="O457">
        <v>17.449325410310301</v>
      </c>
      <c r="P457">
        <v>61.734080004753302</v>
      </c>
      <c r="Q457">
        <v>0.13180206843700101</v>
      </c>
    </row>
    <row r="458" spans="1:17" x14ac:dyDescent="0.3">
      <c r="A458" t="s">
        <v>1037</v>
      </c>
      <c r="B458" t="s">
        <v>1038</v>
      </c>
      <c r="C458" t="s">
        <v>603</v>
      </c>
      <c r="D458" t="s">
        <v>603</v>
      </c>
      <c r="E458">
        <v>12372.343817999999</v>
      </c>
      <c r="F458">
        <v>433.9</v>
      </c>
      <c r="G458">
        <v>-6.0377832173192001</v>
      </c>
      <c r="H458">
        <v>-2.15285728001462</v>
      </c>
      <c r="I458">
        <v>-12.341140159342199</v>
      </c>
      <c r="J458">
        <v>-8.4547046271147792</v>
      </c>
      <c r="K458">
        <v>472.27448119768701</v>
      </c>
      <c r="L458">
        <v>459.84894924527998</v>
      </c>
      <c r="M458">
        <v>30.4150814656401</v>
      </c>
      <c r="N458">
        <v>0.43755378107062698</v>
      </c>
      <c r="O458">
        <v>36.436967043097397</v>
      </c>
      <c r="P458">
        <v>24.6122917863296</v>
      </c>
      <c r="Q458">
        <v>-4.6904876910000001E-4</v>
      </c>
    </row>
    <row r="459" spans="1:17" x14ac:dyDescent="0.3">
      <c r="A459" t="s">
        <v>1039</v>
      </c>
      <c r="B459" t="s">
        <v>1040</v>
      </c>
      <c r="C459" t="s">
        <v>3108</v>
      </c>
      <c r="D459" t="s">
        <v>166</v>
      </c>
      <c r="E459">
        <v>12363.575910400001</v>
      </c>
      <c r="F459">
        <v>10515.95</v>
      </c>
      <c r="G459">
        <v>89.063053308921994</v>
      </c>
      <c r="H459">
        <v>-1.01999651308887</v>
      </c>
      <c r="I459">
        <v>-7.4180987643709901</v>
      </c>
      <c r="J459">
        <v>-6.43666785316426</v>
      </c>
      <c r="K459">
        <v>13102.0892939964</v>
      </c>
      <c r="L459">
        <v>11014.452875700301</v>
      </c>
      <c r="M459">
        <v>30.184972975463001</v>
      </c>
      <c r="N459">
        <v>1.44404658107587</v>
      </c>
      <c r="O459">
        <v>40.738592328795697</v>
      </c>
      <c r="P459">
        <v>119.971342509308</v>
      </c>
      <c r="Q459">
        <v>0.21910853589490101</v>
      </c>
    </row>
    <row r="460" spans="1:17" x14ac:dyDescent="0.3">
      <c r="A460" t="s">
        <v>1041</v>
      </c>
      <c r="B460" t="s">
        <v>1042</v>
      </c>
      <c r="C460" t="s">
        <v>3097</v>
      </c>
      <c r="D460" t="s">
        <v>54</v>
      </c>
      <c r="E460">
        <v>12291.925134538</v>
      </c>
      <c r="F460">
        <v>148.47999999999999</v>
      </c>
      <c r="G460">
        <v>-17.1421787206218</v>
      </c>
      <c r="H460">
        <v>-21.705592092105299</v>
      </c>
      <c r="I460">
        <v>-33.1513962120938</v>
      </c>
      <c r="J460">
        <v>-4.4536711899807999</v>
      </c>
      <c r="K460">
        <v>185.83946509107901</v>
      </c>
      <c r="L460">
        <v>185.41290446108499</v>
      </c>
      <c r="M460">
        <v>22.220918619807101</v>
      </c>
      <c r="N460">
        <v>2.0402672038584302</v>
      </c>
      <c r="O460">
        <v>55.172413793103402</v>
      </c>
      <c r="P460">
        <v>13.865030674846601</v>
      </c>
      <c r="Q460">
        <v>-6.3014188928565001E-2</v>
      </c>
    </row>
    <row r="461" spans="1:17" x14ac:dyDescent="0.3">
      <c r="A461" t="s">
        <v>1043</v>
      </c>
      <c r="B461" t="s">
        <v>1044</v>
      </c>
      <c r="C461" t="s">
        <v>3097</v>
      </c>
      <c r="D461" t="s">
        <v>419</v>
      </c>
      <c r="E461">
        <v>12282.413326886999</v>
      </c>
      <c r="F461">
        <v>202.86</v>
      </c>
      <c r="G461">
        <v>-9.8754282915234093</v>
      </c>
      <c r="H461">
        <v>-6.36957004704864</v>
      </c>
      <c r="I461">
        <v>-24.263536738054199</v>
      </c>
      <c r="J461">
        <v>-7.0784241544076796</v>
      </c>
      <c r="K461">
        <v>221.38092568810899</v>
      </c>
      <c r="L461">
        <v>210.79869711116299</v>
      </c>
      <c r="M461">
        <v>25.751715297707801</v>
      </c>
      <c r="N461">
        <v>0.65044282275945597</v>
      </c>
      <c r="O461">
        <v>21.709553386572001</v>
      </c>
      <c r="P461">
        <v>30.8774193548387</v>
      </c>
      <c r="Q461">
        <v>9.6080915336910003E-2</v>
      </c>
    </row>
    <row r="462" spans="1:17" x14ac:dyDescent="0.3">
      <c r="A462" t="s">
        <v>1045</v>
      </c>
      <c r="B462" t="s">
        <v>1046</v>
      </c>
      <c r="C462" t="s">
        <v>3102</v>
      </c>
      <c r="D462" t="s">
        <v>111</v>
      </c>
      <c r="E462">
        <v>12260.837841503</v>
      </c>
      <c r="F462">
        <v>18.010000000000002</v>
      </c>
      <c r="G462">
        <v>57.887089796900902</v>
      </c>
      <c r="H462">
        <v>8.1012301005240097</v>
      </c>
      <c r="I462">
        <v>-13.770759500965999</v>
      </c>
      <c r="J462">
        <v>-10.1752458304441</v>
      </c>
      <c r="K462">
        <v>18.9085387794225</v>
      </c>
      <c r="L462">
        <v>17.447432815997001</v>
      </c>
      <c r="M462">
        <v>30.241822514908201</v>
      </c>
      <c r="N462">
        <v>1.3309734013941501</v>
      </c>
      <c r="O462">
        <v>33.259300388672898</v>
      </c>
      <c r="P462">
        <v>97.912087912087898</v>
      </c>
      <c r="Q462">
        <v>0.127865712695267</v>
      </c>
    </row>
    <row r="463" spans="1:17" x14ac:dyDescent="0.3">
      <c r="A463" t="s">
        <v>1047</v>
      </c>
      <c r="B463" t="s">
        <v>1048</v>
      </c>
      <c r="C463" t="s">
        <v>3099</v>
      </c>
      <c r="D463" t="s">
        <v>985</v>
      </c>
      <c r="E463">
        <v>12251.222902625001</v>
      </c>
      <c r="F463">
        <v>628.1</v>
      </c>
      <c r="G463">
        <v>24.927903310001099</v>
      </c>
      <c r="H463">
        <v>0.81156755662417401</v>
      </c>
      <c r="I463">
        <v>47.800234825776798</v>
      </c>
      <c r="J463">
        <v>-3.4965719345688102</v>
      </c>
      <c r="K463">
        <v>596.33064275618005</v>
      </c>
      <c r="L463">
        <v>490.76548896635899</v>
      </c>
      <c r="M463">
        <v>34.481142317670297</v>
      </c>
      <c r="N463">
        <v>0.450228875332148</v>
      </c>
      <c r="O463">
        <v>10.1416971819773</v>
      </c>
      <c r="P463">
        <v>82.852983988355106</v>
      </c>
      <c r="Q463">
        <v>6.6841625218713993E-2</v>
      </c>
    </row>
    <row r="464" spans="1:17" x14ac:dyDescent="0.3">
      <c r="A464" t="s">
        <v>1049</v>
      </c>
      <c r="B464" t="s">
        <v>1050</v>
      </c>
      <c r="C464" t="s">
        <v>3099</v>
      </c>
      <c r="D464" t="s">
        <v>381</v>
      </c>
      <c r="E464">
        <v>12183.369540239901</v>
      </c>
      <c r="F464">
        <v>370.55</v>
      </c>
      <c r="G464">
        <v>100.669514447643</v>
      </c>
      <c r="H464">
        <v>-6.5559600695241302</v>
      </c>
      <c r="I464">
        <v>64.190349565406095</v>
      </c>
      <c r="J464">
        <v>-15.1555048676667</v>
      </c>
      <c r="K464">
        <v>382.10545358506801</v>
      </c>
      <c r="L464">
        <v>292.08992038991801</v>
      </c>
      <c r="M464">
        <v>17.2097345172449</v>
      </c>
      <c r="N464">
        <v>1.02505368560956</v>
      </c>
      <c r="O464">
        <v>20.887869383348999</v>
      </c>
      <c r="P464">
        <v>132.39259956098999</v>
      </c>
      <c r="Q464">
        <v>0.178304084033717</v>
      </c>
    </row>
    <row r="465" spans="1:17" x14ac:dyDescent="0.3">
      <c r="A465" t="s">
        <v>1051</v>
      </c>
      <c r="B465" t="s">
        <v>1052</v>
      </c>
      <c r="C465" t="s">
        <v>3108</v>
      </c>
      <c r="D465" t="s">
        <v>166</v>
      </c>
      <c r="E465">
        <v>12152.37820915</v>
      </c>
      <c r="F465">
        <v>564</v>
      </c>
      <c r="G465">
        <v>12.315105067155301</v>
      </c>
      <c r="H465">
        <v>-15.0177034878476</v>
      </c>
      <c r="I465">
        <v>-11.2139548680244</v>
      </c>
      <c r="J465">
        <v>-11.199632537167201</v>
      </c>
      <c r="K465">
        <v>635.92168138385603</v>
      </c>
      <c r="L465">
        <v>572.27268975181801</v>
      </c>
      <c r="M465">
        <v>22.726143593481499</v>
      </c>
      <c r="N465">
        <v>1.92391659868391</v>
      </c>
      <c r="O465">
        <v>31.046099290780099</v>
      </c>
      <c r="P465">
        <v>44.061302681992302</v>
      </c>
      <c r="Q465">
        <v>0.18784044309398601</v>
      </c>
    </row>
    <row r="466" spans="1:17" x14ac:dyDescent="0.3">
      <c r="A466" t="s">
        <v>1053</v>
      </c>
      <c r="B466" t="s">
        <v>1054</v>
      </c>
      <c r="C466" t="s">
        <v>3108</v>
      </c>
      <c r="D466" t="s">
        <v>100</v>
      </c>
      <c r="E466">
        <v>12080.780670509999</v>
      </c>
      <c r="F466">
        <v>2191.9</v>
      </c>
      <c r="G466">
        <v>-11.968789476797699</v>
      </c>
      <c r="H466">
        <v>-2.1304809769964699</v>
      </c>
      <c r="I466">
        <v>-35.777114857405103</v>
      </c>
      <c r="J466">
        <v>-10.747745111120899</v>
      </c>
      <c r="K466">
        <v>2540.9629284968901</v>
      </c>
      <c r="L466">
        <v>2580.8880957102401</v>
      </c>
      <c r="M466">
        <v>24.5641332366638</v>
      </c>
      <c r="N466">
        <v>0.71438263285996195</v>
      </c>
      <c r="O466">
        <v>66.750307952005102</v>
      </c>
      <c r="P466">
        <v>25.1798972015991</v>
      </c>
      <c r="Q466">
        <v>0.109413295174579</v>
      </c>
    </row>
    <row r="467" spans="1:17" x14ac:dyDescent="0.3">
      <c r="A467" t="s">
        <v>1055</v>
      </c>
      <c r="B467" t="s">
        <v>1056</v>
      </c>
      <c r="C467" t="s">
        <v>3109</v>
      </c>
      <c r="D467" t="s">
        <v>513</v>
      </c>
      <c r="E467">
        <v>12053.9672618</v>
      </c>
      <c r="F467">
        <v>746.95</v>
      </c>
      <c r="G467">
        <v>-35.458682290382299</v>
      </c>
      <c r="H467">
        <v>-9.3008385165112095</v>
      </c>
      <c r="I467">
        <v>-21.8920194588901</v>
      </c>
      <c r="J467">
        <v>-8.9549166914202107</v>
      </c>
      <c r="K467">
        <v>849.95424995567805</v>
      </c>
      <c r="L467">
        <v>836.12875148120895</v>
      </c>
      <c r="M467">
        <v>16.483568741166199</v>
      </c>
      <c r="N467">
        <v>0.59635557518138704</v>
      </c>
      <c r="O467">
        <v>28.121025503715</v>
      </c>
      <c r="P467">
        <v>5.3600394950278503</v>
      </c>
      <c r="Q467">
        <v>1.3553540522501E-2</v>
      </c>
    </row>
    <row r="468" spans="1:17" x14ac:dyDescent="0.3">
      <c r="A468" t="s">
        <v>1057</v>
      </c>
      <c r="B468" t="s">
        <v>1058</v>
      </c>
      <c r="C468" t="s">
        <v>3101</v>
      </c>
      <c r="D468" t="s">
        <v>51</v>
      </c>
      <c r="E468">
        <v>11945.39634456</v>
      </c>
      <c r="F468">
        <v>274.39999999999998</v>
      </c>
      <c r="G468">
        <v>135.178175012694</v>
      </c>
      <c r="H468">
        <v>-5.6787764814895096</v>
      </c>
      <c r="I468">
        <v>53.662645916212597</v>
      </c>
      <c r="J468">
        <v>-4.9728631538358199</v>
      </c>
      <c r="K468">
        <v>266.65981321356998</v>
      </c>
      <c r="L468">
        <v>204.041029071856</v>
      </c>
      <c r="M468">
        <v>31.366369932814301</v>
      </c>
      <c r="N468">
        <v>0.41554325115454399</v>
      </c>
      <c r="O468">
        <v>19.825072886297299</v>
      </c>
      <c r="P468">
        <v>168.756121449559</v>
      </c>
      <c r="Q468">
        <v>0.16408940717079001</v>
      </c>
    </row>
    <row r="469" spans="1:17" x14ac:dyDescent="0.3">
      <c r="A469" t="s">
        <v>1059</v>
      </c>
      <c r="B469" t="s">
        <v>1060</v>
      </c>
      <c r="C469" t="s">
        <v>3106</v>
      </c>
      <c r="D469" t="s">
        <v>108</v>
      </c>
      <c r="E469">
        <v>11930.970026999999</v>
      </c>
      <c r="F469">
        <v>893.9</v>
      </c>
      <c r="G469">
        <v>42.0743403686525</v>
      </c>
      <c r="H469">
        <v>24.101285264567998</v>
      </c>
      <c r="I469">
        <v>12.3923410655506</v>
      </c>
      <c r="J469">
        <v>-7.24714289573458</v>
      </c>
      <c r="K469">
        <v>802.57457220051504</v>
      </c>
      <c r="L469">
        <v>690.88643938879704</v>
      </c>
      <c r="M469">
        <v>45.011791158024501</v>
      </c>
      <c r="N469">
        <v>1.33147990046308</v>
      </c>
      <c r="O469">
        <v>9.0726031994630301</v>
      </c>
      <c r="P469">
        <v>104.530374099073</v>
      </c>
    </row>
    <row r="470" spans="1:17" x14ac:dyDescent="0.3">
      <c r="A470" t="s">
        <v>1061</v>
      </c>
      <c r="B470" t="s">
        <v>1062</v>
      </c>
      <c r="C470" t="s">
        <v>3108</v>
      </c>
      <c r="D470" t="s">
        <v>276</v>
      </c>
      <c r="E470">
        <v>11908.855035619999</v>
      </c>
      <c r="F470">
        <v>1861.65</v>
      </c>
      <c r="G470">
        <v>77.402702564362002</v>
      </c>
      <c r="H470">
        <v>5.2362885739377703</v>
      </c>
      <c r="I470">
        <v>17.108053570594901</v>
      </c>
      <c r="J470">
        <v>-0.90510722071114802</v>
      </c>
      <c r="K470">
        <v>1822.12604735215</v>
      </c>
      <c r="L470">
        <v>1566.3248993017501</v>
      </c>
      <c r="M470">
        <v>38.610965527716701</v>
      </c>
      <c r="N470">
        <v>1.00915024769901</v>
      </c>
      <c r="O470">
        <v>9.3089463647839192</v>
      </c>
      <c r="P470">
        <v>109.88162344983</v>
      </c>
      <c r="Q470">
        <v>0.127077907397908</v>
      </c>
    </row>
    <row r="471" spans="1:17" hidden="1" x14ac:dyDescent="0.3">
      <c r="A471" t="s">
        <v>1063</v>
      </c>
      <c r="B471" t="s">
        <v>1064</v>
      </c>
      <c r="C471" t="s">
        <v>3112</v>
      </c>
      <c r="D471" t="s">
        <v>133</v>
      </c>
      <c r="E471">
        <v>11850.394374</v>
      </c>
      <c r="F471">
        <v>409.1</v>
      </c>
      <c r="G471">
        <v>35.432626041839299</v>
      </c>
      <c r="H471">
        <v>2.8391091628416101</v>
      </c>
      <c r="I471">
        <v>26.367207448068701</v>
      </c>
      <c r="J471">
        <v>-8.1056786829919094</v>
      </c>
      <c r="K471">
        <v>400.02763926373899</v>
      </c>
      <c r="L471">
        <v>336.867704799379</v>
      </c>
      <c r="M471">
        <v>39.569853132972497</v>
      </c>
      <c r="N471">
        <v>0.486325405002138</v>
      </c>
      <c r="O471">
        <v>16.487411390857901</v>
      </c>
      <c r="P471">
        <v>100.048899755501</v>
      </c>
      <c r="Q471">
        <v>0.17511804830108599</v>
      </c>
    </row>
    <row r="472" spans="1:17" x14ac:dyDescent="0.3">
      <c r="A472" t="s">
        <v>1065</v>
      </c>
      <c r="B472" t="s">
        <v>1066</v>
      </c>
      <c r="C472" t="s">
        <v>3104</v>
      </c>
      <c r="D472" t="s">
        <v>74</v>
      </c>
      <c r="E472">
        <v>11841.512252715</v>
      </c>
      <c r="F472">
        <v>339</v>
      </c>
      <c r="G472">
        <v>-29.436625132262002</v>
      </c>
      <c r="H472">
        <v>-0.61845578147715496</v>
      </c>
      <c r="I472">
        <v>-8.6486505149732409</v>
      </c>
      <c r="J472">
        <v>-3.78479859711446</v>
      </c>
      <c r="K472">
        <v>349.05314939878201</v>
      </c>
      <c r="L472">
        <v>345.29903161817799</v>
      </c>
      <c r="M472">
        <v>28.878762739240699</v>
      </c>
      <c r="N472">
        <v>1.1974190750101601</v>
      </c>
      <c r="O472">
        <v>17.4041297935103</v>
      </c>
      <c r="P472">
        <v>16.374871266735301</v>
      </c>
      <c r="Q472">
        <v>-0.104049255519768</v>
      </c>
    </row>
    <row r="473" spans="1:17" x14ac:dyDescent="0.3">
      <c r="A473" t="s">
        <v>1067</v>
      </c>
      <c r="B473" t="s">
        <v>1068</v>
      </c>
      <c r="C473" t="s">
        <v>3108</v>
      </c>
      <c r="D473" t="s">
        <v>117</v>
      </c>
      <c r="E473">
        <v>11714.2828644</v>
      </c>
      <c r="F473">
        <v>409.9</v>
      </c>
      <c r="G473">
        <v>11.567658130260501</v>
      </c>
      <c r="H473">
        <v>15.2485044935611</v>
      </c>
      <c r="I473">
        <v>6.0650464568815501</v>
      </c>
      <c r="J473">
        <v>-9.5634478817559891</v>
      </c>
      <c r="K473">
        <v>375.52515595596498</v>
      </c>
      <c r="L473">
        <v>350.25394896812799</v>
      </c>
      <c r="M473">
        <v>42.327282079296801</v>
      </c>
      <c r="N473">
        <v>1.80301754894579</v>
      </c>
      <c r="O473">
        <v>10.026835813612999</v>
      </c>
      <c r="P473">
        <v>50.119025819446897</v>
      </c>
      <c r="Q473">
        <v>0.16193473822649701</v>
      </c>
    </row>
    <row r="474" spans="1:17" x14ac:dyDescent="0.3">
      <c r="A474" t="s">
        <v>1069</v>
      </c>
      <c r="B474" t="s">
        <v>1070</v>
      </c>
      <c r="C474" t="s">
        <v>3108</v>
      </c>
      <c r="D474" t="s">
        <v>74</v>
      </c>
      <c r="E474">
        <v>11697.27327577</v>
      </c>
      <c r="F474">
        <v>570.54999999999995</v>
      </c>
      <c r="G474">
        <v>-45.333591330564701</v>
      </c>
      <c r="H474">
        <v>-0.33934623533621699</v>
      </c>
      <c r="I474">
        <v>-18.546823072373801</v>
      </c>
      <c r="J474">
        <v>-4.7506987601223596</v>
      </c>
      <c r="K474">
        <v>600.21984621026104</v>
      </c>
      <c r="L474">
        <v>629.25903628111803</v>
      </c>
      <c r="M474">
        <v>27.515157987427401</v>
      </c>
      <c r="N474">
        <v>0.61696840310536005</v>
      </c>
      <c r="O474">
        <v>44.422048900184002</v>
      </c>
      <c r="P474">
        <v>13.148239960337101</v>
      </c>
      <c r="Q474">
        <v>4.6635600686969002E-2</v>
      </c>
    </row>
    <row r="475" spans="1:17" x14ac:dyDescent="0.3">
      <c r="A475" t="s">
        <v>1071</v>
      </c>
      <c r="B475" t="s">
        <v>1072</v>
      </c>
      <c r="C475" t="s">
        <v>3108</v>
      </c>
      <c r="D475" t="s">
        <v>117</v>
      </c>
      <c r="E475">
        <v>11603.3703343</v>
      </c>
      <c r="F475">
        <v>173.1</v>
      </c>
      <c r="G475">
        <v>15.085920345583199</v>
      </c>
      <c r="H475">
        <v>-12.215162497762099</v>
      </c>
      <c r="I475">
        <v>-9.4250175617873406</v>
      </c>
      <c r="J475">
        <v>-6.4198127804142304</v>
      </c>
      <c r="K475">
        <v>193.70741845932699</v>
      </c>
      <c r="L475">
        <v>180.756497883419</v>
      </c>
      <c r="M475">
        <v>23.833955291417801</v>
      </c>
      <c r="N475">
        <v>0.75107123028854506</v>
      </c>
      <c r="O475">
        <v>41.415366839976897</v>
      </c>
      <c r="P475">
        <v>45.218120805369097</v>
      </c>
      <c r="Q475">
        <v>9.5395398340390999E-2</v>
      </c>
    </row>
    <row r="476" spans="1:17" hidden="1" x14ac:dyDescent="0.3">
      <c r="A476" t="s">
        <v>1073</v>
      </c>
      <c r="B476" t="s">
        <v>1074</v>
      </c>
      <c r="C476" t="s">
        <v>3112</v>
      </c>
      <c r="D476" t="s">
        <v>80</v>
      </c>
      <c r="E476">
        <v>11516.9498752</v>
      </c>
      <c r="F476">
        <v>88.66</v>
      </c>
      <c r="G476">
        <v>-38.299767433952802</v>
      </c>
      <c r="H476">
        <v>5.9104653370862001</v>
      </c>
      <c r="I476">
        <v>-17.961418552027201</v>
      </c>
      <c r="J476">
        <v>1.3334718298483199</v>
      </c>
      <c r="K476">
        <v>90.203846984783894</v>
      </c>
      <c r="L476">
        <v>95.423743481276503</v>
      </c>
      <c r="M476">
        <v>13.715137464591701</v>
      </c>
      <c r="N476">
        <v>0.78223499806177699</v>
      </c>
      <c r="O476">
        <v>17.302052785923699</v>
      </c>
      <c r="P476">
        <v>1.7559967864111099</v>
      </c>
    </row>
    <row r="477" spans="1:17" x14ac:dyDescent="0.3">
      <c r="A477" t="s">
        <v>1075</v>
      </c>
      <c r="B477" t="s">
        <v>1076</v>
      </c>
      <c r="C477" t="s">
        <v>3096</v>
      </c>
      <c r="D477" t="s">
        <v>21</v>
      </c>
      <c r="E477">
        <v>11512.182340219901</v>
      </c>
      <c r="F477">
        <v>766.9</v>
      </c>
      <c r="G477">
        <v>-35.062429495146802</v>
      </c>
      <c r="H477">
        <v>3.9146000067703199</v>
      </c>
      <c r="I477">
        <v>-14.3811836948167</v>
      </c>
      <c r="J477">
        <v>-1.7734503562867101</v>
      </c>
      <c r="K477">
        <v>796.75364317961396</v>
      </c>
      <c r="L477">
        <v>821.321911546043</v>
      </c>
      <c r="M477">
        <v>24.366841843683101</v>
      </c>
      <c r="N477">
        <v>0.784643822094657</v>
      </c>
      <c r="O477">
        <v>25.3096883557178</v>
      </c>
      <c r="P477">
        <v>3.4952766531713899</v>
      </c>
      <c r="Q477">
        <v>-0.129481756832658</v>
      </c>
    </row>
    <row r="478" spans="1:17" x14ac:dyDescent="0.3">
      <c r="A478" t="s">
        <v>1077</v>
      </c>
      <c r="B478" t="s">
        <v>1078</v>
      </c>
      <c r="C478" t="s">
        <v>3101</v>
      </c>
      <c r="D478" t="s">
        <v>51</v>
      </c>
      <c r="E478">
        <v>11498.48377008</v>
      </c>
      <c r="F478">
        <v>979.05</v>
      </c>
      <c r="G478">
        <v>30.179232589886901</v>
      </c>
      <c r="H478">
        <v>-3.08285370979767</v>
      </c>
      <c r="I478">
        <v>10.952706267948299</v>
      </c>
      <c r="J478">
        <v>-15.897184439438201</v>
      </c>
      <c r="K478">
        <v>1085.97450156573</v>
      </c>
      <c r="L478">
        <v>921.62770395574705</v>
      </c>
      <c r="M478">
        <v>20.382709673165301</v>
      </c>
      <c r="N478">
        <v>0.56395262027814697</v>
      </c>
      <c r="O478">
        <v>36.366886267299897</v>
      </c>
      <c r="P478">
        <v>59.195121951219498</v>
      </c>
      <c r="Q478">
        <v>3.1356545969781997E-2</v>
      </c>
    </row>
    <row r="479" spans="1:17" x14ac:dyDescent="0.3">
      <c r="A479" t="s">
        <v>1079</v>
      </c>
      <c r="B479" t="s">
        <v>1080</v>
      </c>
      <c r="C479" t="s">
        <v>3114</v>
      </c>
      <c r="D479" t="s">
        <v>630</v>
      </c>
      <c r="E479">
        <v>11483.97018552</v>
      </c>
      <c r="F479">
        <v>120.63</v>
      </c>
      <c r="G479">
        <v>-79.636934668861997</v>
      </c>
      <c r="H479">
        <v>-5.3824726374160097</v>
      </c>
      <c r="I479">
        <v>-27.763180271579799</v>
      </c>
      <c r="J479">
        <v>-10.103974788241</v>
      </c>
      <c r="K479">
        <v>132.170867044994</v>
      </c>
      <c r="L479">
        <v>157.47523083249399</v>
      </c>
      <c r="M479">
        <v>29.660548974572698</v>
      </c>
      <c r="N479">
        <v>0.81794866895175999</v>
      </c>
      <c r="O479">
        <v>148.44566028351099</v>
      </c>
      <c r="P479">
        <v>1.5318575877451399</v>
      </c>
      <c r="Q479">
        <v>-0.112472750953162</v>
      </c>
    </row>
    <row r="480" spans="1:17" x14ac:dyDescent="0.3">
      <c r="A480" t="s">
        <v>1081</v>
      </c>
      <c r="B480" t="s">
        <v>1082</v>
      </c>
      <c r="C480" t="s">
        <v>3099</v>
      </c>
      <c r="D480" t="s">
        <v>125</v>
      </c>
      <c r="E480">
        <v>11448.377187759999</v>
      </c>
      <c r="F480">
        <v>1842.65</v>
      </c>
      <c r="G480">
        <v>-8.2080619655776097</v>
      </c>
      <c r="H480">
        <v>-6.0987251600422701</v>
      </c>
      <c r="I480">
        <v>3.4107205413144501</v>
      </c>
      <c r="J480">
        <v>-6.8427906091598896</v>
      </c>
      <c r="K480">
        <v>2022.1515086494601</v>
      </c>
      <c r="L480">
        <v>1907.9025882609001</v>
      </c>
      <c r="M480">
        <v>24.570362464250799</v>
      </c>
      <c r="N480">
        <v>1.3670514204283699</v>
      </c>
      <c r="O480">
        <v>34.805850269991502</v>
      </c>
      <c r="P480">
        <v>27.948477589140001</v>
      </c>
      <c r="Q480">
        <v>-6.8352454219841E-2</v>
      </c>
    </row>
    <row r="481" spans="1:17" hidden="1" x14ac:dyDescent="0.3">
      <c r="A481" t="s">
        <v>1083</v>
      </c>
      <c r="B481" t="s">
        <v>1084</v>
      </c>
      <c r="C481" t="s">
        <v>3112</v>
      </c>
      <c r="D481" t="s">
        <v>309</v>
      </c>
      <c r="E481">
        <v>11439.89721639</v>
      </c>
      <c r="F481">
        <v>860.2</v>
      </c>
      <c r="G481">
        <v>-17.930513455514799</v>
      </c>
      <c r="H481">
        <v>4.2632627624807098</v>
      </c>
      <c r="I481">
        <v>14.2290038428728</v>
      </c>
      <c r="J481">
        <v>-4.7456210025808501</v>
      </c>
      <c r="K481">
        <v>885.35043379124102</v>
      </c>
      <c r="L481">
        <v>834.29972841412598</v>
      </c>
      <c r="M481">
        <v>25.653911734741701</v>
      </c>
      <c r="N481">
        <v>0.399592569112935</v>
      </c>
      <c r="O481">
        <v>19.158335270867202</v>
      </c>
      <c r="P481">
        <v>32.921270184655803</v>
      </c>
      <c r="Q481">
        <v>-9.7388575863811999E-2</v>
      </c>
    </row>
    <row r="482" spans="1:17" x14ac:dyDescent="0.3">
      <c r="A482" t="s">
        <v>1085</v>
      </c>
      <c r="B482" t="s">
        <v>1086</v>
      </c>
      <c r="C482" t="s">
        <v>3097</v>
      </c>
      <c r="D482" t="s">
        <v>575</v>
      </c>
      <c r="E482">
        <v>11326.755643125</v>
      </c>
      <c r="F482">
        <v>847.75</v>
      </c>
      <c r="G482">
        <v>-15.0053094246573</v>
      </c>
      <c r="H482">
        <v>3.7365150143137802</v>
      </c>
      <c r="I482">
        <v>5.0334958782027401</v>
      </c>
      <c r="J482">
        <v>0.35236112569677203</v>
      </c>
      <c r="K482">
        <v>861.01114412756897</v>
      </c>
      <c r="L482">
        <v>818.88205630042501</v>
      </c>
      <c r="M482">
        <v>45.635277824309199</v>
      </c>
      <c r="N482">
        <v>0.92450521529348895</v>
      </c>
      <c r="O482">
        <v>12.267767620171</v>
      </c>
      <c r="P482">
        <v>24.669117647058801</v>
      </c>
      <c r="Q482">
        <v>2.3704634103449002E-2</v>
      </c>
    </row>
    <row r="483" spans="1:17" x14ac:dyDescent="0.3">
      <c r="A483" t="s">
        <v>1087</v>
      </c>
      <c r="B483" t="s">
        <v>1088</v>
      </c>
      <c r="C483" t="s">
        <v>3103</v>
      </c>
      <c r="D483" t="s">
        <v>192</v>
      </c>
      <c r="E483">
        <v>11277.014064229999</v>
      </c>
      <c r="F483">
        <v>502.9</v>
      </c>
      <c r="G483">
        <v>25.004469614644499</v>
      </c>
      <c r="H483">
        <v>-13.201890854770401</v>
      </c>
      <c r="I483">
        <v>13.740350472410899</v>
      </c>
      <c r="J483">
        <v>-9.4573251538620404</v>
      </c>
      <c r="K483">
        <v>542.93058704102202</v>
      </c>
      <c r="L483">
        <v>475.15575936540603</v>
      </c>
      <c r="M483">
        <v>19.127969342690498</v>
      </c>
      <c r="N483">
        <v>0.380589913752168</v>
      </c>
      <c r="O483">
        <v>29.6480413601113</v>
      </c>
      <c r="P483">
        <v>56.204379562043798</v>
      </c>
      <c r="Q483">
        <v>0.125359674836591</v>
      </c>
    </row>
    <row r="484" spans="1:17" hidden="1" x14ac:dyDescent="0.3">
      <c r="A484" t="s">
        <v>1089</v>
      </c>
      <c r="B484" t="s">
        <v>1090</v>
      </c>
      <c r="C484" t="s">
        <v>3112</v>
      </c>
      <c r="D484" t="s">
        <v>419</v>
      </c>
      <c r="E484">
        <v>11251.538059480001</v>
      </c>
      <c r="F484">
        <v>9850.35</v>
      </c>
      <c r="G484">
        <v>17.0708145327106</v>
      </c>
      <c r="H484">
        <v>17.641803273984198</v>
      </c>
      <c r="I484">
        <v>9.9423563352357895</v>
      </c>
      <c r="J484">
        <v>4.7434114520844002</v>
      </c>
      <c r="K484">
        <v>9481.0057652075993</v>
      </c>
      <c r="L484">
        <v>8697.6396525757009</v>
      </c>
      <c r="M484">
        <v>68.764075403085599</v>
      </c>
      <c r="N484">
        <v>1.3999818149871499</v>
      </c>
      <c r="O484">
        <v>16.735953544797798</v>
      </c>
      <c r="P484">
        <v>45.715236686390497</v>
      </c>
      <c r="Q484">
        <v>0.17583608965922101</v>
      </c>
    </row>
    <row r="485" spans="1:17" x14ac:dyDescent="0.3">
      <c r="A485" t="s">
        <v>1091</v>
      </c>
      <c r="B485" t="s">
        <v>1092</v>
      </c>
      <c r="C485" t="s">
        <v>3103</v>
      </c>
      <c r="D485" t="s">
        <v>394</v>
      </c>
      <c r="E485">
        <v>11115.48303114</v>
      </c>
      <c r="F485">
        <v>2796.35</v>
      </c>
      <c r="G485">
        <v>5.1960389427459104</v>
      </c>
      <c r="H485">
        <v>-7.8119955751204397</v>
      </c>
      <c r="I485">
        <v>2.38402390667025</v>
      </c>
      <c r="J485">
        <v>-6.95288464560221</v>
      </c>
      <c r="K485">
        <v>2892.9397964764698</v>
      </c>
      <c r="L485">
        <v>2657.20949904701</v>
      </c>
      <c r="M485">
        <v>23.810534126755002</v>
      </c>
      <c r="N485">
        <v>0.73772462091122404</v>
      </c>
      <c r="O485">
        <v>16.687825200708001</v>
      </c>
      <c r="P485">
        <v>35.679281901989299</v>
      </c>
      <c r="Q485">
        <v>8.4125781528198995E-2</v>
      </c>
    </row>
    <row r="486" spans="1:17" x14ac:dyDescent="0.3">
      <c r="A486" t="s">
        <v>1093</v>
      </c>
      <c r="B486" t="s">
        <v>1094</v>
      </c>
      <c r="C486" t="s">
        <v>3107</v>
      </c>
      <c r="D486" t="s">
        <v>77</v>
      </c>
      <c r="E486">
        <v>11011.5</v>
      </c>
      <c r="F486">
        <v>74.83</v>
      </c>
      <c r="G486">
        <v>7.0379233432358204</v>
      </c>
      <c r="H486">
        <v>-11.3239012455112</v>
      </c>
      <c r="I486">
        <v>-9.7747546373218093</v>
      </c>
      <c r="J486">
        <v>-9.5464551704591507</v>
      </c>
      <c r="K486">
        <v>87.174409989149893</v>
      </c>
      <c r="L486">
        <v>80.8745881597699</v>
      </c>
      <c r="M486">
        <v>19.6301015406173</v>
      </c>
      <c r="N486">
        <v>0.20702274451149899</v>
      </c>
      <c r="O486">
        <v>76.132567152211706</v>
      </c>
      <c r="P486">
        <v>50.563380281690101</v>
      </c>
      <c r="Q486">
        <v>5.8693232861919999E-2</v>
      </c>
    </row>
    <row r="487" spans="1:17" x14ac:dyDescent="0.3">
      <c r="A487" t="s">
        <v>1095</v>
      </c>
      <c r="B487" t="s">
        <v>1096</v>
      </c>
      <c r="C487" t="s">
        <v>3106</v>
      </c>
      <c r="D487" t="s">
        <v>309</v>
      </c>
      <c r="E487">
        <v>10994.291139999999</v>
      </c>
      <c r="F487">
        <v>1631.45</v>
      </c>
      <c r="G487">
        <v>65.036984340330605</v>
      </c>
      <c r="H487">
        <v>4.6705733925763004</v>
      </c>
      <c r="I487">
        <v>62.882599937984303</v>
      </c>
      <c r="J487">
        <v>-7.5083691156708703</v>
      </c>
      <c r="K487">
        <v>1600.25335450326</v>
      </c>
      <c r="L487">
        <v>1282.89327809114</v>
      </c>
      <c r="M487">
        <v>34.631806082157503</v>
      </c>
      <c r="N487">
        <v>0.39310689070808802</v>
      </c>
      <c r="O487">
        <v>15.2931441355849</v>
      </c>
      <c r="P487">
        <v>98.957317073170699</v>
      </c>
      <c r="Q487">
        <v>3.6456518769603E-2</v>
      </c>
    </row>
    <row r="488" spans="1:17" x14ac:dyDescent="0.3">
      <c r="A488" t="s">
        <v>1097</v>
      </c>
      <c r="B488" t="s">
        <v>1098</v>
      </c>
      <c r="C488" t="s">
        <v>3104</v>
      </c>
      <c r="D488" t="s">
        <v>74</v>
      </c>
      <c r="E488">
        <v>10993.603205474999</v>
      </c>
      <c r="F488">
        <v>358.75</v>
      </c>
      <c r="G488">
        <v>43.091004327360999</v>
      </c>
      <c r="H488">
        <v>5.7751741695000902</v>
      </c>
      <c r="I488">
        <v>49.723464145509404</v>
      </c>
      <c r="J488">
        <v>-9.7375451705179694E-2</v>
      </c>
      <c r="K488">
        <v>356.36722236151002</v>
      </c>
      <c r="L488">
        <v>299.62544450105298</v>
      </c>
      <c r="M488">
        <v>16.934976159898302</v>
      </c>
      <c r="N488">
        <v>0.36334951464769999</v>
      </c>
      <c r="O488">
        <v>7.3170731707317103</v>
      </c>
      <c r="P488">
        <v>107.910750507099</v>
      </c>
      <c r="Q488">
        <v>5.8714515304194997E-2</v>
      </c>
    </row>
    <row r="489" spans="1:17" x14ac:dyDescent="0.3">
      <c r="A489" t="s">
        <v>1099</v>
      </c>
      <c r="B489" t="s">
        <v>1100</v>
      </c>
      <c r="C489" t="s">
        <v>3102</v>
      </c>
      <c r="D489" t="s">
        <v>222</v>
      </c>
      <c r="E489">
        <v>10976.196321560001</v>
      </c>
      <c r="F489">
        <v>274.45</v>
      </c>
      <c r="G489">
        <v>35.580081942212601</v>
      </c>
      <c r="H489">
        <v>-8.5791526433445799</v>
      </c>
      <c r="I489">
        <v>39.152361002121502</v>
      </c>
      <c r="J489">
        <v>-0.47169364497473099</v>
      </c>
      <c r="K489">
        <v>265.41396136521502</v>
      </c>
      <c r="L489">
        <v>223.89714319372999</v>
      </c>
      <c r="M489">
        <v>47.169168193288598</v>
      </c>
      <c r="N489">
        <v>0.14364646969259301</v>
      </c>
      <c r="O489">
        <v>27.892147932227999</v>
      </c>
      <c r="P489">
        <v>89.996538594669403</v>
      </c>
      <c r="Q489">
        <v>0.109331651853412</v>
      </c>
    </row>
    <row r="490" spans="1:17" hidden="1" x14ac:dyDescent="0.3">
      <c r="A490" t="s">
        <v>1101</v>
      </c>
      <c r="B490" t="s">
        <v>1102</v>
      </c>
      <c r="C490" t="s">
        <v>3112</v>
      </c>
      <c r="D490" t="s">
        <v>51</v>
      </c>
      <c r="E490">
        <v>10940.927287319901</v>
      </c>
      <c r="F490">
        <v>4716.55</v>
      </c>
      <c r="G490">
        <v>-31.595596144868001</v>
      </c>
      <c r="H490">
        <v>0.17680338068353399</v>
      </c>
      <c r="I490">
        <v>-12.372816034162</v>
      </c>
      <c r="J490">
        <v>-0.70937492224989795</v>
      </c>
      <c r="M490">
        <v>36.818226486367003</v>
      </c>
      <c r="O490">
        <v>13.960415982020701</v>
      </c>
      <c r="P490">
        <v>11.9908347283066</v>
      </c>
    </row>
    <row r="491" spans="1:17" x14ac:dyDescent="0.3">
      <c r="A491" t="s">
        <v>1103</v>
      </c>
      <c r="B491" t="s">
        <v>1104</v>
      </c>
      <c r="C491" t="s">
        <v>3105</v>
      </c>
      <c r="D491" t="s">
        <v>128</v>
      </c>
      <c r="E491">
        <v>10934.43</v>
      </c>
      <c r="F491">
        <v>356</v>
      </c>
      <c r="G491">
        <v>-28.990173001724099</v>
      </c>
      <c r="H491">
        <v>1.9353189646703599</v>
      </c>
      <c r="I491">
        <v>-26.2576092110695</v>
      </c>
      <c r="J491">
        <v>-2.9012690978059799</v>
      </c>
      <c r="K491">
        <v>357.923531845159</v>
      </c>
      <c r="L491">
        <v>367.504316333475</v>
      </c>
      <c r="M491">
        <v>47.4371758112908</v>
      </c>
      <c r="N491">
        <v>2.1945806187784598</v>
      </c>
      <c r="O491">
        <v>42.1348314606741</v>
      </c>
      <c r="P491">
        <v>15.9231520677303</v>
      </c>
      <c r="Q491">
        <v>0.14218278832919701</v>
      </c>
    </row>
    <row r="492" spans="1:17" x14ac:dyDescent="0.3">
      <c r="A492" t="s">
        <v>1105</v>
      </c>
      <c r="B492" t="s">
        <v>1106</v>
      </c>
      <c r="C492" t="s">
        <v>3097</v>
      </c>
      <c r="D492" t="s">
        <v>419</v>
      </c>
      <c r="E492">
        <v>10923.441620174999</v>
      </c>
      <c r="F492">
        <v>352.7</v>
      </c>
      <c r="G492">
        <v>226.51131116418699</v>
      </c>
      <c r="H492">
        <v>8.4198618440229396</v>
      </c>
      <c r="I492">
        <v>138.42856233302999</v>
      </c>
      <c r="J492">
        <v>-19.1897387755374</v>
      </c>
      <c r="K492">
        <v>339.01529564764297</v>
      </c>
      <c r="L492">
        <v>231.80593887970201</v>
      </c>
      <c r="M492">
        <v>34.909136019951099</v>
      </c>
      <c r="N492">
        <v>0.74575166203170995</v>
      </c>
      <c r="O492">
        <v>27.2894811454494</v>
      </c>
      <c r="P492">
        <v>258.98218829516497</v>
      </c>
      <c r="Q492">
        <v>0.13395829531313</v>
      </c>
    </row>
    <row r="493" spans="1:17" x14ac:dyDescent="0.3">
      <c r="A493" t="s">
        <v>1107</v>
      </c>
      <c r="B493" t="s">
        <v>1108</v>
      </c>
      <c r="C493" t="s">
        <v>3108</v>
      </c>
      <c r="D493" t="s">
        <v>276</v>
      </c>
      <c r="E493">
        <v>10883.1640176</v>
      </c>
      <c r="F493">
        <v>5416.65</v>
      </c>
      <c r="G493">
        <v>31.986033691109601</v>
      </c>
      <c r="H493">
        <v>0.75123823249116295</v>
      </c>
      <c r="I493">
        <v>15.831775082132999</v>
      </c>
      <c r="J493">
        <v>-5.3565965353829696</v>
      </c>
      <c r="K493">
        <v>5407.7099922531497</v>
      </c>
      <c r="L493">
        <v>4698.9078652995004</v>
      </c>
      <c r="M493">
        <v>40.208303746392801</v>
      </c>
      <c r="N493">
        <v>0.934119640915966</v>
      </c>
      <c r="O493">
        <v>10.751110003415301</v>
      </c>
      <c r="P493">
        <v>79.835657370517893</v>
      </c>
      <c r="Q493">
        <v>0.19473889503992001</v>
      </c>
    </row>
    <row r="494" spans="1:17" x14ac:dyDescent="0.3">
      <c r="A494" t="s">
        <v>1109</v>
      </c>
      <c r="B494" t="s">
        <v>1110</v>
      </c>
      <c r="C494" t="s">
        <v>3106</v>
      </c>
      <c r="D494" t="s">
        <v>449</v>
      </c>
      <c r="E494">
        <v>10863.734529775</v>
      </c>
      <c r="F494">
        <v>2192.65</v>
      </c>
      <c r="G494">
        <v>-23.722930717931799</v>
      </c>
      <c r="H494">
        <v>2.0448850981930899</v>
      </c>
      <c r="I494">
        <v>-3.6110887553572799</v>
      </c>
      <c r="J494">
        <v>-8.8898159243753199</v>
      </c>
      <c r="K494">
        <v>2393.9986878074201</v>
      </c>
      <c r="L494">
        <v>2162.63365870798</v>
      </c>
      <c r="M494">
        <v>22.351974769990001</v>
      </c>
      <c r="N494">
        <v>0.476800470656918</v>
      </c>
      <c r="O494">
        <v>23.1386678220418</v>
      </c>
      <c r="P494">
        <v>33.000727890331099</v>
      </c>
      <c r="Q494">
        <v>0.191966061220012</v>
      </c>
    </row>
    <row r="495" spans="1:17" x14ac:dyDescent="0.3">
      <c r="A495" t="s">
        <v>1111</v>
      </c>
      <c r="B495" t="s">
        <v>1112</v>
      </c>
      <c r="C495" t="s">
        <v>3101</v>
      </c>
      <c r="D495" t="s">
        <v>243</v>
      </c>
      <c r="E495">
        <v>10794.59393148</v>
      </c>
      <c r="F495">
        <v>2145.4499999999998</v>
      </c>
      <c r="G495">
        <v>25.9630901116203</v>
      </c>
      <c r="H495">
        <v>4.0577376898910797</v>
      </c>
      <c r="I495">
        <v>11.026734848044301</v>
      </c>
      <c r="J495">
        <v>-3.0268197258543901</v>
      </c>
      <c r="K495">
        <v>2157.7493899477199</v>
      </c>
      <c r="L495">
        <v>1950.0506409086299</v>
      </c>
      <c r="M495">
        <v>28.277029229078799</v>
      </c>
      <c r="N495">
        <v>0.72957427345201498</v>
      </c>
      <c r="O495">
        <v>8.0565848656459096</v>
      </c>
      <c r="P495">
        <v>57.747876916289798</v>
      </c>
      <c r="Q495">
        <v>-6.4663794660876003E-2</v>
      </c>
    </row>
    <row r="496" spans="1:17" x14ac:dyDescent="0.3">
      <c r="A496" t="s">
        <v>1113</v>
      </c>
      <c r="B496" t="s">
        <v>1114</v>
      </c>
      <c r="C496" t="s">
        <v>3097</v>
      </c>
      <c r="D496" t="s">
        <v>24</v>
      </c>
      <c r="E496">
        <v>10750.844386269</v>
      </c>
      <c r="F496">
        <v>97.12</v>
      </c>
      <c r="G496">
        <v>-34.443272786512097</v>
      </c>
      <c r="H496">
        <v>-0.99859399447002895</v>
      </c>
      <c r="I496">
        <v>-37.227144679851499</v>
      </c>
      <c r="J496">
        <v>2.6408536034076202</v>
      </c>
      <c r="K496">
        <v>103.123526313482</v>
      </c>
      <c r="L496">
        <v>111.205335805259</v>
      </c>
      <c r="M496">
        <v>52.4943659398688</v>
      </c>
      <c r="N496">
        <v>0.75626833343898003</v>
      </c>
      <c r="O496">
        <v>57.022240527182802</v>
      </c>
      <c r="P496">
        <v>10.2258540460787</v>
      </c>
      <c r="Q496">
        <v>9.8652078668332005E-2</v>
      </c>
    </row>
    <row r="497" spans="1:17" hidden="1" x14ac:dyDescent="0.3">
      <c r="A497" t="s">
        <v>1115</v>
      </c>
      <c r="B497" t="s">
        <v>1116</v>
      </c>
      <c r="C497" t="s">
        <v>3112</v>
      </c>
      <c r="D497" t="s">
        <v>721</v>
      </c>
      <c r="E497">
        <v>10739.054693185</v>
      </c>
      <c r="F497">
        <v>111.07</v>
      </c>
      <c r="G497">
        <v>22.677566492792501</v>
      </c>
      <c r="H497">
        <v>-1.39326885873856</v>
      </c>
      <c r="I497">
        <v>-4.7273828533078497</v>
      </c>
      <c r="J497">
        <v>-3.4404650101362302</v>
      </c>
      <c r="K497">
        <v>115.61938741089401</v>
      </c>
      <c r="L497">
        <v>107.03190388150399</v>
      </c>
      <c r="M497">
        <v>54.041415573722702</v>
      </c>
      <c r="N497">
        <v>0.42653881804614902</v>
      </c>
      <c r="O497">
        <v>11.6413072836949</v>
      </c>
      <c r="P497">
        <v>55.234102026554801</v>
      </c>
      <c r="Q497">
        <v>2.1133606920337E-2</v>
      </c>
    </row>
    <row r="498" spans="1:17" hidden="1" x14ac:dyDescent="0.3">
      <c r="A498" t="s">
        <v>1117</v>
      </c>
      <c r="B498" t="s">
        <v>1118</v>
      </c>
      <c r="C498" t="s">
        <v>3112</v>
      </c>
      <c r="D498" t="s">
        <v>721</v>
      </c>
      <c r="E498">
        <v>10625.948094249999</v>
      </c>
      <c r="F498">
        <v>526.45000000000005</v>
      </c>
      <c r="G498">
        <v>-7.8845893184752898</v>
      </c>
      <c r="H498">
        <v>1.72756474056481</v>
      </c>
      <c r="I498">
        <v>-3.8524086893732399</v>
      </c>
      <c r="J498">
        <v>-0.77032281791957902</v>
      </c>
      <c r="K498">
        <v>530.49052640597802</v>
      </c>
      <c r="L498">
        <v>508.74524554250797</v>
      </c>
      <c r="M498">
        <v>77.9215973242584</v>
      </c>
      <c r="N498">
        <v>0.78651678934299196</v>
      </c>
      <c r="O498">
        <v>6.1411340108272299</v>
      </c>
      <c r="P498">
        <v>21.581986143186999</v>
      </c>
      <c r="Q498">
        <v>-1.3416788414562999E-2</v>
      </c>
    </row>
    <row r="499" spans="1:17" x14ac:dyDescent="0.3">
      <c r="A499" t="s">
        <v>1119</v>
      </c>
      <c r="B499" t="s">
        <v>1120</v>
      </c>
      <c r="C499" t="s">
        <v>3097</v>
      </c>
      <c r="D499" t="s">
        <v>219</v>
      </c>
      <c r="E499">
        <v>10613.1531842</v>
      </c>
      <c r="F499">
        <v>2656.3</v>
      </c>
      <c r="G499">
        <v>90.474248114905805</v>
      </c>
      <c r="H499">
        <v>5.0824892051280699</v>
      </c>
      <c r="I499">
        <v>63.301826856231202</v>
      </c>
      <c r="J499">
        <v>-1.8629953297989299</v>
      </c>
      <c r="K499">
        <v>2467.5782719744302</v>
      </c>
      <c r="L499">
        <v>1955.97326237128</v>
      </c>
      <c r="M499">
        <v>45.101766530092398</v>
      </c>
      <c r="N499">
        <v>0.62614366622084905</v>
      </c>
      <c r="O499">
        <v>7.18104129804615</v>
      </c>
      <c r="P499">
        <v>142.90613140688501</v>
      </c>
      <c r="Q499">
        <v>0.18050390995485399</v>
      </c>
    </row>
    <row r="500" spans="1:17" hidden="1" x14ac:dyDescent="0.3">
      <c r="A500" t="s">
        <v>1121</v>
      </c>
      <c r="B500" t="s">
        <v>1122</v>
      </c>
      <c r="C500" t="s">
        <v>3112</v>
      </c>
      <c r="D500" t="s">
        <v>219</v>
      </c>
      <c r="E500">
        <v>10572.627348619901</v>
      </c>
      <c r="F500">
        <v>9603.35</v>
      </c>
      <c r="G500">
        <v>79.6193148470023</v>
      </c>
      <c r="H500">
        <v>14.9216861013716</v>
      </c>
      <c r="I500">
        <v>34.153502678460399</v>
      </c>
      <c r="J500">
        <v>1.26130962025171</v>
      </c>
      <c r="K500">
        <v>8559.8383090470106</v>
      </c>
      <c r="L500">
        <v>7120.5603291551897</v>
      </c>
      <c r="M500">
        <v>50.703458137286098</v>
      </c>
      <c r="N500">
        <v>2.0126492959225901</v>
      </c>
      <c r="O500">
        <v>16.054293553811899</v>
      </c>
      <c r="P500">
        <v>117.76303854875199</v>
      </c>
      <c r="Q500">
        <v>8.6773239418944006E-2</v>
      </c>
    </row>
    <row r="501" spans="1:17" x14ac:dyDescent="0.3">
      <c r="A501" t="s">
        <v>1123</v>
      </c>
      <c r="B501" t="s">
        <v>1124</v>
      </c>
      <c r="C501" t="s">
        <v>3096</v>
      </c>
      <c r="D501" t="s">
        <v>273</v>
      </c>
      <c r="E501">
        <v>10558.389246999999</v>
      </c>
      <c r="F501">
        <v>745.35</v>
      </c>
      <c r="G501">
        <v>-18.083992028681202</v>
      </c>
      <c r="H501">
        <v>-15.2458918670761</v>
      </c>
      <c r="I501">
        <v>-40.379662383859298</v>
      </c>
      <c r="J501">
        <v>-9.8765034414613702</v>
      </c>
      <c r="K501">
        <v>914.37020275001203</v>
      </c>
      <c r="L501">
        <v>926.05848756715295</v>
      </c>
      <c r="M501">
        <v>13.6887158948063</v>
      </c>
      <c r="N501">
        <v>0.89556399563336098</v>
      </c>
      <c r="O501">
        <v>60.864023613067602</v>
      </c>
      <c r="P501">
        <v>18.3095238095238</v>
      </c>
      <c r="Q501">
        <v>8.7003611356760002E-3</v>
      </c>
    </row>
    <row r="502" spans="1:17" x14ac:dyDescent="0.3">
      <c r="A502" t="s">
        <v>1125</v>
      </c>
      <c r="B502" t="s">
        <v>1126</v>
      </c>
      <c r="C502" t="s">
        <v>3108</v>
      </c>
      <c r="D502" t="s">
        <v>446</v>
      </c>
      <c r="E502">
        <v>10542.520014914</v>
      </c>
      <c r="F502">
        <v>169.92</v>
      </c>
      <c r="G502">
        <v>76.325094812225402</v>
      </c>
      <c r="H502">
        <v>-13.8022612575667</v>
      </c>
      <c r="I502">
        <v>-19.9910385018302</v>
      </c>
      <c r="J502">
        <v>-9.4676252124551894</v>
      </c>
      <c r="K502">
        <v>198.19899681789099</v>
      </c>
      <c r="L502">
        <v>176.79185601617101</v>
      </c>
      <c r="M502">
        <v>29.282707693188101</v>
      </c>
      <c r="N502">
        <v>0.83345495843885897</v>
      </c>
      <c r="O502">
        <v>39.241996233521597</v>
      </c>
      <c r="P502">
        <v>105.83888552392401</v>
      </c>
      <c r="Q502">
        <v>0.18067345336136301</v>
      </c>
    </row>
    <row r="503" spans="1:17" x14ac:dyDescent="0.3">
      <c r="A503" t="s">
        <v>1127</v>
      </c>
      <c r="B503" t="s">
        <v>1128</v>
      </c>
      <c r="C503" t="s">
        <v>3095</v>
      </c>
      <c r="D503" t="s">
        <v>18</v>
      </c>
      <c r="E503">
        <v>10538.459778</v>
      </c>
      <c r="F503">
        <v>692.25</v>
      </c>
      <c r="G503">
        <v>-8.9927945056638201</v>
      </c>
      <c r="H503">
        <v>-17.584732871633602</v>
      </c>
      <c r="I503">
        <v>-42.036112485580198</v>
      </c>
      <c r="J503">
        <v>-21.292671369642999</v>
      </c>
      <c r="K503">
        <v>900.717884849862</v>
      </c>
      <c r="L503">
        <v>872.158103555857</v>
      </c>
      <c r="M503">
        <v>12.6717124858092</v>
      </c>
      <c r="N503">
        <v>1.8451514493661201</v>
      </c>
      <c r="O503">
        <v>84.182015167930601</v>
      </c>
      <c r="P503">
        <v>28.9106145251396</v>
      </c>
      <c r="Q503">
        <v>0.15954376879206</v>
      </c>
    </row>
    <row r="504" spans="1:17" x14ac:dyDescent="0.3">
      <c r="A504" t="s">
        <v>1129</v>
      </c>
      <c r="B504" t="s">
        <v>1130</v>
      </c>
      <c r="C504" t="s">
        <v>3096</v>
      </c>
      <c r="D504" t="s">
        <v>273</v>
      </c>
      <c r="E504">
        <v>10528.15815976</v>
      </c>
      <c r="F504">
        <v>1923.15</v>
      </c>
      <c r="G504">
        <v>-35.594239986837003</v>
      </c>
      <c r="H504">
        <v>-2.3687235542816598</v>
      </c>
      <c r="I504">
        <v>-13.998463056104599</v>
      </c>
      <c r="J504">
        <v>-9.1599806395363892</v>
      </c>
      <c r="K504">
        <v>2108.8250850435002</v>
      </c>
      <c r="L504">
        <v>2043.05836729049</v>
      </c>
      <c r="M504">
        <v>19.622756266566402</v>
      </c>
      <c r="N504">
        <v>0.53760689564433795</v>
      </c>
      <c r="O504">
        <v>42.882770454722703</v>
      </c>
      <c r="P504">
        <v>20.196874999999999</v>
      </c>
      <c r="Q504">
        <v>2.1159340787185E-2</v>
      </c>
    </row>
    <row r="505" spans="1:17" x14ac:dyDescent="0.3">
      <c r="A505" t="s">
        <v>1131</v>
      </c>
      <c r="B505" t="s">
        <v>1132</v>
      </c>
      <c r="C505" t="s">
        <v>3111</v>
      </c>
      <c r="D505" t="s">
        <v>465</v>
      </c>
      <c r="E505">
        <v>10460.778426929999</v>
      </c>
      <c r="F505">
        <v>809.35</v>
      </c>
      <c r="G505">
        <v>-33.781851855696701</v>
      </c>
      <c r="H505">
        <v>-7.9115856693584803</v>
      </c>
      <c r="I505">
        <v>-11.3585277867498</v>
      </c>
      <c r="J505">
        <v>-13.5937759846188</v>
      </c>
      <c r="K505">
        <v>906.29220304144098</v>
      </c>
      <c r="L505">
        <v>893.25625119569099</v>
      </c>
      <c r="M505">
        <v>13.5396105758825</v>
      </c>
      <c r="N505">
        <v>2.4406561060243201</v>
      </c>
      <c r="O505">
        <v>32.328411688391903</v>
      </c>
      <c r="P505">
        <v>6.2766725756680604</v>
      </c>
      <c r="Q505">
        <v>-4.0714696251539E-2</v>
      </c>
    </row>
    <row r="506" spans="1:17" x14ac:dyDescent="0.3">
      <c r="A506" t="s">
        <v>1133</v>
      </c>
      <c r="B506" t="s">
        <v>1134</v>
      </c>
      <c r="C506" t="s">
        <v>3099</v>
      </c>
      <c r="D506" t="s">
        <v>125</v>
      </c>
      <c r="E506">
        <v>10419.567784895</v>
      </c>
      <c r="F506">
        <v>1748.35</v>
      </c>
      <c r="G506">
        <v>27.377618582001599</v>
      </c>
      <c r="H506">
        <v>-6.3836147679014896</v>
      </c>
      <c r="I506">
        <v>29.4310848890144</v>
      </c>
      <c r="J506">
        <v>-6.4022635323357298</v>
      </c>
      <c r="K506">
        <v>1746.87791244917</v>
      </c>
      <c r="L506">
        <v>1437.25197646782</v>
      </c>
      <c r="M506">
        <v>30.234630372945901</v>
      </c>
      <c r="N506">
        <v>0.53420583886567097</v>
      </c>
      <c r="O506">
        <v>25.832928189435702</v>
      </c>
      <c r="P506">
        <v>81.307684330602498</v>
      </c>
      <c r="Q506">
        <v>0.16593548160372601</v>
      </c>
    </row>
    <row r="507" spans="1:17" x14ac:dyDescent="0.3">
      <c r="A507" t="s">
        <v>1135</v>
      </c>
      <c r="B507" t="s">
        <v>1136</v>
      </c>
      <c r="C507" t="s">
        <v>3110</v>
      </c>
      <c r="D507" t="s">
        <v>449</v>
      </c>
      <c r="E507">
        <v>10386.349079014901</v>
      </c>
      <c r="F507">
        <v>1567.35</v>
      </c>
      <c r="G507">
        <v>20.036296485096301</v>
      </c>
      <c r="H507">
        <v>-5.7826299258662699</v>
      </c>
      <c r="I507">
        <v>21.057582900301899</v>
      </c>
      <c r="J507">
        <v>-7.1634922310909497</v>
      </c>
      <c r="K507">
        <v>1750.0221508873899</v>
      </c>
      <c r="L507">
        <v>1559.74013679934</v>
      </c>
      <c r="M507">
        <v>30.2873425198656</v>
      </c>
      <c r="N507">
        <v>0.98848327633005795</v>
      </c>
      <c r="O507">
        <v>51.848661753915799</v>
      </c>
      <c r="P507">
        <v>74.464743982222203</v>
      </c>
      <c r="Q507">
        <v>0.18555630577238499</v>
      </c>
    </row>
    <row r="508" spans="1:17" x14ac:dyDescent="0.3">
      <c r="A508" t="s">
        <v>1137</v>
      </c>
      <c r="B508" t="s">
        <v>1138</v>
      </c>
      <c r="C508" t="s">
        <v>3111</v>
      </c>
      <c r="D508" t="s">
        <v>465</v>
      </c>
      <c r="E508">
        <v>10367.537305530001</v>
      </c>
      <c r="F508">
        <v>681.85</v>
      </c>
      <c r="G508">
        <v>34.523580372291597</v>
      </c>
      <c r="H508">
        <v>-4.8068936465144398</v>
      </c>
      <c r="I508">
        <v>16.941331327983701</v>
      </c>
      <c r="J508">
        <v>-11.139722605076599</v>
      </c>
      <c r="K508">
        <v>710.35349786188601</v>
      </c>
      <c r="L508">
        <v>600.61502711496405</v>
      </c>
      <c r="M508">
        <v>22.214610980551502</v>
      </c>
      <c r="N508">
        <v>0.47019194975538797</v>
      </c>
      <c r="O508">
        <v>22.754271467331499</v>
      </c>
      <c r="P508">
        <v>67.881324633755995</v>
      </c>
      <c r="Q508">
        <v>-1.7933185610102001E-2</v>
      </c>
    </row>
    <row r="509" spans="1:17" x14ac:dyDescent="0.3">
      <c r="A509" t="s">
        <v>1139</v>
      </c>
      <c r="B509" t="s">
        <v>1140</v>
      </c>
      <c r="C509" t="s">
        <v>3109</v>
      </c>
      <c r="D509" t="s">
        <v>513</v>
      </c>
      <c r="E509">
        <v>10365.138242249999</v>
      </c>
      <c r="F509">
        <v>342.35</v>
      </c>
      <c r="G509">
        <v>5.5775881610142797</v>
      </c>
      <c r="H509">
        <v>-5.4806587504609601</v>
      </c>
      <c r="I509">
        <v>17.8194781367621</v>
      </c>
      <c r="J509">
        <v>-4.9283804667004301</v>
      </c>
      <c r="K509">
        <v>340.489278389584</v>
      </c>
      <c r="L509">
        <v>313.86335868342798</v>
      </c>
      <c r="M509">
        <v>21.0959666021107</v>
      </c>
      <c r="N509">
        <v>0.36362813676393302</v>
      </c>
      <c r="O509">
        <v>17.131590477581401</v>
      </c>
      <c r="P509">
        <v>41.117065127782297</v>
      </c>
      <c r="Q509">
        <v>1.9929196191817E-2</v>
      </c>
    </row>
    <row r="510" spans="1:17" hidden="1" x14ac:dyDescent="0.3">
      <c r="A510" t="s">
        <v>1141</v>
      </c>
      <c r="B510" t="s">
        <v>1142</v>
      </c>
      <c r="C510" t="s">
        <v>3112</v>
      </c>
      <c r="D510" t="s">
        <v>238</v>
      </c>
      <c r="E510">
        <v>10346.061032510001</v>
      </c>
      <c r="F510">
        <v>12850.55</v>
      </c>
      <c r="G510">
        <v>35.227800771919298</v>
      </c>
      <c r="H510">
        <v>14.1237188122508</v>
      </c>
      <c r="I510">
        <v>11.381431925893001</v>
      </c>
      <c r="J510">
        <v>1.1355603227691899</v>
      </c>
      <c r="K510">
        <v>12726.156055583</v>
      </c>
      <c r="L510">
        <v>10929.446623940101</v>
      </c>
      <c r="M510">
        <v>44.139036376609198</v>
      </c>
      <c r="N510">
        <v>1.4585284484446299</v>
      </c>
      <c r="O510">
        <v>16.570886071024098</v>
      </c>
      <c r="P510">
        <v>99.3878975950349</v>
      </c>
      <c r="Q510">
        <v>0.15220789043823901</v>
      </c>
    </row>
    <row r="511" spans="1:17" x14ac:dyDescent="0.3">
      <c r="A511" t="s">
        <v>1143</v>
      </c>
      <c r="B511" t="s">
        <v>1144</v>
      </c>
      <c r="C511" t="s">
        <v>603</v>
      </c>
      <c r="D511" t="s">
        <v>603</v>
      </c>
      <c r="E511">
        <v>10337.630514881999</v>
      </c>
      <c r="F511">
        <v>21.53</v>
      </c>
      <c r="G511">
        <v>-3.6907942757096999</v>
      </c>
      <c r="H511">
        <v>-10.647186571169</v>
      </c>
      <c r="I511">
        <v>-30.411412858497801</v>
      </c>
      <c r="J511">
        <v>-9.6961762498559896</v>
      </c>
      <c r="K511">
        <v>24.841869539586401</v>
      </c>
      <c r="L511">
        <v>25.427452281969401</v>
      </c>
      <c r="M511">
        <v>18.1648503698082</v>
      </c>
      <c r="N511">
        <v>0.48346738670233702</v>
      </c>
      <c r="O511">
        <v>81.374825824430999</v>
      </c>
      <c r="P511">
        <v>25.906432748537998</v>
      </c>
      <c r="Q511">
        <v>-2.5673176494769999E-3</v>
      </c>
    </row>
    <row r="512" spans="1:17" x14ac:dyDescent="0.3">
      <c r="A512" t="s">
        <v>1145</v>
      </c>
      <c r="B512" t="s">
        <v>1146</v>
      </c>
      <c r="C512" t="s">
        <v>3103</v>
      </c>
      <c r="D512" t="s">
        <v>394</v>
      </c>
      <c r="E512">
        <v>10248.3490098</v>
      </c>
      <c r="F512">
        <v>380</v>
      </c>
      <c r="G512">
        <v>-1.2007348148699499</v>
      </c>
      <c r="H512">
        <v>-6.5980822779679196</v>
      </c>
      <c r="I512">
        <v>-15.2972561327775</v>
      </c>
      <c r="J512">
        <v>-4.7633110498029501</v>
      </c>
      <c r="K512">
        <v>408.75346065719299</v>
      </c>
      <c r="L512">
        <v>402.53092807538502</v>
      </c>
      <c r="M512">
        <v>19.7227312215207</v>
      </c>
      <c r="N512">
        <v>0.54225905291012499</v>
      </c>
      <c r="O512">
        <v>45.776315789473699</v>
      </c>
      <c r="P512">
        <v>27.303182579564499</v>
      </c>
      <c r="Q512">
        <v>0.103605976155558</v>
      </c>
    </row>
    <row r="513" spans="1:17" hidden="1" x14ac:dyDescent="0.3">
      <c r="A513" t="s">
        <v>1147</v>
      </c>
      <c r="B513" t="s">
        <v>1148</v>
      </c>
      <c r="C513" t="s">
        <v>3112</v>
      </c>
      <c r="D513" t="s">
        <v>465</v>
      </c>
      <c r="E513">
        <v>10241.81421024</v>
      </c>
      <c r="F513">
        <v>2899.45</v>
      </c>
      <c r="G513">
        <v>-16.535267449280099</v>
      </c>
      <c r="H513">
        <v>3.02977779078654</v>
      </c>
      <c r="I513">
        <v>4.3005519299437598</v>
      </c>
      <c r="J513">
        <v>-1.0864083905258599</v>
      </c>
      <c r="K513">
        <v>2951.0105694090898</v>
      </c>
      <c r="L513">
        <v>2799.6546174205901</v>
      </c>
      <c r="M513">
        <v>39.8333639035922</v>
      </c>
      <c r="N513">
        <v>0.71974686020062995</v>
      </c>
      <c r="O513">
        <v>16.228939971373801</v>
      </c>
      <c r="P513">
        <v>29.036493101913599</v>
      </c>
      <c r="Q513">
        <v>-5.9137448639364001E-2</v>
      </c>
    </row>
    <row r="514" spans="1:17" x14ac:dyDescent="0.3">
      <c r="A514" t="s">
        <v>1149</v>
      </c>
      <c r="B514" t="s">
        <v>1150</v>
      </c>
      <c r="C514" t="s">
        <v>3111</v>
      </c>
      <c r="D514" t="s">
        <v>465</v>
      </c>
      <c r="E514">
        <v>10234.8780057</v>
      </c>
      <c r="F514">
        <v>2018.65</v>
      </c>
      <c r="G514">
        <v>-33.660292169384697</v>
      </c>
      <c r="H514">
        <v>-6.3234435530178699</v>
      </c>
      <c r="I514">
        <v>-11.0526857875193</v>
      </c>
      <c r="J514">
        <v>-8.8639058416927305</v>
      </c>
      <c r="K514">
        <v>2199.9901091331399</v>
      </c>
      <c r="L514">
        <v>2176.8728174988901</v>
      </c>
      <c r="M514">
        <v>18.164511998710001</v>
      </c>
      <c r="N514">
        <v>0.45737536529211897</v>
      </c>
      <c r="O514">
        <v>35.4865875709013</v>
      </c>
      <c r="P514">
        <v>11.6509955752212</v>
      </c>
      <c r="Q514">
        <v>-0.12746921295819799</v>
      </c>
    </row>
    <row r="515" spans="1:17" hidden="1" x14ac:dyDescent="0.3">
      <c r="A515" t="s">
        <v>1151</v>
      </c>
      <c r="B515" t="s">
        <v>1152</v>
      </c>
      <c r="C515" t="s">
        <v>3112</v>
      </c>
      <c r="D515" t="s">
        <v>1153</v>
      </c>
      <c r="E515">
        <v>10223.9705682</v>
      </c>
      <c r="F515">
        <v>835.7</v>
      </c>
      <c r="G515">
        <v>110.104831850715</v>
      </c>
      <c r="H515">
        <v>24.992385542751801</v>
      </c>
      <c r="I515">
        <v>69.779502196812302</v>
      </c>
      <c r="J515">
        <v>3.9942782066869902</v>
      </c>
      <c r="K515">
        <v>727.12153626735403</v>
      </c>
      <c r="L515">
        <v>566.36292771078695</v>
      </c>
      <c r="M515">
        <v>61.694664973713998</v>
      </c>
      <c r="N515">
        <v>1.1197218004687299</v>
      </c>
      <c r="O515">
        <v>4.7205935144190398</v>
      </c>
      <c r="P515">
        <v>148.757255543979</v>
      </c>
      <c r="Q515">
        <v>0.18271426339880001</v>
      </c>
    </row>
    <row r="516" spans="1:17" x14ac:dyDescent="0.3">
      <c r="A516" t="s">
        <v>1154</v>
      </c>
      <c r="B516" t="s">
        <v>1155</v>
      </c>
      <c r="C516" t="s">
        <v>3107</v>
      </c>
      <c r="D516" t="s">
        <v>1156</v>
      </c>
      <c r="E516">
        <v>10222.47413284</v>
      </c>
      <c r="F516">
        <v>696.85</v>
      </c>
      <c r="G516">
        <v>37.936368392583503</v>
      </c>
      <c r="H516">
        <v>-5.2426243904249201</v>
      </c>
      <c r="I516">
        <v>1.2404443536243199</v>
      </c>
      <c r="J516">
        <v>-7.9185668208933997</v>
      </c>
      <c r="K516">
        <v>741.141626221823</v>
      </c>
      <c r="L516">
        <v>648.66454264082302</v>
      </c>
      <c r="M516">
        <v>30.3489280059961</v>
      </c>
      <c r="N516">
        <v>0.53054526487540499</v>
      </c>
      <c r="O516">
        <v>25.565042692114499</v>
      </c>
      <c r="P516">
        <v>67.331012126305595</v>
      </c>
      <c r="Q516">
        <v>-5.5865746442491003E-2</v>
      </c>
    </row>
    <row r="517" spans="1:17" x14ac:dyDescent="0.3">
      <c r="A517" t="s">
        <v>1157</v>
      </c>
      <c r="B517" t="s">
        <v>1158</v>
      </c>
      <c r="C517" t="s">
        <v>3108</v>
      </c>
      <c r="D517" t="s">
        <v>1159</v>
      </c>
      <c r="E517">
        <v>10070.03086139</v>
      </c>
      <c r="F517">
        <v>1101.0999999999999</v>
      </c>
      <c r="G517">
        <v>-20.9630676226191</v>
      </c>
      <c r="H517">
        <v>-2.6816511456493402</v>
      </c>
      <c r="I517">
        <v>6.6718321175286404</v>
      </c>
      <c r="J517">
        <v>-2.3724169245531899</v>
      </c>
      <c r="K517">
        <v>1156.26220411541</v>
      </c>
      <c r="L517">
        <v>1075.5897699315601</v>
      </c>
      <c r="M517">
        <v>29.285891427202099</v>
      </c>
      <c r="N517">
        <v>0.848038239333195</v>
      </c>
      <c r="O517">
        <v>18.059213513758898</v>
      </c>
      <c r="P517">
        <v>35.403344810624603</v>
      </c>
    </row>
    <row r="518" spans="1:17" hidden="1" x14ac:dyDescent="0.3">
      <c r="A518" t="s">
        <v>1160</v>
      </c>
      <c r="B518" t="s">
        <v>1161</v>
      </c>
      <c r="C518" t="s">
        <v>3112</v>
      </c>
      <c r="D518" t="s">
        <v>111</v>
      </c>
      <c r="E518">
        <v>9937.0688091149896</v>
      </c>
      <c r="F518">
        <v>749.95</v>
      </c>
      <c r="G518">
        <v>146.07128650327701</v>
      </c>
      <c r="H518">
        <v>-5.9499735695356097</v>
      </c>
      <c r="I518">
        <v>-29.765349940712198</v>
      </c>
      <c r="J518">
        <v>-4.8918802711094704</v>
      </c>
      <c r="K518">
        <v>840.13703467771597</v>
      </c>
      <c r="L518">
        <v>789.31423616377799</v>
      </c>
      <c r="M518">
        <v>30.520043053954101</v>
      </c>
      <c r="N518">
        <v>0.66413891444372197</v>
      </c>
      <c r="O518">
        <v>49.076605107007097</v>
      </c>
      <c r="P518">
        <v>177.74211468427799</v>
      </c>
      <c r="Q518">
        <v>0.27547582535176401</v>
      </c>
    </row>
    <row r="519" spans="1:17" x14ac:dyDescent="0.3">
      <c r="A519" t="s">
        <v>1162</v>
      </c>
      <c r="B519" t="s">
        <v>1163</v>
      </c>
      <c r="C519" t="s">
        <v>3108</v>
      </c>
      <c r="D519" t="s">
        <v>1164</v>
      </c>
      <c r="E519">
        <v>9856.0084650000008</v>
      </c>
      <c r="F519">
        <v>1088.8499999999999</v>
      </c>
      <c r="G519">
        <v>-11.941745143321301</v>
      </c>
      <c r="H519">
        <v>0.15814397867230201</v>
      </c>
      <c r="I519">
        <v>-27.856853404565801</v>
      </c>
      <c r="J519">
        <v>-3.0665296486086899</v>
      </c>
      <c r="K519">
        <v>1164.22356164487</v>
      </c>
      <c r="L519">
        <v>1180.85003688745</v>
      </c>
      <c r="M519">
        <v>27.785548847824501</v>
      </c>
      <c r="N519">
        <v>0.51318229259332004</v>
      </c>
      <c r="O519">
        <v>38.393718142994899</v>
      </c>
      <c r="P519">
        <v>35.843054082714701</v>
      </c>
    </row>
    <row r="520" spans="1:17" x14ac:dyDescent="0.3">
      <c r="A520" t="s">
        <v>1165</v>
      </c>
      <c r="B520" t="s">
        <v>1166</v>
      </c>
      <c r="C520" t="s">
        <v>3097</v>
      </c>
      <c r="D520" t="s">
        <v>575</v>
      </c>
      <c r="E520">
        <v>9850.6968924649991</v>
      </c>
      <c r="F520">
        <v>140.29</v>
      </c>
      <c r="G520">
        <v>-29.907292111886601</v>
      </c>
      <c r="H520">
        <v>-11.0050031124055</v>
      </c>
      <c r="I520">
        <v>-26.399179012409299</v>
      </c>
      <c r="J520">
        <v>-5.33732744717702</v>
      </c>
      <c r="K520">
        <v>154.575329455451</v>
      </c>
      <c r="L520">
        <v>161.70927420332001</v>
      </c>
      <c r="M520">
        <v>29.9123762011669</v>
      </c>
      <c r="N520">
        <v>0.97912000740024696</v>
      </c>
      <c r="O520">
        <v>49.189092791470202</v>
      </c>
      <c r="P520">
        <v>6.9854343018378602</v>
      </c>
      <c r="Q520">
        <v>-3.8683984217443998E-2</v>
      </c>
    </row>
    <row r="521" spans="1:17" x14ac:dyDescent="0.3">
      <c r="A521" t="s">
        <v>1167</v>
      </c>
      <c r="B521" t="s">
        <v>1168</v>
      </c>
      <c r="C521" t="s">
        <v>3097</v>
      </c>
      <c r="D521" t="s">
        <v>24</v>
      </c>
      <c r="E521">
        <v>9839.5908948479992</v>
      </c>
      <c r="F521">
        <v>166.55</v>
      </c>
      <c r="G521">
        <v>-55.156863935039297</v>
      </c>
      <c r="H521">
        <v>-14.848120887972099</v>
      </c>
      <c r="I521">
        <v>-45.209149122795402</v>
      </c>
      <c r="J521">
        <v>-12.797719673724799</v>
      </c>
      <c r="K521">
        <v>203.57075752298499</v>
      </c>
      <c r="L521">
        <v>227.00724637166201</v>
      </c>
      <c r="M521">
        <v>16.3579738995202</v>
      </c>
      <c r="N521">
        <v>1.63447279380876</v>
      </c>
      <c r="O521">
        <v>80.546382467727298</v>
      </c>
      <c r="P521">
        <v>5.1452020202020297</v>
      </c>
      <c r="Q521">
        <v>-5.322852326614E-3</v>
      </c>
    </row>
    <row r="522" spans="1:17" x14ac:dyDescent="0.3">
      <c r="A522" t="s">
        <v>1169</v>
      </c>
      <c r="B522" t="s">
        <v>1170</v>
      </c>
      <c r="C522" t="s">
        <v>3097</v>
      </c>
      <c r="D522" t="s">
        <v>575</v>
      </c>
      <c r="E522">
        <v>9833.8437864000007</v>
      </c>
      <c r="F522">
        <v>1103.05</v>
      </c>
      <c r="G522">
        <v>-9.8475915060825496</v>
      </c>
      <c r="H522">
        <v>-1.12740229208438</v>
      </c>
      <c r="I522">
        <v>16.0500243837343</v>
      </c>
      <c r="J522">
        <v>-4.5847393899682398</v>
      </c>
      <c r="K522">
        <v>1155.0906267265</v>
      </c>
      <c r="L522">
        <v>1029.9355631139099</v>
      </c>
      <c r="M522">
        <v>27.108560573344999</v>
      </c>
      <c r="N522">
        <v>0.873761829214316</v>
      </c>
      <c r="O522">
        <v>25.406826526449301</v>
      </c>
      <c r="P522">
        <v>42.026652932466298</v>
      </c>
      <c r="Q522">
        <v>3.9554849303914001E-2</v>
      </c>
    </row>
    <row r="523" spans="1:17" x14ac:dyDescent="0.3">
      <c r="A523" t="s">
        <v>1171</v>
      </c>
      <c r="B523" t="s">
        <v>1172</v>
      </c>
      <c r="C523" t="s">
        <v>3115</v>
      </c>
      <c r="D523" t="s">
        <v>1173</v>
      </c>
      <c r="E523">
        <v>9816.1371555200003</v>
      </c>
      <c r="F523">
        <v>1654.8</v>
      </c>
      <c r="G523">
        <v>224.15233336511201</v>
      </c>
      <c r="H523">
        <v>11.6962187861029</v>
      </c>
      <c r="I523">
        <v>60.789406071846301</v>
      </c>
      <c r="J523">
        <v>-12.9967048137368</v>
      </c>
      <c r="K523">
        <v>1500.6550483209101</v>
      </c>
      <c r="L523">
        <v>1141.55473020762</v>
      </c>
      <c r="M523">
        <v>42.848945808241702</v>
      </c>
      <c r="N523">
        <v>1.50173666776021</v>
      </c>
      <c r="O523">
        <v>15.1589315929417</v>
      </c>
      <c r="P523">
        <v>260.32661948829599</v>
      </c>
      <c r="Q523">
        <v>0.185755453199652</v>
      </c>
    </row>
    <row r="524" spans="1:17" x14ac:dyDescent="0.3">
      <c r="A524" t="s">
        <v>1174</v>
      </c>
      <c r="B524" t="s">
        <v>1175</v>
      </c>
      <c r="C524" t="s">
        <v>3096</v>
      </c>
      <c r="D524" t="s">
        <v>273</v>
      </c>
      <c r="E524">
        <v>9811.3061446899992</v>
      </c>
      <c r="F524">
        <v>731.7</v>
      </c>
      <c r="G524">
        <v>-51.710860673332299</v>
      </c>
      <c r="H524">
        <v>-11.408282901284201</v>
      </c>
      <c r="I524">
        <v>-28.662875683538601</v>
      </c>
      <c r="J524">
        <v>-9.9478192799493801</v>
      </c>
      <c r="K524">
        <v>872.40432943576297</v>
      </c>
      <c r="L524">
        <v>922.75647394333203</v>
      </c>
      <c r="M524">
        <v>10.185428411179499</v>
      </c>
      <c r="N524">
        <v>0.75923392441885695</v>
      </c>
      <c r="O524">
        <v>70.561705617056106</v>
      </c>
      <c r="P524">
        <v>1.75219023779724</v>
      </c>
      <c r="Q524">
        <v>-5.0399578557955002E-2</v>
      </c>
    </row>
    <row r="525" spans="1:17" x14ac:dyDescent="0.3">
      <c r="A525" t="s">
        <v>1176</v>
      </c>
      <c r="B525" t="s">
        <v>1177</v>
      </c>
      <c r="C525" t="s">
        <v>3100</v>
      </c>
      <c r="D525" t="s">
        <v>48</v>
      </c>
      <c r="E525">
        <v>9757.0555952800005</v>
      </c>
      <c r="F525">
        <v>180.15</v>
      </c>
      <c r="G525">
        <v>14.2911191962309</v>
      </c>
      <c r="H525">
        <v>-10.4430980907203</v>
      </c>
      <c r="I525">
        <v>-33.025641990208001</v>
      </c>
      <c r="J525">
        <v>-6.5538778288243398</v>
      </c>
      <c r="K525">
        <v>206.057132549306</v>
      </c>
      <c r="L525">
        <v>212.06540426848699</v>
      </c>
      <c r="M525">
        <v>21.9645612274577</v>
      </c>
      <c r="N525">
        <v>0.84357997618821801</v>
      </c>
      <c r="O525">
        <v>68.692756036636098</v>
      </c>
      <c r="P525">
        <v>47.906403940886698</v>
      </c>
      <c r="Q525">
        <v>9.3945551543178005E-2</v>
      </c>
    </row>
    <row r="526" spans="1:17" x14ac:dyDescent="0.3">
      <c r="A526" t="s">
        <v>1178</v>
      </c>
      <c r="B526" t="s">
        <v>1179</v>
      </c>
      <c r="C526" t="s">
        <v>3106</v>
      </c>
      <c r="D526" t="s">
        <v>309</v>
      </c>
      <c r="E526">
        <v>9733.4411896799993</v>
      </c>
      <c r="F526">
        <v>855.65</v>
      </c>
      <c r="G526">
        <v>-45.143453705386101</v>
      </c>
      <c r="H526">
        <v>-6.9281929926747301</v>
      </c>
      <c r="I526">
        <v>-17.2811634177347</v>
      </c>
      <c r="J526">
        <v>-0.873951256561462</v>
      </c>
      <c r="K526">
        <v>932.52989585735497</v>
      </c>
      <c r="L526">
        <v>977.62422843936497</v>
      </c>
      <c r="M526">
        <v>22.151082399862901</v>
      </c>
      <c r="N526">
        <v>0.507206001418814</v>
      </c>
      <c r="O526">
        <v>29.7259393443581</v>
      </c>
      <c r="P526">
        <v>4.32847649820153</v>
      </c>
      <c r="Q526">
        <v>-5.7617409688232001E-2</v>
      </c>
    </row>
    <row r="527" spans="1:17" hidden="1" x14ac:dyDescent="0.3">
      <c r="A527" t="s">
        <v>1180</v>
      </c>
      <c r="B527" t="s">
        <v>1181</v>
      </c>
      <c r="C527" t="s">
        <v>3112</v>
      </c>
      <c r="D527" t="s">
        <v>141</v>
      </c>
      <c r="E527">
        <v>9717.1900299270001</v>
      </c>
      <c r="F527">
        <v>291.89</v>
      </c>
      <c r="G527">
        <v>-5.6226383063454897</v>
      </c>
      <c r="H527">
        <v>9.6436545593572394</v>
      </c>
      <c r="I527">
        <v>6.8295517610599497</v>
      </c>
      <c r="J527">
        <v>2.0063236801571498</v>
      </c>
      <c r="K527">
        <v>282.98814058340002</v>
      </c>
      <c r="L527">
        <v>268.34313042703201</v>
      </c>
      <c r="M527">
        <v>22.227502817667499</v>
      </c>
      <c r="N527">
        <v>1.2386117451826599</v>
      </c>
      <c r="O527">
        <v>2.76131419370311</v>
      </c>
      <c r="P527">
        <v>25.760448082722899</v>
      </c>
    </row>
    <row r="528" spans="1:17" x14ac:dyDescent="0.3">
      <c r="A528" t="s">
        <v>1182</v>
      </c>
      <c r="B528" t="s">
        <v>1183</v>
      </c>
      <c r="C528" t="s">
        <v>3108</v>
      </c>
      <c r="D528" t="s">
        <v>238</v>
      </c>
      <c r="E528">
        <v>9655.4618554799999</v>
      </c>
      <c r="F528">
        <v>502.55</v>
      </c>
      <c r="G528">
        <v>-19.3462887301257</v>
      </c>
      <c r="H528">
        <v>-8.9960055219769401</v>
      </c>
      <c r="I528">
        <v>-34.514262947958301</v>
      </c>
      <c r="J528">
        <v>-12.2762314003398</v>
      </c>
      <c r="K528">
        <v>551.31676105896304</v>
      </c>
      <c r="L528">
        <v>548.63883050742697</v>
      </c>
      <c r="M528">
        <v>19.330934323821001</v>
      </c>
      <c r="N528">
        <v>0.50422024495086404</v>
      </c>
      <c r="O528">
        <v>41.160083573773697</v>
      </c>
      <c r="P528">
        <v>12.9325842696629</v>
      </c>
      <c r="Q528">
        <v>-2.6769583526252999E-2</v>
      </c>
    </row>
    <row r="529" spans="1:17" hidden="1" x14ac:dyDescent="0.3">
      <c r="A529" t="s">
        <v>1184</v>
      </c>
      <c r="B529" t="s">
        <v>1185</v>
      </c>
      <c r="C529" t="s">
        <v>3112</v>
      </c>
      <c r="D529" t="s">
        <v>74</v>
      </c>
      <c r="E529">
        <v>9615.1173911599999</v>
      </c>
      <c r="F529">
        <v>190.05</v>
      </c>
      <c r="G529">
        <v>6.6704709630491301</v>
      </c>
      <c r="H529">
        <v>-1.44809184404428</v>
      </c>
      <c r="I529">
        <v>6.2736036728294504</v>
      </c>
      <c r="J529">
        <v>3.5034219769953201</v>
      </c>
      <c r="K529">
        <v>189.08924572189099</v>
      </c>
      <c r="L529">
        <v>172.445875341381</v>
      </c>
      <c r="M529">
        <v>49.870802344010499</v>
      </c>
      <c r="N529">
        <v>0.171074035892504</v>
      </c>
      <c r="O529">
        <v>29.4396211523283</v>
      </c>
      <c r="P529">
        <v>40.154867256637097</v>
      </c>
      <c r="Q529">
        <v>4.6581670826592002E-2</v>
      </c>
    </row>
    <row r="530" spans="1:17" hidden="1" x14ac:dyDescent="0.3">
      <c r="A530" t="s">
        <v>1186</v>
      </c>
      <c r="B530" t="s">
        <v>1187</v>
      </c>
      <c r="C530" t="s">
        <v>3112</v>
      </c>
      <c r="D530" t="s">
        <v>80</v>
      </c>
      <c r="E530">
        <v>9591.9028099999996</v>
      </c>
      <c r="F530">
        <v>147.28</v>
      </c>
      <c r="G530">
        <v>-18.6543825904884</v>
      </c>
      <c r="H530">
        <v>7.4959421205168102</v>
      </c>
      <c r="I530">
        <v>-1.0173343169765099</v>
      </c>
      <c r="J530">
        <v>1.1231024486894501</v>
      </c>
      <c r="K530">
        <v>143.59600845580701</v>
      </c>
      <c r="L530">
        <v>138.85096884176801</v>
      </c>
      <c r="M530">
        <v>19.599037825510401</v>
      </c>
      <c r="N530">
        <v>0.33186404248653101</v>
      </c>
      <c r="O530">
        <v>3.3066268332428002</v>
      </c>
      <c r="P530">
        <v>16.8888888888888</v>
      </c>
      <c r="Q530">
        <v>-1.3388827299693999E-2</v>
      </c>
    </row>
    <row r="531" spans="1:17" x14ac:dyDescent="0.3">
      <c r="A531" t="s">
        <v>1188</v>
      </c>
      <c r="B531" t="s">
        <v>1189</v>
      </c>
      <c r="C531" t="s">
        <v>3097</v>
      </c>
      <c r="D531" t="s">
        <v>419</v>
      </c>
      <c r="E531">
        <v>9578.205318753</v>
      </c>
      <c r="F531">
        <v>108.82</v>
      </c>
      <c r="G531">
        <v>45.773605523893998</v>
      </c>
      <c r="H531">
        <v>-18.009988728778399</v>
      </c>
      <c r="I531">
        <v>34.248165764954599</v>
      </c>
      <c r="J531">
        <v>-12.7729235963261</v>
      </c>
      <c r="K531">
        <v>113.309240030417</v>
      </c>
      <c r="L531">
        <v>88.355532432006001</v>
      </c>
      <c r="M531">
        <v>27.915263341349199</v>
      </c>
      <c r="N531">
        <v>0.38233581188482701</v>
      </c>
      <c r="O531">
        <v>33.734607608895402</v>
      </c>
      <c r="P531">
        <v>83.167816865847499</v>
      </c>
      <c r="Q531">
        <v>9.5974499243781999E-2</v>
      </c>
    </row>
    <row r="532" spans="1:17" x14ac:dyDescent="0.3">
      <c r="A532" t="s">
        <v>1190</v>
      </c>
      <c r="B532" t="s">
        <v>1191</v>
      </c>
      <c r="C532" t="s">
        <v>3108</v>
      </c>
      <c r="D532" t="s">
        <v>276</v>
      </c>
      <c r="E532">
        <v>9549.5009847500005</v>
      </c>
      <c r="F532">
        <v>1548.75</v>
      </c>
      <c r="G532">
        <v>148.853585793159</v>
      </c>
      <c r="H532">
        <v>17.102898687448501</v>
      </c>
      <c r="I532">
        <v>39.737751207029</v>
      </c>
      <c r="J532">
        <v>3.2264518177644899</v>
      </c>
      <c r="K532">
        <v>1346.5128027537701</v>
      </c>
      <c r="L532">
        <v>1120.2357863847899</v>
      </c>
      <c r="M532">
        <v>61.912104919774599</v>
      </c>
      <c r="N532">
        <v>2.56758305095663</v>
      </c>
      <c r="O532">
        <v>5.43987086359967</v>
      </c>
      <c r="P532">
        <v>186.24896035486501</v>
      </c>
    </row>
    <row r="533" spans="1:17" hidden="1" x14ac:dyDescent="0.3">
      <c r="A533" t="s">
        <v>1192</v>
      </c>
      <c r="B533" t="s">
        <v>1193</v>
      </c>
      <c r="C533" t="s">
        <v>3112</v>
      </c>
      <c r="D533" t="s">
        <v>117</v>
      </c>
      <c r="E533">
        <v>9504.5414466999991</v>
      </c>
      <c r="F533">
        <v>616.95000000000005</v>
      </c>
      <c r="G533">
        <v>2.3340382700775399</v>
      </c>
      <c r="H533">
        <v>-7.9527180298231297</v>
      </c>
      <c r="I533">
        <v>-8.6493020110875207</v>
      </c>
      <c r="J533">
        <v>-11.856345250191501</v>
      </c>
      <c r="K533">
        <v>678.389983677999</v>
      </c>
      <c r="L533">
        <v>646.54280760644701</v>
      </c>
      <c r="M533">
        <v>12.762592734314699</v>
      </c>
      <c r="N533">
        <v>0.78375457715625096</v>
      </c>
      <c r="O533">
        <v>34.532782235189202</v>
      </c>
      <c r="P533">
        <v>42.482678983833701</v>
      </c>
      <c r="Q533">
        <v>9.9376237860909003E-2</v>
      </c>
    </row>
    <row r="534" spans="1:17" x14ac:dyDescent="0.3">
      <c r="A534" t="s">
        <v>1194</v>
      </c>
      <c r="B534" t="s">
        <v>1195</v>
      </c>
      <c r="C534" t="s">
        <v>3098</v>
      </c>
      <c r="D534" t="s">
        <v>21</v>
      </c>
      <c r="E534">
        <v>9492.8858266899897</v>
      </c>
      <c r="F534">
        <v>1505.7</v>
      </c>
      <c r="G534">
        <v>-31.707209314259298</v>
      </c>
      <c r="H534">
        <v>4.8859002134193403</v>
      </c>
      <c r="I534">
        <v>-9.8128564800349292</v>
      </c>
      <c r="J534">
        <v>-2.17250236445267</v>
      </c>
      <c r="K534">
        <v>1572.7341826556999</v>
      </c>
      <c r="L534">
        <v>1578.20816031395</v>
      </c>
      <c r="M534">
        <v>32.764515330741801</v>
      </c>
      <c r="N534">
        <v>0.46035905467897698</v>
      </c>
      <c r="O534">
        <v>29.006442186358498</v>
      </c>
      <c r="P534">
        <v>8.6324447170015493</v>
      </c>
      <c r="Q534">
        <v>-6.0134174286314998E-2</v>
      </c>
    </row>
    <row r="535" spans="1:17" hidden="1" x14ac:dyDescent="0.3">
      <c r="A535" t="s">
        <v>1196</v>
      </c>
      <c r="B535" t="s">
        <v>1197</v>
      </c>
      <c r="C535" t="s">
        <v>3112</v>
      </c>
      <c r="D535" t="s">
        <v>83</v>
      </c>
      <c r="E535">
        <v>9490.7622683549998</v>
      </c>
      <c r="F535">
        <v>724.15</v>
      </c>
      <c r="G535">
        <v>-36.499766100622303</v>
      </c>
      <c r="H535">
        <v>-2.06489788581032</v>
      </c>
      <c r="I535">
        <v>-17.276985989916199</v>
      </c>
      <c r="J535">
        <v>-5.55062442902166</v>
      </c>
      <c r="M535">
        <v>32.311724931433197</v>
      </c>
      <c r="O535">
        <v>17.102810191258701</v>
      </c>
      <c r="P535">
        <v>6.3206577595066697</v>
      </c>
    </row>
    <row r="536" spans="1:17" x14ac:dyDescent="0.3">
      <c r="A536" t="s">
        <v>1198</v>
      </c>
      <c r="B536" t="s">
        <v>1199</v>
      </c>
      <c r="C536" t="s">
        <v>3107</v>
      </c>
      <c r="D536" t="s">
        <v>443</v>
      </c>
      <c r="E536">
        <v>9444.0749277499999</v>
      </c>
      <c r="F536">
        <v>206.9</v>
      </c>
      <c r="G536">
        <v>20.745342770161798</v>
      </c>
      <c r="H536">
        <v>-16.477215283941302</v>
      </c>
      <c r="I536">
        <v>-19.647469970737301</v>
      </c>
      <c r="J536">
        <v>-13.702203421041199</v>
      </c>
      <c r="K536">
        <v>246.221740577498</v>
      </c>
      <c r="L536">
        <v>232.92292575673201</v>
      </c>
      <c r="M536">
        <v>15.916344775482401</v>
      </c>
      <c r="N536">
        <v>0.65357594870126801</v>
      </c>
      <c r="O536">
        <v>85.693571773803697</v>
      </c>
      <c r="P536">
        <v>58.240917782026699</v>
      </c>
      <c r="Q536">
        <v>7.2867579300193996E-2</v>
      </c>
    </row>
    <row r="537" spans="1:17" hidden="1" x14ac:dyDescent="0.3">
      <c r="A537" t="s">
        <v>1200</v>
      </c>
      <c r="B537" t="s">
        <v>1201</v>
      </c>
      <c r="C537" t="s">
        <v>3112</v>
      </c>
      <c r="D537" t="s">
        <v>1202</v>
      </c>
      <c r="E537">
        <v>9435.9825347999395</v>
      </c>
      <c r="F537">
        <v>532</v>
      </c>
      <c r="G537">
        <v>-20.210472602322799</v>
      </c>
      <c r="H537">
        <v>0.179070101754255</v>
      </c>
      <c r="I537">
        <v>-1.9149490316234301</v>
      </c>
      <c r="J537">
        <v>-9.3342117589657896</v>
      </c>
      <c r="K537">
        <v>543.24175880120197</v>
      </c>
      <c r="L537">
        <v>501.76301399174798</v>
      </c>
      <c r="N537">
        <v>0.40579394832409399</v>
      </c>
      <c r="O537">
        <v>19.7462406015037</v>
      </c>
      <c r="P537">
        <v>33.954425280120802</v>
      </c>
    </row>
    <row r="538" spans="1:17" x14ac:dyDescent="0.3">
      <c r="A538" t="s">
        <v>1203</v>
      </c>
      <c r="B538" t="s">
        <v>1204</v>
      </c>
      <c r="C538" t="s">
        <v>3107</v>
      </c>
      <c r="D538" t="s">
        <v>273</v>
      </c>
      <c r="E538">
        <v>9432.8011764799994</v>
      </c>
      <c r="F538">
        <v>499.85</v>
      </c>
      <c r="G538">
        <v>8.1750990392187095</v>
      </c>
      <c r="H538">
        <v>6.5286013991421203</v>
      </c>
      <c r="I538">
        <v>11.827531747386001</v>
      </c>
      <c r="J538">
        <v>0.57005149220211504</v>
      </c>
      <c r="K538">
        <v>565.82497703939896</v>
      </c>
      <c r="L538">
        <v>489.73738735969198</v>
      </c>
      <c r="M538">
        <v>44.757482025730397</v>
      </c>
      <c r="N538">
        <v>1.02256385029485</v>
      </c>
      <c r="O538">
        <v>23.337001100330099</v>
      </c>
      <c r="P538">
        <v>40.763165305547702</v>
      </c>
      <c r="Q538">
        <v>0.128514346492446</v>
      </c>
    </row>
    <row r="539" spans="1:17" x14ac:dyDescent="0.3">
      <c r="A539" t="s">
        <v>1205</v>
      </c>
      <c r="B539" t="s">
        <v>1206</v>
      </c>
      <c r="C539" t="s">
        <v>3106</v>
      </c>
      <c r="D539" t="s">
        <v>83</v>
      </c>
      <c r="E539">
        <v>9357.7827391999999</v>
      </c>
      <c r="F539">
        <v>1212.4000000000001</v>
      </c>
      <c r="G539">
        <v>55.6499241426528</v>
      </c>
      <c r="H539">
        <v>-10.336663722012</v>
      </c>
      <c r="I539">
        <v>20.859066558632101</v>
      </c>
      <c r="J539">
        <v>-12.2104411171715</v>
      </c>
      <c r="K539">
        <v>1268.11133384257</v>
      </c>
      <c r="L539">
        <v>1008.37704675006</v>
      </c>
      <c r="M539">
        <v>19.046905870868802</v>
      </c>
      <c r="N539">
        <v>0.66213862690924397</v>
      </c>
      <c r="O539">
        <v>27.3507093368525</v>
      </c>
      <c r="P539">
        <v>92.4444444444444</v>
      </c>
    </row>
    <row r="540" spans="1:17" hidden="1" x14ac:dyDescent="0.3">
      <c r="A540" t="s">
        <v>1207</v>
      </c>
      <c r="B540" t="s">
        <v>1208</v>
      </c>
      <c r="C540" t="s">
        <v>3112</v>
      </c>
      <c r="D540" t="s">
        <v>276</v>
      </c>
      <c r="E540">
        <v>9351.5675104000002</v>
      </c>
      <c r="F540">
        <v>6069.2</v>
      </c>
      <c r="G540">
        <v>-21.405665718608599</v>
      </c>
      <c r="H540">
        <v>5.6415551587443504</v>
      </c>
      <c r="I540">
        <v>5.7922336303374404</v>
      </c>
      <c r="J540">
        <v>-2.8422820355142999</v>
      </c>
      <c r="K540">
        <v>6173.6722923181296</v>
      </c>
      <c r="L540">
        <v>5824.7781493903703</v>
      </c>
      <c r="M540">
        <v>40.940074179234003</v>
      </c>
      <c r="N540">
        <v>1.10489732164411</v>
      </c>
      <c r="O540">
        <v>15.319976273643899</v>
      </c>
      <c r="P540">
        <v>31.367965367965301</v>
      </c>
      <c r="Q540">
        <v>9.8158091532693004E-2</v>
      </c>
    </row>
    <row r="541" spans="1:17" x14ac:dyDescent="0.3">
      <c r="A541" t="s">
        <v>1209</v>
      </c>
      <c r="B541" t="s">
        <v>1210</v>
      </c>
      <c r="C541" t="s">
        <v>3114</v>
      </c>
      <c r="D541" t="s">
        <v>1153</v>
      </c>
      <c r="E541">
        <v>9337.5137565500008</v>
      </c>
      <c r="F541">
        <v>481.5</v>
      </c>
      <c r="G541">
        <v>15.884001473623499</v>
      </c>
      <c r="H541">
        <v>-7.0518622448587198</v>
      </c>
      <c r="I541">
        <v>1.1958643757990099</v>
      </c>
      <c r="J541">
        <v>-7.4188662797630203</v>
      </c>
      <c r="K541">
        <v>540.47217439266694</v>
      </c>
      <c r="L541">
        <v>484.05026332794102</v>
      </c>
      <c r="M541">
        <v>24.8860060107069</v>
      </c>
      <c r="N541">
        <v>0.90267533377865805</v>
      </c>
      <c r="O541">
        <v>43.073727933541001</v>
      </c>
      <c r="P541">
        <v>55.523255813953398</v>
      </c>
      <c r="Q541">
        <v>1.7636516142070999E-2</v>
      </c>
    </row>
    <row r="542" spans="1:17" x14ac:dyDescent="0.3">
      <c r="A542" t="s">
        <v>1211</v>
      </c>
      <c r="B542" t="s">
        <v>1212</v>
      </c>
      <c r="C542" t="s">
        <v>3101</v>
      </c>
      <c r="D542" t="s">
        <v>243</v>
      </c>
      <c r="E542">
        <v>9290.3941030999995</v>
      </c>
      <c r="F542">
        <v>934.4</v>
      </c>
      <c r="G542">
        <v>33.933843748077201</v>
      </c>
      <c r="H542">
        <v>8.6555341096163207</v>
      </c>
      <c r="I542">
        <v>21.7060431287785</v>
      </c>
      <c r="J542">
        <v>-7.6865844131212997</v>
      </c>
      <c r="K542">
        <v>927.16773173409797</v>
      </c>
      <c r="L542">
        <v>788.75855681427299</v>
      </c>
      <c r="M542">
        <v>30.072487792319102</v>
      </c>
      <c r="N542">
        <v>0.77997369570048902</v>
      </c>
      <c r="O542">
        <v>18.541309931506799</v>
      </c>
      <c r="P542">
        <v>67.140685090779002</v>
      </c>
      <c r="Q542">
        <v>4.1970251925131999E-2</v>
      </c>
    </row>
    <row r="543" spans="1:17" x14ac:dyDescent="0.3">
      <c r="A543" t="s">
        <v>1213</v>
      </c>
      <c r="B543" t="s">
        <v>1214</v>
      </c>
      <c r="C543" t="s">
        <v>3100</v>
      </c>
      <c r="D543" t="s">
        <v>954</v>
      </c>
      <c r="E543">
        <v>9246.3358824999996</v>
      </c>
      <c r="F543">
        <v>1264.4000000000001</v>
      </c>
      <c r="G543">
        <v>60.427763721086698</v>
      </c>
      <c r="H543">
        <v>-2.1156720271668301</v>
      </c>
      <c r="I543">
        <v>4.0962465225794604</v>
      </c>
      <c r="J543">
        <v>-11.4924464820868</v>
      </c>
      <c r="K543">
        <v>1357.5425991289001</v>
      </c>
      <c r="L543">
        <v>1193.39974855886</v>
      </c>
      <c r="M543">
        <v>30.654663750278601</v>
      </c>
      <c r="N543">
        <v>0.59721513741206</v>
      </c>
      <c r="O543">
        <v>25.850205631129299</v>
      </c>
      <c r="P543">
        <v>89.565217391304301</v>
      </c>
      <c r="Q543">
        <v>6.6764371584134993E-2</v>
      </c>
    </row>
    <row r="544" spans="1:17" x14ac:dyDescent="0.3">
      <c r="A544" t="s">
        <v>1215</v>
      </c>
      <c r="B544" t="s">
        <v>1216</v>
      </c>
      <c r="C544" t="s">
        <v>3103</v>
      </c>
      <c r="D544" t="s">
        <v>192</v>
      </c>
      <c r="E544">
        <v>9244.7797788349999</v>
      </c>
      <c r="F544">
        <v>1474.55</v>
      </c>
      <c r="G544">
        <v>45.734284891926201</v>
      </c>
      <c r="H544">
        <v>-4.2895637700844196</v>
      </c>
      <c r="I544">
        <v>38.629824710610897</v>
      </c>
      <c r="J544">
        <v>-2.0773032834678999</v>
      </c>
      <c r="K544">
        <v>1530.42972520741</v>
      </c>
      <c r="L544">
        <v>1286.96386331844</v>
      </c>
      <c r="M544">
        <v>34.416330014464798</v>
      </c>
      <c r="N544">
        <v>0.80354082895409695</v>
      </c>
      <c r="O544">
        <v>19.243158929842998</v>
      </c>
      <c r="P544">
        <v>79.713589274832401</v>
      </c>
      <c r="Q544">
        <v>9.0307674387157005E-2</v>
      </c>
    </row>
    <row r="545" spans="1:17" x14ac:dyDescent="0.3">
      <c r="A545" t="s">
        <v>1217</v>
      </c>
      <c r="B545" t="s">
        <v>1218</v>
      </c>
      <c r="C545" t="s">
        <v>3107</v>
      </c>
      <c r="D545" t="s">
        <v>89</v>
      </c>
      <c r="E545">
        <v>9211.4640451399991</v>
      </c>
      <c r="F545">
        <v>191.35</v>
      </c>
      <c r="G545">
        <v>26.469304317982701</v>
      </c>
      <c r="H545">
        <v>-6.02720139713451</v>
      </c>
      <c r="I545">
        <v>-20.603441643002299</v>
      </c>
      <c r="J545">
        <v>-7.6987696862804498</v>
      </c>
      <c r="K545">
        <v>214.144610138632</v>
      </c>
      <c r="L545">
        <v>201.19719648622799</v>
      </c>
      <c r="M545">
        <v>11.846433498388899</v>
      </c>
      <c r="N545">
        <v>0.40952969940692002</v>
      </c>
      <c r="O545">
        <v>31.011235955056101</v>
      </c>
      <c r="P545">
        <v>58.8625985886259</v>
      </c>
      <c r="Q545">
        <v>5.5383590900757999E-2</v>
      </c>
    </row>
    <row r="546" spans="1:17" x14ac:dyDescent="0.3">
      <c r="A546" t="s">
        <v>1219</v>
      </c>
      <c r="B546" t="s">
        <v>1220</v>
      </c>
      <c r="C546" t="s">
        <v>3100</v>
      </c>
      <c r="D546" t="s">
        <v>48</v>
      </c>
      <c r="E546">
        <v>9167.4444201599999</v>
      </c>
      <c r="F546">
        <v>528.75</v>
      </c>
      <c r="G546">
        <v>130.39569764161701</v>
      </c>
      <c r="H546">
        <v>4.9362325390086301</v>
      </c>
      <c r="I546">
        <v>29.783565872908099</v>
      </c>
      <c r="J546">
        <v>-6.96316444048108</v>
      </c>
      <c r="K546">
        <v>548.61659998891298</v>
      </c>
      <c r="L546">
        <v>446.99762913839902</v>
      </c>
      <c r="M546">
        <v>31.317782166990298</v>
      </c>
      <c r="N546">
        <v>0.62721088380950296</v>
      </c>
      <c r="O546">
        <v>31.3096926713947</v>
      </c>
      <c r="P546">
        <v>167.85714285714201</v>
      </c>
      <c r="Q546">
        <v>0.209882445014304</v>
      </c>
    </row>
    <row r="547" spans="1:17" x14ac:dyDescent="0.3">
      <c r="A547" t="s">
        <v>1221</v>
      </c>
      <c r="B547" t="s">
        <v>1222</v>
      </c>
      <c r="C547" t="s">
        <v>3109</v>
      </c>
      <c r="D547" t="s">
        <v>122</v>
      </c>
      <c r="E547">
        <v>9165.6415939599992</v>
      </c>
      <c r="F547">
        <v>1056.3</v>
      </c>
      <c r="G547">
        <v>16.244802357239799</v>
      </c>
      <c r="H547">
        <v>-8.2446340061445605E-2</v>
      </c>
      <c r="I547">
        <v>-11.2771239569577</v>
      </c>
      <c r="J547">
        <v>-8.8541766525707608</v>
      </c>
      <c r="K547">
        <v>1184.1389676861199</v>
      </c>
      <c r="L547">
        <v>1057.54745460761</v>
      </c>
      <c r="M547">
        <v>30.369893664779099</v>
      </c>
      <c r="N547">
        <v>0.77539913135521199</v>
      </c>
      <c r="O547">
        <v>32.064754331155903</v>
      </c>
      <c r="P547">
        <v>51.767241379310299</v>
      </c>
      <c r="Q547">
        <v>2.3435251883912E-2</v>
      </c>
    </row>
    <row r="548" spans="1:17" x14ac:dyDescent="0.3">
      <c r="A548" t="s">
        <v>1223</v>
      </c>
      <c r="B548" t="s">
        <v>1224</v>
      </c>
      <c r="C548" t="s">
        <v>3096</v>
      </c>
      <c r="D548" t="s">
        <v>21</v>
      </c>
      <c r="E548">
        <v>9161.7526887000004</v>
      </c>
      <c r="F548">
        <v>443.1</v>
      </c>
      <c r="G548">
        <v>-20.8186198136858</v>
      </c>
      <c r="H548">
        <v>0.58058141692958198</v>
      </c>
      <c r="I548">
        <v>-19.225555765821699</v>
      </c>
      <c r="J548">
        <v>-6.8452438892384002</v>
      </c>
      <c r="K548">
        <v>475.01393148698298</v>
      </c>
      <c r="L548">
        <v>479.03175940933698</v>
      </c>
      <c r="M548">
        <v>30.517245295344399</v>
      </c>
      <c r="N548">
        <v>1.06569925738187</v>
      </c>
      <c r="O548">
        <v>29.7675468291581</v>
      </c>
      <c r="P548">
        <v>12.1204453441295</v>
      </c>
      <c r="Q548">
        <v>-8.9005243846670995E-2</v>
      </c>
    </row>
    <row r="549" spans="1:17" x14ac:dyDescent="0.3">
      <c r="A549" t="s">
        <v>1225</v>
      </c>
      <c r="B549" t="s">
        <v>1226</v>
      </c>
      <c r="C549" t="s">
        <v>3104</v>
      </c>
      <c r="D549" t="s">
        <v>74</v>
      </c>
      <c r="E549">
        <v>9118.84176467</v>
      </c>
      <c r="F549">
        <v>778.6</v>
      </c>
      <c r="G549">
        <v>-15.5038295046936</v>
      </c>
      <c r="H549">
        <v>8.2490481406564804</v>
      </c>
      <c r="I549">
        <v>-10.549155642376901</v>
      </c>
      <c r="J549">
        <v>-4.7252103028546699</v>
      </c>
      <c r="K549">
        <v>798.32407470021099</v>
      </c>
      <c r="L549">
        <v>808.63665835295205</v>
      </c>
      <c r="M549">
        <v>37.639553542115401</v>
      </c>
      <c r="N549">
        <v>0.66214544760692695</v>
      </c>
      <c r="O549">
        <v>28.422810172103699</v>
      </c>
      <c r="P549">
        <v>16.4871334530221</v>
      </c>
      <c r="Q549">
        <v>1.5226994094153E-2</v>
      </c>
    </row>
    <row r="550" spans="1:17" x14ac:dyDescent="0.3">
      <c r="A550" t="s">
        <v>1227</v>
      </c>
      <c r="B550" t="s">
        <v>1228</v>
      </c>
      <c r="C550" t="s">
        <v>3097</v>
      </c>
      <c r="D550" t="s">
        <v>539</v>
      </c>
      <c r="E550">
        <v>9085.7010300000002</v>
      </c>
      <c r="F550">
        <v>469.75</v>
      </c>
      <c r="G550">
        <v>102.23290052465801</v>
      </c>
      <c r="H550">
        <v>4.4724539321475598</v>
      </c>
      <c r="I550">
        <v>35.468587909411703</v>
      </c>
      <c r="J550">
        <v>-6.4618275420853504</v>
      </c>
      <c r="K550">
        <v>455.15095894216699</v>
      </c>
      <c r="L550">
        <v>369.38809851254598</v>
      </c>
      <c r="M550">
        <v>33.994285583617803</v>
      </c>
      <c r="N550">
        <v>0.83768668803882396</v>
      </c>
      <c r="O550">
        <v>6.0351250665247402</v>
      </c>
      <c r="P550">
        <v>133.70646766169099</v>
      </c>
      <c r="Q550">
        <v>0.33046418527958499</v>
      </c>
    </row>
    <row r="551" spans="1:17" x14ac:dyDescent="0.3">
      <c r="A551" t="s">
        <v>1229</v>
      </c>
      <c r="B551" t="s">
        <v>1230</v>
      </c>
      <c r="C551" t="s">
        <v>3109</v>
      </c>
      <c r="D551" t="s">
        <v>250</v>
      </c>
      <c r="E551">
        <v>9073.3029257569997</v>
      </c>
      <c r="F551">
        <v>114.69</v>
      </c>
      <c r="G551">
        <v>-23.850072652475198</v>
      </c>
      <c r="H551">
        <v>0.624124538992474</v>
      </c>
      <c r="I551">
        <v>-31.870162974544701</v>
      </c>
      <c r="J551">
        <v>-5.76801644216527</v>
      </c>
      <c r="K551">
        <v>125.29803353404</v>
      </c>
      <c r="L551">
        <v>129.75598420069599</v>
      </c>
      <c r="M551">
        <v>27.870801002003201</v>
      </c>
      <c r="N551">
        <v>0.495705745332155</v>
      </c>
      <c r="O551">
        <v>37.762664574069198</v>
      </c>
      <c r="P551">
        <v>7.8927563499529603</v>
      </c>
      <c r="Q551">
        <v>8.5536559049946004E-2</v>
      </c>
    </row>
    <row r="552" spans="1:17" x14ac:dyDescent="0.3">
      <c r="A552" t="s">
        <v>1231</v>
      </c>
      <c r="B552" t="s">
        <v>1232</v>
      </c>
      <c r="C552" t="s">
        <v>3110</v>
      </c>
      <c r="D552" t="s">
        <v>141</v>
      </c>
      <c r="E552">
        <v>9060.3037536299998</v>
      </c>
      <c r="F552">
        <v>392.55</v>
      </c>
      <c r="G552">
        <v>151.016702613208</v>
      </c>
      <c r="H552">
        <v>2.3020979873042302</v>
      </c>
      <c r="I552">
        <v>-13.165336465856999</v>
      </c>
      <c r="J552">
        <v>-8.1635496458850003</v>
      </c>
      <c r="K552">
        <v>419.49009983878699</v>
      </c>
      <c r="L552">
        <v>366.33977306730998</v>
      </c>
      <c r="M552">
        <v>35.174220349136597</v>
      </c>
      <c r="N552">
        <v>1.04091080526555</v>
      </c>
      <c r="O552">
        <v>45.102534708954202</v>
      </c>
      <c r="P552">
        <v>184.25054308472099</v>
      </c>
      <c r="Q552">
        <v>0.11078232955158</v>
      </c>
    </row>
    <row r="553" spans="1:17" x14ac:dyDescent="0.3">
      <c r="A553" t="s">
        <v>1233</v>
      </c>
      <c r="B553" t="s">
        <v>1234</v>
      </c>
      <c r="C553" t="s">
        <v>3108</v>
      </c>
      <c r="D553" t="s">
        <v>404</v>
      </c>
      <c r="E553">
        <v>9047.6618614199997</v>
      </c>
      <c r="F553">
        <v>400.5</v>
      </c>
      <c r="G553">
        <v>119.668330541003</v>
      </c>
      <c r="H553">
        <v>9.2323467054217705</v>
      </c>
      <c r="I553">
        <v>40.601777988007697</v>
      </c>
      <c r="J553">
        <v>-11.0118600036724</v>
      </c>
      <c r="K553">
        <v>398.48303778175398</v>
      </c>
      <c r="L553">
        <v>313.94500981881902</v>
      </c>
      <c r="M553">
        <v>36.528627728001503</v>
      </c>
      <c r="N553">
        <v>0.966220406222422</v>
      </c>
      <c r="O553">
        <v>18.352059925093599</v>
      </c>
      <c r="P553">
        <v>153.00063171193901</v>
      </c>
      <c r="Q553">
        <v>0.17744942949999601</v>
      </c>
    </row>
    <row r="554" spans="1:17" x14ac:dyDescent="0.3">
      <c r="A554" t="s">
        <v>1235</v>
      </c>
      <c r="B554" t="s">
        <v>1236</v>
      </c>
      <c r="C554" t="s">
        <v>3106</v>
      </c>
      <c r="D554" t="s">
        <v>782</v>
      </c>
      <c r="E554">
        <v>9017.1081046750005</v>
      </c>
      <c r="F554">
        <v>7017.8</v>
      </c>
      <c r="G554">
        <v>-45.453121226431598</v>
      </c>
      <c r="H554">
        <v>-6.9462195121207602</v>
      </c>
      <c r="I554">
        <v>-11.2657836187717</v>
      </c>
      <c r="J554">
        <v>-8.1115586399254198</v>
      </c>
      <c r="K554">
        <v>8173.4655586618501</v>
      </c>
      <c r="L554">
        <v>8177.0594711948497</v>
      </c>
      <c r="M554">
        <v>12.473871822256401</v>
      </c>
      <c r="N554">
        <v>0.429715938140041</v>
      </c>
      <c r="O554">
        <v>53.7511755820912</v>
      </c>
      <c r="P554">
        <v>6.4722660517052999</v>
      </c>
      <c r="Q554">
        <v>1.8019390596269998E-2</v>
      </c>
    </row>
    <row r="555" spans="1:17" x14ac:dyDescent="0.3">
      <c r="A555" t="s">
        <v>1237</v>
      </c>
      <c r="B555" t="s">
        <v>1238</v>
      </c>
      <c r="C555" t="s">
        <v>3106</v>
      </c>
      <c r="D555" t="s">
        <v>1239</v>
      </c>
      <c r="E555">
        <v>8951.2260313499992</v>
      </c>
      <c r="F555">
        <v>833.3</v>
      </c>
      <c r="G555">
        <v>-51.602549795402602</v>
      </c>
      <c r="H555">
        <v>-1.78125227167541</v>
      </c>
      <c r="I555">
        <v>-17.4294370346954</v>
      </c>
      <c r="J555">
        <v>-5.4800979266348104</v>
      </c>
      <c r="K555">
        <v>906.19937207343298</v>
      </c>
      <c r="L555">
        <v>975.369706822995</v>
      </c>
      <c r="M555">
        <v>14.2273953270888</v>
      </c>
      <c r="N555">
        <v>0.55861359966561397</v>
      </c>
      <c r="O555">
        <v>55.646225849033897</v>
      </c>
      <c r="P555">
        <v>2.1138410636603</v>
      </c>
      <c r="Q555">
        <v>-9.2304378057384007E-2</v>
      </c>
    </row>
    <row r="556" spans="1:17" x14ac:dyDescent="0.3">
      <c r="A556" t="s">
        <v>1240</v>
      </c>
      <c r="B556" t="s">
        <v>1241</v>
      </c>
      <c r="C556" t="s">
        <v>3101</v>
      </c>
      <c r="D556" t="s">
        <v>243</v>
      </c>
      <c r="E556">
        <v>8851.0851398899995</v>
      </c>
      <c r="F556">
        <v>1361.05</v>
      </c>
      <c r="G556">
        <v>5.2814634113569499</v>
      </c>
      <c r="H556">
        <v>5.0598087537779</v>
      </c>
      <c r="I556">
        <v>0.96338474352702397</v>
      </c>
      <c r="J556">
        <v>-0.88430855602479497</v>
      </c>
      <c r="K556">
        <v>1353.9036525531701</v>
      </c>
      <c r="L556">
        <v>1263.1271492383901</v>
      </c>
      <c r="M556">
        <v>47.225745369163</v>
      </c>
      <c r="N556">
        <v>0.47698472463683</v>
      </c>
      <c r="O556">
        <v>21.520149884280499</v>
      </c>
      <c r="P556">
        <v>39.323369843382103</v>
      </c>
    </row>
    <row r="557" spans="1:17" hidden="1" x14ac:dyDescent="0.3">
      <c r="A557" t="s">
        <v>1242</v>
      </c>
      <c r="B557" t="s">
        <v>1243</v>
      </c>
      <c r="C557" t="s">
        <v>3112</v>
      </c>
      <c r="D557" t="s">
        <v>141</v>
      </c>
      <c r="E557">
        <v>8824.9483743599994</v>
      </c>
      <c r="F557">
        <v>585</v>
      </c>
      <c r="G557">
        <v>78.894252204912206</v>
      </c>
      <c r="H557">
        <v>-5.2512339057453197</v>
      </c>
      <c r="I557">
        <v>88.641856819879806</v>
      </c>
      <c r="J557">
        <v>-8.7712336790266896</v>
      </c>
      <c r="K557">
        <v>585.75300363076997</v>
      </c>
      <c r="L557">
        <v>451.68101521399097</v>
      </c>
      <c r="M557">
        <v>30.384750388404001</v>
      </c>
      <c r="N557">
        <v>0.68168236489582801</v>
      </c>
      <c r="O557">
        <v>19.4444444444444</v>
      </c>
      <c r="P557">
        <v>140.98867147270801</v>
      </c>
    </row>
    <row r="558" spans="1:17" hidden="1" x14ac:dyDescent="0.3">
      <c r="A558" t="s">
        <v>1244</v>
      </c>
      <c r="B558" t="s">
        <v>1245</v>
      </c>
      <c r="C558" t="s">
        <v>3112</v>
      </c>
      <c r="D558" t="s">
        <v>141</v>
      </c>
      <c r="E558">
        <v>8807</v>
      </c>
      <c r="F558">
        <v>4450.5</v>
      </c>
      <c r="G558">
        <v>-31.1590445594518</v>
      </c>
      <c r="H558">
        <v>3.8080035530601699</v>
      </c>
      <c r="I558">
        <v>-17.861421308023999</v>
      </c>
      <c r="J558">
        <v>-20.347442061220299</v>
      </c>
      <c r="K558">
        <v>4586.5244843361597</v>
      </c>
      <c r="L558">
        <v>4712.3202163310598</v>
      </c>
      <c r="M558">
        <v>42.651072113223798</v>
      </c>
      <c r="N558">
        <v>4.2320766264313896</v>
      </c>
      <c r="O558">
        <v>56.701494214133199</v>
      </c>
      <c r="P558">
        <v>5.9327581077060296</v>
      </c>
      <c r="Q558">
        <v>-3.5384521892097003E-2</v>
      </c>
    </row>
    <row r="559" spans="1:17" x14ac:dyDescent="0.3">
      <c r="A559" t="s">
        <v>1246</v>
      </c>
      <c r="B559" t="s">
        <v>1247</v>
      </c>
      <c r="C559" t="s">
        <v>3111</v>
      </c>
      <c r="D559" t="s">
        <v>432</v>
      </c>
      <c r="E559">
        <v>8775.2975887600005</v>
      </c>
      <c r="F559">
        <v>604.9</v>
      </c>
      <c r="G559">
        <v>-39.379651951344798</v>
      </c>
      <c r="H559">
        <v>-5.2776494136500602</v>
      </c>
      <c r="I559">
        <v>-24.639589455986801</v>
      </c>
      <c r="J559">
        <v>-5.1367839143681797</v>
      </c>
      <c r="K559">
        <v>653.62784298675501</v>
      </c>
      <c r="L559">
        <v>665.69022394345495</v>
      </c>
      <c r="M559">
        <v>13.3981551650005</v>
      </c>
      <c r="N559">
        <v>0.51403237498774401</v>
      </c>
      <c r="O559">
        <v>34.716482063150899</v>
      </c>
      <c r="P559">
        <v>2.61238337574214</v>
      </c>
      <c r="Q559">
        <v>2.0750181944802999E-2</v>
      </c>
    </row>
    <row r="560" spans="1:17" x14ac:dyDescent="0.3">
      <c r="A560" t="s">
        <v>1248</v>
      </c>
      <c r="B560" t="s">
        <v>1249</v>
      </c>
      <c r="C560" t="s">
        <v>3100</v>
      </c>
      <c r="D560" t="s">
        <v>48</v>
      </c>
      <c r="E560">
        <v>8732.2617689399995</v>
      </c>
      <c r="F560">
        <v>2778.35</v>
      </c>
      <c r="G560">
        <v>27.714398205446599</v>
      </c>
      <c r="H560">
        <v>-10.5382511473207</v>
      </c>
      <c r="I560">
        <v>-2.31459499816118</v>
      </c>
      <c r="J560">
        <v>-10.7854353153055</v>
      </c>
      <c r="K560">
        <v>3099.32604929842</v>
      </c>
      <c r="L560">
        <v>2740.05059040986</v>
      </c>
      <c r="M560">
        <v>19.499555442060799</v>
      </c>
      <c r="N560">
        <v>0.429148553074855</v>
      </c>
      <c r="O560">
        <v>34.072381089495501</v>
      </c>
      <c r="P560">
        <v>65.134697395206402</v>
      </c>
      <c r="Q560">
        <v>0.19165054106300899</v>
      </c>
    </row>
    <row r="561" spans="1:17" x14ac:dyDescent="0.3">
      <c r="A561" t="s">
        <v>1250</v>
      </c>
      <c r="B561" t="s">
        <v>1251</v>
      </c>
      <c r="C561" t="s">
        <v>3106</v>
      </c>
      <c r="D561" t="s">
        <v>449</v>
      </c>
      <c r="E561">
        <v>8687.4528928950003</v>
      </c>
      <c r="F561">
        <v>283.10000000000002</v>
      </c>
      <c r="G561">
        <v>-21.394437572470299</v>
      </c>
      <c r="H561">
        <v>-10.779841877072901</v>
      </c>
      <c r="I561">
        <v>6.0551514302080198</v>
      </c>
      <c r="J561">
        <v>-4.72225222977975</v>
      </c>
      <c r="K561">
        <v>306.49563223479402</v>
      </c>
      <c r="L561">
        <v>292.04218579139001</v>
      </c>
      <c r="M561">
        <v>15.976566203974601</v>
      </c>
      <c r="N561">
        <v>0.40327542582091402</v>
      </c>
      <c r="O561">
        <v>31.367008124337602</v>
      </c>
      <c r="P561">
        <v>32.9107981220657</v>
      </c>
      <c r="Q561">
        <v>-6.3936549017448996E-2</v>
      </c>
    </row>
    <row r="562" spans="1:17" x14ac:dyDescent="0.3">
      <c r="A562" t="s">
        <v>1252</v>
      </c>
      <c r="B562" t="s">
        <v>1253</v>
      </c>
      <c r="C562" t="s">
        <v>3109</v>
      </c>
      <c r="D562" t="s">
        <v>903</v>
      </c>
      <c r="E562">
        <v>8678.8785911399991</v>
      </c>
      <c r="F562">
        <v>63.76</v>
      </c>
      <c r="G562">
        <v>-4.6942102070795197</v>
      </c>
      <c r="H562">
        <v>-11.4018074017215</v>
      </c>
      <c r="I562">
        <v>-24.720653960981899</v>
      </c>
      <c r="J562">
        <v>-10.9249177464546</v>
      </c>
      <c r="K562">
        <v>74.236287887835601</v>
      </c>
      <c r="L562">
        <v>74.138820054929099</v>
      </c>
      <c r="M562">
        <v>14.561789186854</v>
      </c>
      <c r="N562">
        <v>0.39195647940332701</v>
      </c>
      <c r="O562">
        <v>48.760978670012499</v>
      </c>
      <c r="P562">
        <v>25.265225933202299</v>
      </c>
      <c r="Q562">
        <v>4.9513716667366002E-2</v>
      </c>
    </row>
    <row r="563" spans="1:17" hidden="1" x14ac:dyDescent="0.3">
      <c r="A563" t="s">
        <v>1254</v>
      </c>
      <c r="B563" t="s">
        <v>1255</v>
      </c>
      <c r="C563" t="s">
        <v>3112</v>
      </c>
      <c r="D563" t="s">
        <v>721</v>
      </c>
      <c r="E563">
        <v>8642.3479203879997</v>
      </c>
      <c r="F563">
        <v>525.41999999999996</v>
      </c>
      <c r="G563">
        <v>-8.2715948626190396</v>
      </c>
      <c r="H563">
        <v>1.55066860460694</v>
      </c>
      <c r="I563">
        <v>-4.1548680585</v>
      </c>
      <c r="J563">
        <v>-1.5319733123230801</v>
      </c>
      <c r="K563">
        <v>531.08885206471405</v>
      </c>
      <c r="L563">
        <v>509.27513476181701</v>
      </c>
      <c r="M563">
        <v>73.886051750125603</v>
      </c>
      <c r="N563">
        <v>1.7219754610914699</v>
      </c>
      <c r="O563">
        <v>6.7660157588215197</v>
      </c>
      <c r="P563">
        <v>21.380553052879598</v>
      </c>
      <c r="Q563">
        <v>-1.0545973830429E-2</v>
      </c>
    </row>
    <row r="564" spans="1:17" x14ac:dyDescent="0.3">
      <c r="A564" t="s">
        <v>1256</v>
      </c>
      <c r="B564" t="s">
        <v>1257</v>
      </c>
      <c r="C564" t="s">
        <v>3104</v>
      </c>
      <c r="D564" t="s">
        <v>74</v>
      </c>
      <c r="E564">
        <v>8624.9838907350004</v>
      </c>
      <c r="F564">
        <v>1141.6500000000001</v>
      </c>
      <c r="G564">
        <v>-34.685891873718298</v>
      </c>
      <c r="H564">
        <v>-2.9143244526159102</v>
      </c>
      <c r="I564">
        <v>-29.8393229972779</v>
      </c>
      <c r="J564">
        <v>-6.8547833608761097</v>
      </c>
      <c r="K564">
        <v>1272.71349101904</v>
      </c>
      <c r="L564">
        <v>1371.66212242393</v>
      </c>
      <c r="M564">
        <v>26.943020198117399</v>
      </c>
      <c r="N564">
        <v>0.96311747076566301</v>
      </c>
      <c r="O564">
        <v>57.841720317084899</v>
      </c>
      <c r="P564">
        <v>3.7863636363636402</v>
      </c>
      <c r="Q564">
        <v>-5.9699863577416003E-2</v>
      </c>
    </row>
    <row r="565" spans="1:17" hidden="1" x14ac:dyDescent="0.3">
      <c r="A565" t="s">
        <v>1258</v>
      </c>
      <c r="B565" t="s">
        <v>1259</v>
      </c>
      <c r="C565" t="s">
        <v>3112</v>
      </c>
      <c r="D565" t="s">
        <v>141</v>
      </c>
      <c r="E565">
        <v>8607.9606673500002</v>
      </c>
      <c r="F565">
        <v>690.65</v>
      </c>
      <c r="G565">
        <v>0.19808556448985101</v>
      </c>
      <c r="H565">
        <v>0.27739130816222002</v>
      </c>
      <c r="I565">
        <v>-7.4697765107035297</v>
      </c>
      <c r="J565">
        <v>-5.43559969325712</v>
      </c>
      <c r="K565">
        <v>710.34680354925399</v>
      </c>
      <c r="L565">
        <v>680.79162598205198</v>
      </c>
      <c r="M565">
        <v>29.672943270927501</v>
      </c>
      <c r="N565">
        <v>0.35420324138579501</v>
      </c>
      <c r="O565">
        <v>14.435676536595899</v>
      </c>
      <c r="P565">
        <v>30.176232211855599</v>
      </c>
    </row>
    <row r="566" spans="1:17" x14ac:dyDescent="0.3">
      <c r="A566" t="s">
        <v>1260</v>
      </c>
      <c r="B566" t="s">
        <v>1261</v>
      </c>
      <c r="C566" t="s">
        <v>3109</v>
      </c>
      <c r="D566" t="s">
        <v>105</v>
      </c>
      <c r="E566">
        <v>8598.8057355300007</v>
      </c>
      <c r="F566">
        <v>4389.5</v>
      </c>
      <c r="G566">
        <v>142.29020395631699</v>
      </c>
      <c r="H566">
        <v>15.674358019374599</v>
      </c>
      <c r="I566">
        <v>92.709884656081599</v>
      </c>
      <c r="J566">
        <v>3.3861183211760699</v>
      </c>
      <c r="K566">
        <v>3992.28537024343</v>
      </c>
      <c r="L566">
        <v>3105.9169204046402</v>
      </c>
      <c r="M566">
        <v>54.720381411795103</v>
      </c>
      <c r="N566">
        <v>0.87429288945602501</v>
      </c>
      <c r="O566">
        <v>2.5173709989748199</v>
      </c>
      <c r="P566">
        <v>175.203761755485</v>
      </c>
      <c r="Q566">
        <v>-1.3039901299197E-2</v>
      </c>
    </row>
    <row r="567" spans="1:17" hidden="1" x14ac:dyDescent="0.3">
      <c r="A567" t="s">
        <v>1262</v>
      </c>
      <c r="B567" t="s">
        <v>1263</v>
      </c>
      <c r="C567" t="s">
        <v>3112</v>
      </c>
      <c r="D567" t="s">
        <v>603</v>
      </c>
      <c r="E567">
        <v>8590.0452440000008</v>
      </c>
      <c r="F567">
        <v>96.15</v>
      </c>
      <c r="G567">
        <v>279.28726612833401</v>
      </c>
      <c r="H567">
        <v>-51.171307511752701</v>
      </c>
      <c r="I567">
        <v>298.51004623903998</v>
      </c>
      <c r="J567">
        <v>-24.4287608622645</v>
      </c>
      <c r="K567">
        <v>123.372029658081</v>
      </c>
      <c r="M567">
        <v>13.437020382668001</v>
      </c>
      <c r="N567">
        <v>1.3424527160275801</v>
      </c>
      <c r="O567">
        <v>178.21112844513701</v>
      </c>
      <c r="P567">
        <v>327.33333333333297</v>
      </c>
    </row>
    <row r="568" spans="1:17" x14ac:dyDescent="0.3">
      <c r="A568" t="s">
        <v>1264</v>
      </c>
      <c r="B568" t="s">
        <v>1265</v>
      </c>
      <c r="C568" t="s">
        <v>3099</v>
      </c>
      <c r="D568" t="s">
        <v>985</v>
      </c>
      <c r="E568">
        <v>8585.1783049599999</v>
      </c>
      <c r="F568">
        <v>397.2</v>
      </c>
      <c r="G568">
        <v>-20.5475921295759</v>
      </c>
      <c r="H568">
        <v>-9.8701927077189904</v>
      </c>
      <c r="I568">
        <v>-1.52708848024532</v>
      </c>
      <c r="J568">
        <v>-6.1616612820333998</v>
      </c>
      <c r="K568">
        <v>436.56172834089602</v>
      </c>
      <c r="L568">
        <v>395.30015477859502</v>
      </c>
      <c r="M568">
        <v>24.805370066435799</v>
      </c>
      <c r="N568">
        <v>0.32521143609070102</v>
      </c>
      <c r="O568">
        <v>30.412890231621301</v>
      </c>
      <c r="P568">
        <v>48.485981308411198</v>
      </c>
      <c r="Q568">
        <v>7.7452393802126998E-2</v>
      </c>
    </row>
    <row r="569" spans="1:17" x14ac:dyDescent="0.3">
      <c r="A569" t="s">
        <v>1266</v>
      </c>
      <c r="B569" t="s">
        <v>1267</v>
      </c>
      <c r="C569" t="s">
        <v>3109</v>
      </c>
      <c r="D569" t="s">
        <v>868</v>
      </c>
      <c r="E569">
        <v>8541.2100543559991</v>
      </c>
      <c r="F569">
        <v>182.51</v>
      </c>
      <c r="G569">
        <v>11.910825203926001</v>
      </c>
      <c r="H569">
        <v>-2.8371142866044599</v>
      </c>
      <c r="I569">
        <v>-20.1134195190753</v>
      </c>
      <c r="J569">
        <v>-4.84287582744264</v>
      </c>
      <c r="K569">
        <v>202.41916273226201</v>
      </c>
      <c r="L569">
        <v>194.15387403201299</v>
      </c>
      <c r="M569">
        <v>37.153228080628701</v>
      </c>
      <c r="N569">
        <v>0.725376553752342</v>
      </c>
      <c r="O569">
        <v>44.649608240644298</v>
      </c>
      <c r="P569">
        <v>46.007999999999903</v>
      </c>
      <c r="Q569">
        <v>0.106848229474572</v>
      </c>
    </row>
    <row r="570" spans="1:17" x14ac:dyDescent="0.3">
      <c r="A570" t="s">
        <v>1268</v>
      </c>
      <c r="B570" t="s">
        <v>1269</v>
      </c>
      <c r="C570" t="s">
        <v>3110</v>
      </c>
      <c r="D570" t="s">
        <v>141</v>
      </c>
      <c r="E570">
        <v>8528.2164464580001</v>
      </c>
      <c r="F570">
        <v>158.46</v>
      </c>
      <c r="G570">
        <v>-33.180028221255697</v>
      </c>
      <c r="H570">
        <v>-9.5967687645359003</v>
      </c>
      <c r="I570">
        <v>-40.986672417585901</v>
      </c>
      <c r="J570">
        <v>-10.031729179268201</v>
      </c>
      <c r="K570">
        <v>185.86653660736701</v>
      </c>
      <c r="L570">
        <v>193.83740986216901</v>
      </c>
      <c r="M570">
        <v>28.000190716555799</v>
      </c>
      <c r="N570">
        <v>0.78444832738085102</v>
      </c>
      <c r="O570">
        <v>79.793007699103796</v>
      </c>
      <c r="P570">
        <v>1.4988470407379</v>
      </c>
      <c r="Q570">
        <v>0.125901240526402</v>
      </c>
    </row>
    <row r="571" spans="1:17" x14ac:dyDescent="0.3">
      <c r="A571" t="s">
        <v>1270</v>
      </c>
      <c r="B571" t="s">
        <v>1271</v>
      </c>
      <c r="C571" t="s">
        <v>3103</v>
      </c>
      <c r="D571" t="s">
        <v>192</v>
      </c>
      <c r="E571">
        <v>8520.1169580799997</v>
      </c>
      <c r="F571">
        <v>1930.85</v>
      </c>
      <c r="G571">
        <v>65.012792994681504</v>
      </c>
      <c r="H571">
        <v>-6.3630143912702</v>
      </c>
      <c r="I571">
        <v>-14.815998587905099</v>
      </c>
      <c r="J571">
        <v>-11.143408191454199</v>
      </c>
      <c r="K571">
        <v>2109.6878928524402</v>
      </c>
      <c r="L571">
        <v>1875.3128631667</v>
      </c>
      <c r="M571">
        <v>25.520321993550901</v>
      </c>
      <c r="N571">
        <v>0.42592417982557801</v>
      </c>
      <c r="O571">
        <v>24.245798482533601</v>
      </c>
      <c r="P571">
        <v>97.025510204081598</v>
      </c>
      <c r="Q571">
        <v>0.14607835118771501</v>
      </c>
    </row>
    <row r="572" spans="1:17" x14ac:dyDescent="0.3">
      <c r="A572" t="s">
        <v>1272</v>
      </c>
      <c r="B572" t="s">
        <v>1273</v>
      </c>
      <c r="C572" t="s">
        <v>3100</v>
      </c>
      <c r="D572" t="s">
        <v>48</v>
      </c>
      <c r="E572">
        <v>8501.2455743949995</v>
      </c>
      <c r="F572">
        <v>1325.4</v>
      </c>
      <c r="G572">
        <v>18.880702539018301</v>
      </c>
      <c r="H572">
        <v>-8.5417955151854894</v>
      </c>
      <c r="I572">
        <v>1.83456941352406</v>
      </c>
      <c r="J572">
        <v>-8.66214256223566</v>
      </c>
      <c r="K572">
        <v>1487.40632859332</v>
      </c>
      <c r="L572">
        <v>1359.9156336010301</v>
      </c>
      <c r="M572">
        <v>14.8344768848839</v>
      </c>
      <c r="N572">
        <v>0.54634510506821898</v>
      </c>
      <c r="O572">
        <v>41.836426739097597</v>
      </c>
      <c r="P572">
        <v>64.625512358713195</v>
      </c>
      <c r="Q572">
        <v>6.1111461367835997E-2</v>
      </c>
    </row>
    <row r="573" spans="1:17" hidden="1" x14ac:dyDescent="0.3">
      <c r="A573" t="s">
        <v>1274</v>
      </c>
      <c r="B573" t="s">
        <v>1275</v>
      </c>
      <c r="C573" t="s">
        <v>3112</v>
      </c>
      <c r="D573" t="s">
        <v>276</v>
      </c>
      <c r="E573">
        <v>8493.6802939999998</v>
      </c>
      <c r="F573">
        <v>4451.3500000000004</v>
      </c>
      <c r="G573">
        <v>311.72626790474902</v>
      </c>
      <c r="H573">
        <v>12.880467917659301</v>
      </c>
      <c r="I573">
        <v>127.33536829866</v>
      </c>
      <c r="J573">
        <v>-4.4245490148912197</v>
      </c>
      <c r="K573">
        <v>4363.4953335178598</v>
      </c>
      <c r="L573">
        <v>3201.05514180914</v>
      </c>
      <c r="M573">
        <v>36.498607557454498</v>
      </c>
      <c r="N573">
        <v>0.682279588794103</v>
      </c>
      <c r="O573">
        <v>15.129118132701301</v>
      </c>
      <c r="P573">
        <v>379.18079552182502</v>
      </c>
      <c r="Q573">
        <v>0.16889246494177601</v>
      </c>
    </row>
    <row r="574" spans="1:17" x14ac:dyDescent="0.3">
      <c r="A574" t="s">
        <v>1276</v>
      </c>
      <c r="B574" t="s">
        <v>1277</v>
      </c>
      <c r="C574" t="s">
        <v>3097</v>
      </c>
      <c r="D574" t="s">
        <v>149</v>
      </c>
      <c r="E574">
        <v>8478.4610640610008</v>
      </c>
      <c r="F574">
        <v>81.34</v>
      </c>
      <c r="G574">
        <v>-30.4281359769119</v>
      </c>
      <c r="H574">
        <v>-8.67107196451391</v>
      </c>
      <c r="I574">
        <v>-19.809551243005199</v>
      </c>
      <c r="J574">
        <v>-8.2382714351507502</v>
      </c>
      <c r="K574">
        <v>86.431844860411701</v>
      </c>
      <c r="L574">
        <v>85.748086359391394</v>
      </c>
      <c r="M574">
        <v>19.816238444386499</v>
      </c>
      <c r="N574">
        <v>0.457739703230513</v>
      </c>
      <c r="O574">
        <v>30.083599704942198</v>
      </c>
      <c r="P574">
        <v>12.3480662983425</v>
      </c>
    </row>
    <row r="575" spans="1:17" x14ac:dyDescent="0.3">
      <c r="A575" t="s">
        <v>1278</v>
      </c>
      <c r="B575" t="s">
        <v>1279</v>
      </c>
      <c r="C575" t="s">
        <v>3099</v>
      </c>
      <c r="D575" t="s">
        <v>985</v>
      </c>
      <c r="E575">
        <v>8467.1323169940006</v>
      </c>
      <c r="F575">
        <v>40.9</v>
      </c>
      <c r="G575">
        <v>-43.885577398446699</v>
      </c>
      <c r="H575">
        <v>-18.449923233528999</v>
      </c>
      <c r="I575">
        <v>-18.768795204935099</v>
      </c>
      <c r="J575">
        <v>-9.0237593010136692</v>
      </c>
      <c r="K575">
        <v>46.486973020115897</v>
      </c>
      <c r="L575">
        <v>46.802304847576401</v>
      </c>
      <c r="M575">
        <v>18.941513408925498</v>
      </c>
      <c r="N575">
        <v>0.57222876293084202</v>
      </c>
      <c r="O575">
        <v>38.141809290953503</v>
      </c>
      <c r="P575">
        <v>11.9015047879617</v>
      </c>
      <c r="Q575">
        <v>4.0395693085153998E-2</v>
      </c>
    </row>
    <row r="576" spans="1:17" hidden="1" x14ac:dyDescent="0.3">
      <c r="A576" t="s">
        <v>1280</v>
      </c>
      <c r="B576" t="s">
        <v>1281</v>
      </c>
      <c r="C576" t="s">
        <v>3112</v>
      </c>
      <c r="D576" t="s">
        <v>21</v>
      </c>
      <c r="E576">
        <v>8425.61380035</v>
      </c>
      <c r="F576">
        <v>1514.8</v>
      </c>
      <c r="G576">
        <v>67.454621632424093</v>
      </c>
      <c r="H576">
        <v>-0.42308958960501902</v>
      </c>
      <c r="I576">
        <v>12.4615975616226</v>
      </c>
      <c r="J576">
        <v>-9.8069668001433108</v>
      </c>
      <c r="K576">
        <v>1667.99666287016</v>
      </c>
      <c r="L576">
        <v>1395.69950628895</v>
      </c>
      <c r="M576">
        <v>26.446733264294998</v>
      </c>
      <c r="N576">
        <v>0.75739146770490096</v>
      </c>
      <c r="O576">
        <v>31.486004753102701</v>
      </c>
      <c r="P576">
        <v>102.37133028288901</v>
      </c>
      <c r="Q576">
        <v>0.23178147699434901</v>
      </c>
    </row>
    <row r="577" spans="1:17" x14ac:dyDescent="0.3">
      <c r="A577" t="s">
        <v>1282</v>
      </c>
      <c r="B577" t="s">
        <v>1283</v>
      </c>
      <c r="C577" t="s">
        <v>3099</v>
      </c>
      <c r="D577" t="s">
        <v>261</v>
      </c>
      <c r="E577">
        <v>8417.6000767999994</v>
      </c>
      <c r="F577">
        <v>638.45000000000005</v>
      </c>
      <c r="G577">
        <v>-24.499020737441999</v>
      </c>
      <c r="H577">
        <v>-2.6570299807412701</v>
      </c>
      <c r="I577">
        <v>-0.53146837976203898</v>
      </c>
      <c r="J577">
        <v>-1.3809469323225301</v>
      </c>
      <c r="K577">
        <v>675.49058538819997</v>
      </c>
      <c r="L577">
        <v>644.427501265469</v>
      </c>
      <c r="M577">
        <v>32.963884707952701</v>
      </c>
      <c r="N577">
        <v>0.286845365037045</v>
      </c>
      <c r="O577">
        <v>33.918082856919</v>
      </c>
      <c r="P577">
        <v>15.7451051486584</v>
      </c>
      <c r="Q577">
        <v>5.2425567912479001E-2</v>
      </c>
    </row>
    <row r="578" spans="1:17" x14ac:dyDescent="0.3">
      <c r="A578" t="s">
        <v>1284</v>
      </c>
      <c r="B578" t="s">
        <v>1285</v>
      </c>
      <c r="C578" t="s">
        <v>3101</v>
      </c>
      <c r="D578" t="s">
        <v>51</v>
      </c>
      <c r="E578">
        <v>8407.5127377600002</v>
      </c>
      <c r="F578">
        <v>515.54999999999995</v>
      </c>
      <c r="G578">
        <v>13.4635620465831</v>
      </c>
      <c r="H578">
        <v>2.95051062340228</v>
      </c>
      <c r="I578">
        <v>3.1273751337142</v>
      </c>
      <c r="J578">
        <v>-2.7548966416082301</v>
      </c>
      <c r="K578">
        <v>533.52053259718798</v>
      </c>
      <c r="L578">
        <v>481.84344253762202</v>
      </c>
      <c r="M578">
        <v>33.175372273544902</v>
      </c>
      <c r="N578">
        <v>0.24439263529501501</v>
      </c>
      <c r="O578">
        <v>27.795558141790298</v>
      </c>
      <c r="P578">
        <v>44.290512174643098</v>
      </c>
      <c r="Q578">
        <v>4.5003614563170001E-2</v>
      </c>
    </row>
    <row r="579" spans="1:17" hidden="1" x14ac:dyDescent="0.3">
      <c r="A579" t="s">
        <v>1286</v>
      </c>
      <c r="B579" t="s">
        <v>1287</v>
      </c>
      <c r="C579" t="s">
        <v>3112</v>
      </c>
      <c r="D579" t="s">
        <v>233</v>
      </c>
      <c r="E579">
        <v>8384.3117762250004</v>
      </c>
      <c r="F579">
        <v>319.60000000000002</v>
      </c>
      <c r="G579">
        <v>-27.248253937593802</v>
      </c>
      <c r="H579">
        <v>-6.3517856535430797</v>
      </c>
      <c r="I579">
        <v>-8.0254738268878096</v>
      </c>
      <c r="J579">
        <v>-7.9304398348080403</v>
      </c>
      <c r="K579">
        <v>327.28488111348599</v>
      </c>
      <c r="M579">
        <v>30.939200082637601</v>
      </c>
      <c r="N579">
        <v>0.54186896822962105</v>
      </c>
      <c r="O579">
        <v>16.520650813516799</v>
      </c>
      <c r="P579">
        <v>13.3132423329197</v>
      </c>
    </row>
    <row r="580" spans="1:17" hidden="1" x14ac:dyDescent="0.3">
      <c r="A580" t="s">
        <v>1288</v>
      </c>
      <c r="B580" t="s">
        <v>1289</v>
      </c>
      <c r="C580" t="s">
        <v>3112</v>
      </c>
      <c r="D580" t="s">
        <v>721</v>
      </c>
      <c r="E580">
        <v>8375.5088797930002</v>
      </c>
      <c r="F580">
        <v>257.14</v>
      </c>
      <c r="G580">
        <v>0.74200294843187098</v>
      </c>
      <c r="H580">
        <v>6.5116139639962406E-2</v>
      </c>
      <c r="I580">
        <v>6.3701502677719901E-3</v>
      </c>
      <c r="J580">
        <v>-0.63066592163712498</v>
      </c>
      <c r="K580">
        <v>262.71531896906799</v>
      </c>
      <c r="L580">
        <v>246.65284139233799</v>
      </c>
      <c r="M580">
        <v>59.785019392106697</v>
      </c>
      <c r="N580">
        <v>0.87602451897099498</v>
      </c>
      <c r="O580">
        <v>7.8206424515827999</v>
      </c>
      <c r="P580">
        <v>29.901490275322001</v>
      </c>
      <c r="Q580">
        <v>1.1816369177710001E-3</v>
      </c>
    </row>
    <row r="581" spans="1:17" hidden="1" x14ac:dyDescent="0.3">
      <c r="A581" t="s">
        <v>1290</v>
      </c>
      <c r="B581" t="s">
        <v>1291</v>
      </c>
      <c r="C581" t="s">
        <v>3112</v>
      </c>
      <c r="D581" t="s">
        <v>1292</v>
      </c>
      <c r="E581">
        <v>8369.7008711939998</v>
      </c>
      <c r="F581">
        <v>1230.3900000000001</v>
      </c>
      <c r="K581">
        <v>1221.0284065276701</v>
      </c>
      <c r="L581">
        <v>1201.49851616978</v>
      </c>
      <c r="M581">
        <v>68.273684852772604</v>
      </c>
      <c r="N581">
        <v>1</v>
      </c>
      <c r="Q581">
        <v>-6.1080809493942997E-2</v>
      </c>
    </row>
    <row r="582" spans="1:17" x14ac:dyDescent="0.3">
      <c r="A582" t="s">
        <v>1293</v>
      </c>
      <c r="B582" t="s">
        <v>1294</v>
      </c>
      <c r="C582" t="s">
        <v>3096</v>
      </c>
      <c r="D582" t="s">
        <v>273</v>
      </c>
      <c r="E582">
        <v>8362.1438410999999</v>
      </c>
      <c r="F582">
        <v>719.55</v>
      </c>
      <c r="G582">
        <v>-13.2596964090451</v>
      </c>
      <c r="H582">
        <v>4.6406071080082603</v>
      </c>
      <c r="I582">
        <v>-4.7665079778199502</v>
      </c>
      <c r="J582">
        <v>-1.42940842403534</v>
      </c>
      <c r="K582">
        <v>740.74132013129497</v>
      </c>
      <c r="L582">
        <v>722.07445149699799</v>
      </c>
      <c r="M582">
        <v>32.335909609525302</v>
      </c>
      <c r="N582">
        <v>0.67175877357326796</v>
      </c>
      <c r="O582">
        <v>28.093947606142699</v>
      </c>
      <c r="P582">
        <v>17.7659574468085</v>
      </c>
      <c r="Q582">
        <v>7.7009360926508993E-2</v>
      </c>
    </row>
    <row r="583" spans="1:17" x14ac:dyDescent="0.3">
      <c r="A583" t="s">
        <v>1295</v>
      </c>
      <c r="B583" t="s">
        <v>1296</v>
      </c>
      <c r="C583" t="s">
        <v>3108</v>
      </c>
      <c r="D583" t="s">
        <v>283</v>
      </c>
      <c r="E583">
        <v>8320.7448946799996</v>
      </c>
      <c r="F583">
        <v>1408.5</v>
      </c>
      <c r="G583">
        <v>80.113665670906997</v>
      </c>
      <c r="H583">
        <v>1.3677857834968601</v>
      </c>
      <c r="I583">
        <v>-4.8033271078285296</v>
      </c>
      <c r="J583">
        <v>-9.6882825263288499</v>
      </c>
      <c r="K583">
        <v>1513.9658068727799</v>
      </c>
      <c r="L583">
        <v>1373.6943863183401</v>
      </c>
      <c r="M583">
        <v>31.327132263185501</v>
      </c>
      <c r="N583">
        <v>0.74057069779172502</v>
      </c>
      <c r="O583">
        <v>47.674831380901601</v>
      </c>
      <c r="P583">
        <v>119.255915317559</v>
      </c>
    </row>
    <row r="584" spans="1:17" x14ac:dyDescent="0.3">
      <c r="A584" t="s">
        <v>1297</v>
      </c>
      <c r="B584" t="s">
        <v>1298</v>
      </c>
      <c r="C584" t="s">
        <v>3097</v>
      </c>
      <c r="D584" t="s">
        <v>539</v>
      </c>
      <c r="E584">
        <v>8301.9689220050004</v>
      </c>
      <c r="F584">
        <v>254.85</v>
      </c>
      <c r="G584">
        <v>-17.002748136134699</v>
      </c>
      <c r="H584">
        <v>-1.3222618060110201</v>
      </c>
      <c r="I584">
        <v>6.5221781943673198</v>
      </c>
      <c r="J584">
        <v>-5.0722449652799098</v>
      </c>
      <c r="K584">
        <v>266.70122666674399</v>
      </c>
      <c r="L584">
        <v>243.650927409633</v>
      </c>
      <c r="M584">
        <v>25.5217203919727</v>
      </c>
      <c r="N584">
        <v>0.47401282680634399</v>
      </c>
      <c r="O584">
        <v>16.774573278399</v>
      </c>
      <c r="P584">
        <v>26.4136904761904</v>
      </c>
      <c r="Q584">
        <v>3.4901240102967003E-2</v>
      </c>
    </row>
    <row r="585" spans="1:17" x14ac:dyDescent="0.3">
      <c r="A585" t="s">
        <v>1299</v>
      </c>
      <c r="B585" t="s">
        <v>1300</v>
      </c>
      <c r="C585" t="s">
        <v>3108</v>
      </c>
      <c r="D585" t="s">
        <v>276</v>
      </c>
      <c r="E585">
        <v>8280.8155168759895</v>
      </c>
      <c r="F585">
        <v>72.42</v>
      </c>
      <c r="G585">
        <v>42.743860561133303</v>
      </c>
      <c r="H585">
        <v>-7.3128821725857298</v>
      </c>
      <c r="I585">
        <v>-5.1769355406369701</v>
      </c>
      <c r="J585">
        <v>-10.802452911649199</v>
      </c>
      <c r="K585">
        <v>77.611549701085394</v>
      </c>
      <c r="L585">
        <v>67.310648447341705</v>
      </c>
      <c r="M585">
        <v>24.2522669378003</v>
      </c>
      <c r="N585">
        <v>0.865356022978923</v>
      </c>
      <c r="O585">
        <v>28.969897818282199</v>
      </c>
      <c r="P585">
        <v>82.878787878787804</v>
      </c>
      <c r="Q585">
        <v>0.18446922494162901</v>
      </c>
    </row>
    <row r="586" spans="1:17" x14ac:dyDescent="0.3">
      <c r="A586" t="s">
        <v>1301</v>
      </c>
      <c r="B586" t="s">
        <v>1302</v>
      </c>
      <c r="C586" t="s">
        <v>3101</v>
      </c>
      <c r="D586" t="s">
        <v>51</v>
      </c>
      <c r="E586">
        <v>8278.5267879500007</v>
      </c>
      <c r="F586">
        <v>4988.45</v>
      </c>
      <c r="G586">
        <v>-27.938131185478699</v>
      </c>
      <c r="H586">
        <v>-2.3204908043242298</v>
      </c>
      <c r="I586">
        <v>-4.0813239571784496</v>
      </c>
      <c r="J586">
        <v>-3.2421502415588699</v>
      </c>
      <c r="K586">
        <v>5211.1919329596203</v>
      </c>
      <c r="L586">
        <v>5103.0994424197597</v>
      </c>
      <c r="M586">
        <v>24.192723195557999</v>
      </c>
      <c r="N586">
        <v>0.46371276883165502</v>
      </c>
      <c r="O586">
        <v>13.1183032805781</v>
      </c>
      <c r="P586">
        <v>7.5896949240275404</v>
      </c>
      <c r="Q586">
        <v>-6.4066139952622003E-2</v>
      </c>
    </row>
    <row r="587" spans="1:17" x14ac:dyDescent="0.3">
      <c r="A587" t="s">
        <v>1303</v>
      </c>
      <c r="B587" t="s">
        <v>1304</v>
      </c>
      <c r="C587" t="s">
        <v>3110</v>
      </c>
      <c r="D587" t="s">
        <v>141</v>
      </c>
      <c r="E587">
        <v>8275.3348115999997</v>
      </c>
      <c r="F587">
        <v>1006.2</v>
      </c>
      <c r="G587">
        <v>139.75221669614001</v>
      </c>
      <c r="H587">
        <v>28.059554002732401</v>
      </c>
      <c r="I587">
        <v>21.221786678102099</v>
      </c>
      <c r="J587">
        <v>-7.0787388809328604</v>
      </c>
      <c r="K587">
        <v>901.55733369332097</v>
      </c>
      <c r="L587">
        <v>798.901690888899</v>
      </c>
      <c r="M587">
        <v>60.857558416230901</v>
      </c>
      <c r="N587">
        <v>2.4423399521256601</v>
      </c>
      <c r="O587">
        <v>10.3160405485986</v>
      </c>
      <c r="P587">
        <v>178.10945273631799</v>
      </c>
      <c r="Q587">
        <v>0.14589212371421001</v>
      </c>
    </row>
    <row r="588" spans="1:17" x14ac:dyDescent="0.3">
      <c r="A588" t="s">
        <v>1305</v>
      </c>
      <c r="B588" t="s">
        <v>1306</v>
      </c>
      <c r="C588" t="s">
        <v>3108</v>
      </c>
      <c r="D588" t="s">
        <v>270</v>
      </c>
      <c r="E588">
        <v>8244.5958207500007</v>
      </c>
      <c r="F588">
        <v>3620.1</v>
      </c>
      <c r="G588">
        <v>124.08894809380401</v>
      </c>
      <c r="H588">
        <v>4.7894917618211004</v>
      </c>
      <c r="I588">
        <v>90.773503943836104</v>
      </c>
      <c r="J588">
        <v>-10.806795994687301</v>
      </c>
      <c r="K588">
        <v>3463.4027617096099</v>
      </c>
      <c r="L588">
        <v>2529.39095527167</v>
      </c>
      <c r="M588">
        <v>35.737720279788</v>
      </c>
      <c r="N588">
        <v>0.67623003247977798</v>
      </c>
      <c r="O588">
        <v>16.516118339272399</v>
      </c>
      <c r="P588">
        <v>180.432256565187</v>
      </c>
      <c r="Q588">
        <v>0.140412092257093</v>
      </c>
    </row>
    <row r="589" spans="1:17" x14ac:dyDescent="0.3">
      <c r="A589" t="s">
        <v>1307</v>
      </c>
      <c r="B589" t="s">
        <v>1308</v>
      </c>
      <c r="C589" t="s">
        <v>3111</v>
      </c>
      <c r="D589" t="s">
        <v>270</v>
      </c>
      <c r="E589">
        <v>8217.1306488600003</v>
      </c>
      <c r="F589">
        <v>1981.35</v>
      </c>
      <c r="G589">
        <v>92.110444336879098</v>
      </c>
      <c r="H589">
        <v>-8.1756709506926697</v>
      </c>
      <c r="I589">
        <v>42.107041823378196</v>
      </c>
      <c r="J589">
        <v>-12.089521333763299</v>
      </c>
      <c r="K589">
        <v>2034.50911328136</v>
      </c>
      <c r="L589">
        <v>1601.9922286773501</v>
      </c>
      <c r="M589">
        <v>28.714482739724101</v>
      </c>
      <c r="N589">
        <v>0.59249509316897397</v>
      </c>
      <c r="O589">
        <v>21.470209705503802</v>
      </c>
      <c r="P589">
        <v>123.742307040822</v>
      </c>
      <c r="Q589">
        <v>7.7391445407670997E-2</v>
      </c>
    </row>
    <row r="590" spans="1:17" x14ac:dyDescent="0.3">
      <c r="A590" t="s">
        <v>1309</v>
      </c>
      <c r="B590" t="s">
        <v>1310</v>
      </c>
      <c r="C590" t="s">
        <v>3106</v>
      </c>
      <c r="D590" t="s">
        <v>192</v>
      </c>
      <c r="E590">
        <v>8216.6040468600004</v>
      </c>
      <c r="F590">
        <v>1823.35</v>
      </c>
      <c r="G590">
        <v>80.576031384725297</v>
      </c>
      <c r="H590">
        <v>20.315493270047</v>
      </c>
      <c r="I590">
        <v>9.2652918552111192</v>
      </c>
      <c r="J590">
        <v>-8.6116177744398392</v>
      </c>
      <c r="K590">
        <v>1942.9104631441201</v>
      </c>
      <c r="L590">
        <v>1625.5997552706799</v>
      </c>
      <c r="M590">
        <v>44.491051089538097</v>
      </c>
      <c r="N590">
        <v>2.4748420553020001</v>
      </c>
      <c r="O590">
        <v>29.426604875640901</v>
      </c>
      <c r="P590">
        <v>114.511764705882</v>
      </c>
      <c r="Q590">
        <v>4.6226559850224003E-2</v>
      </c>
    </row>
    <row r="591" spans="1:17" hidden="1" x14ac:dyDescent="0.3">
      <c r="A591" t="s">
        <v>1311</v>
      </c>
      <c r="B591" t="s">
        <v>1312</v>
      </c>
      <c r="C591" t="s">
        <v>3112</v>
      </c>
      <c r="D591" t="s">
        <v>57</v>
      </c>
      <c r="E591">
        <v>8214.1827052539993</v>
      </c>
      <c r="F591">
        <v>120.08</v>
      </c>
      <c r="G591">
        <v>251.616670748351</v>
      </c>
      <c r="H591">
        <v>-20.073656308362398</v>
      </c>
      <c r="I591">
        <v>71.740067115123693</v>
      </c>
      <c r="J591">
        <v>-13.9655396151155</v>
      </c>
      <c r="K591">
        <v>129.87296532903801</v>
      </c>
      <c r="L591">
        <v>93.800169112745706</v>
      </c>
      <c r="M591">
        <v>17.9167579312806</v>
      </c>
      <c r="N591">
        <v>0.39328710147935703</v>
      </c>
      <c r="O591">
        <v>40.947701532311797</v>
      </c>
      <c r="P591">
        <v>295</v>
      </c>
      <c r="Q591">
        <v>0.1020464332281</v>
      </c>
    </row>
    <row r="592" spans="1:17" x14ac:dyDescent="0.3">
      <c r="A592" t="s">
        <v>1313</v>
      </c>
      <c r="B592" t="s">
        <v>1314</v>
      </c>
      <c r="C592" t="s">
        <v>3111</v>
      </c>
      <c r="D592" t="s">
        <v>432</v>
      </c>
      <c r="E592">
        <v>8210.2223042000005</v>
      </c>
      <c r="F592">
        <v>152.94999999999999</v>
      </c>
      <c r="G592">
        <v>-4.6844217465868399</v>
      </c>
      <c r="H592">
        <v>-11.4270107477075</v>
      </c>
      <c r="I592">
        <v>-7.9683226294383598</v>
      </c>
      <c r="J592">
        <v>-12.540130757392999</v>
      </c>
      <c r="K592">
        <v>179.341753288489</v>
      </c>
      <c r="L592">
        <v>171.379018885617</v>
      </c>
      <c r="M592">
        <v>18.987470667895099</v>
      </c>
      <c r="N592">
        <v>0.490454386655018</v>
      </c>
      <c r="O592">
        <v>60.183066361556001</v>
      </c>
      <c r="P592">
        <v>29.180743243243199</v>
      </c>
      <c r="Q592">
        <v>7.0557861773025005E-2</v>
      </c>
    </row>
    <row r="593" spans="1:17" hidden="1" x14ac:dyDescent="0.3">
      <c r="A593" t="s">
        <v>1315</v>
      </c>
      <c r="B593" t="s">
        <v>1316</v>
      </c>
      <c r="C593" t="s">
        <v>3112</v>
      </c>
      <c r="D593" t="s">
        <v>238</v>
      </c>
      <c r="E593">
        <v>8202.0410633699994</v>
      </c>
      <c r="F593">
        <v>1565.85</v>
      </c>
      <c r="G593">
        <v>2094.8571570376798</v>
      </c>
      <c r="H593">
        <v>22.3161064275568</v>
      </c>
      <c r="I593">
        <v>93.511001812887599</v>
      </c>
      <c r="J593">
        <v>-16.079852573231001</v>
      </c>
      <c r="K593">
        <v>1490.1562902752</v>
      </c>
      <c r="L593">
        <v>989.51020506739701</v>
      </c>
      <c r="M593">
        <v>42.143415395061901</v>
      </c>
      <c r="N593">
        <v>1.6451875632935</v>
      </c>
      <c r="O593">
        <v>21.336654213366501</v>
      </c>
    </row>
    <row r="594" spans="1:17" x14ac:dyDescent="0.3">
      <c r="A594" t="s">
        <v>1317</v>
      </c>
      <c r="B594" t="s">
        <v>1318</v>
      </c>
      <c r="C594" t="s">
        <v>3101</v>
      </c>
      <c r="D594" t="s">
        <v>51</v>
      </c>
      <c r="E594">
        <v>8194.5066769999994</v>
      </c>
      <c r="F594">
        <v>481.4</v>
      </c>
      <c r="G594">
        <v>-11.334053450696301</v>
      </c>
      <c r="H594">
        <v>-1.0387726152106</v>
      </c>
      <c r="I594">
        <v>14.828207158281</v>
      </c>
      <c r="J594">
        <v>-7.5621994582182204</v>
      </c>
      <c r="K594">
        <v>492.49277908584799</v>
      </c>
      <c r="L594">
        <v>429.69065385222598</v>
      </c>
      <c r="M594">
        <v>33.151105080263598</v>
      </c>
      <c r="N594">
        <v>0.26945240173553803</v>
      </c>
      <c r="O594">
        <v>14.945990859991699</v>
      </c>
      <c r="P594">
        <v>50.672926447574298</v>
      </c>
    </row>
    <row r="595" spans="1:17" x14ac:dyDescent="0.3">
      <c r="A595" t="s">
        <v>1319</v>
      </c>
      <c r="B595" t="s">
        <v>1320</v>
      </c>
      <c r="C595" t="s">
        <v>3103</v>
      </c>
      <c r="D595" t="s">
        <v>62</v>
      </c>
      <c r="E595">
        <v>8181.7998889</v>
      </c>
      <c r="F595">
        <v>6414.8</v>
      </c>
      <c r="G595">
        <v>61.480414795049199</v>
      </c>
      <c r="H595">
        <v>-10.835972840916201</v>
      </c>
      <c r="I595">
        <v>-41.157701965221001</v>
      </c>
      <c r="J595">
        <v>-9.1404116975855096</v>
      </c>
      <c r="K595">
        <v>7295.6409530920901</v>
      </c>
      <c r="L595">
        <v>7064.7349371237497</v>
      </c>
      <c r="M595">
        <v>19.067595773741399</v>
      </c>
      <c r="N595">
        <v>0.73932423550495396</v>
      </c>
      <c r="O595">
        <v>60.220895429319697</v>
      </c>
      <c r="P595">
        <v>92.463246324632394</v>
      </c>
      <c r="Q595">
        <v>0.12736866540646</v>
      </c>
    </row>
    <row r="596" spans="1:17" hidden="1" x14ac:dyDescent="0.3">
      <c r="A596" t="s">
        <v>1321</v>
      </c>
      <c r="B596" t="s">
        <v>1322</v>
      </c>
      <c r="C596" t="s">
        <v>3112</v>
      </c>
      <c r="D596" t="s">
        <v>276</v>
      </c>
      <c r="E596">
        <v>8175.7822355999997</v>
      </c>
      <c r="F596">
        <v>68.41</v>
      </c>
      <c r="G596">
        <v>-8.0804761130304694</v>
      </c>
      <c r="H596">
        <v>-12.6171866413607</v>
      </c>
      <c r="I596">
        <v>7.3889193571962704</v>
      </c>
      <c r="J596">
        <v>-12.0927893852166</v>
      </c>
      <c r="K596">
        <v>79.616112323910002</v>
      </c>
      <c r="L596">
        <v>69.348817572125</v>
      </c>
      <c r="M596">
        <v>16.047230272636899</v>
      </c>
      <c r="N596">
        <v>0.406954786999767</v>
      </c>
      <c r="O596">
        <v>53.486332407542697</v>
      </c>
      <c r="P596">
        <v>66.650426309378801</v>
      </c>
      <c r="Q596">
        <v>8.2757701259412994E-2</v>
      </c>
    </row>
    <row r="597" spans="1:17" x14ac:dyDescent="0.3">
      <c r="A597" t="s">
        <v>1323</v>
      </c>
      <c r="B597" t="s">
        <v>1324</v>
      </c>
      <c r="C597" t="s">
        <v>603</v>
      </c>
      <c r="D597" t="s">
        <v>449</v>
      </c>
      <c r="E597">
        <v>8173.84270302</v>
      </c>
      <c r="F597">
        <v>372.35</v>
      </c>
      <c r="G597">
        <v>81.167603988067995</v>
      </c>
      <c r="H597">
        <v>-10.3422387169069</v>
      </c>
      <c r="I597">
        <v>9.2906925942188803</v>
      </c>
      <c r="J597">
        <v>-12.584558090115999</v>
      </c>
      <c r="K597">
        <v>369.70168588650199</v>
      </c>
      <c r="L597">
        <v>336.14916046562502</v>
      </c>
      <c r="M597">
        <v>13.8191268878417</v>
      </c>
      <c r="N597">
        <v>0.99043325619148503</v>
      </c>
      <c r="O597">
        <v>13.146233382570101</v>
      </c>
      <c r="P597">
        <v>113.994252873563</v>
      </c>
      <c r="Q597">
        <v>0.101996830706176</v>
      </c>
    </row>
    <row r="598" spans="1:17" x14ac:dyDescent="0.3">
      <c r="A598" t="s">
        <v>1325</v>
      </c>
      <c r="B598" t="s">
        <v>1326</v>
      </c>
      <c r="C598" t="s">
        <v>3096</v>
      </c>
      <c r="D598" t="s">
        <v>21</v>
      </c>
      <c r="E598">
        <v>8154.8878316500004</v>
      </c>
      <c r="F598">
        <v>2723.1</v>
      </c>
      <c r="G598">
        <v>-7.0568207085444303</v>
      </c>
      <c r="H598">
        <v>7.1585646674575099</v>
      </c>
      <c r="I598">
        <v>-7.7177498033927501</v>
      </c>
      <c r="J598">
        <v>-11.5775789027565</v>
      </c>
      <c r="K598">
        <v>2760.0421820524102</v>
      </c>
      <c r="L598">
        <v>2673.0963172902698</v>
      </c>
      <c r="M598">
        <v>35.944523691162502</v>
      </c>
      <c r="N598">
        <v>2.03238867155794</v>
      </c>
      <c r="O598">
        <v>15.493371525100001</v>
      </c>
      <c r="P598">
        <v>27.3935112628944</v>
      </c>
      <c r="Q598">
        <v>-1.7424660496741001E-2</v>
      </c>
    </row>
    <row r="599" spans="1:17" x14ac:dyDescent="0.3">
      <c r="A599" t="s">
        <v>1327</v>
      </c>
      <c r="B599" t="s">
        <v>1328</v>
      </c>
      <c r="C599" t="s">
        <v>3108</v>
      </c>
      <c r="D599" t="s">
        <v>1329</v>
      </c>
      <c r="E599">
        <v>8050.8351536199998</v>
      </c>
      <c r="F599">
        <v>260.55</v>
      </c>
      <c r="G599">
        <v>15.810263088796299</v>
      </c>
      <c r="H599">
        <v>5.2590762898471803</v>
      </c>
      <c r="I599">
        <v>35.589144408184403</v>
      </c>
      <c r="J599">
        <v>-4.6932683509451296</v>
      </c>
      <c r="K599">
        <v>253.152190641326</v>
      </c>
      <c r="L599">
        <v>222.378617576669</v>
      </c>
      <c r="M599">
        <v>34.021189242322002</v>
      </c>
      <c r="N599">
        <v>0.55558717763861198</v>
      </c>
      <c r="O599">
        <v>6.4287085012473701</v>
      </c>
      <c r="P599">
        <v>53.626179245282998</v>
      </c>
      <c r="Q599">
        <v>-1.745167662999E-3</v>
      </c>
    </row>
    <row r="600" spans="1:17" hidden="1" x14ac:dyDescent="0.3">
      <c r="A600" t="s">
        <v>1330</v>
      </c>
      <c r="B600" t="s">
        <v>1331</v>
      </c>
      <c r="C600" t="s">
        <v>3112</v>
      </c>
      <c r="D600" t="s">
        <v>117</v>
      </c>
      <c r="E600">
        <v>8023.7978259749998</v>
      </c>
      <c r="F600">
        <v>325.39999999999998</v>
      </c>
      <c r="G600">
        <v>257.99054924116501</v>
      </c>
      <c r="H600">
        <v>1.2345826396959101</v>
      </c>
      <c r="I600">
        <v>1.9321267469116701</v>
      </c>
      <c r="J600">
        <v>-7.8374568142627501</v>
      </c>
      <c r="K600">
        <v>354.54219917791499</v>
      </c>
      <c r="L600">
        <v>289.82822307891701</v>
      </c>
      <c r="M600">
        <v>24.773635699505199</v>
      </c>
      <c r="N600">
        <v>0.34286673967910702</v>
      </c>
      <c r="O600">
        <v>22.725875845113698</v>
      </c>
      <c r="P600">
        <v>293.70840895341797</v>
      </c>
      <c r="Q600">
        <v>0.14616977295149999</v>
      </c>
    </row>
    <row r="601" spans="1:17" x14ac:dyDescent="0.3">
      <c r="A601" t="s">
        <v>1332</v>
      </c>
      <c r="B601" t="s">
        <v>1333</v>
      </c>
      <c r="C601" t="s">
        <v>3103</v>
      </c>
      <c r="D601" t="s">
        <v>192</v>
      </c>
      <c r="E601">
        <v>8013.8466900000003</v>
      </c>
      <c r="F601">
        <v>414.45</v>
      </c>
      <c r="G601">
        <v>5.8674220475549701</v>
      </c>
      <c r="H601">
        <v>-0.79534547886028995</v>
      </c>
      <c r="I601">
        <v>25.957780446760999</v>
      </c>
      <c r="J601">
        <v>-3.4613396578765401</v>
      </c>
      <c r="K601">
        <v>419.95582977884101</v>
      </c>
      <c r="L601">
        <v>357.27445327313302</v>
      </c>
      <c r="M601">
        <v>44.214641757802703</v>
      </c>
      <c r="N601">
        <v>0.77169011743263505</v>
      </c>
      <c r="O601">
        <v>17.0949451079744</v>
      </c>
      <c r="P601">
        <v>72.615576842982094</v>
      </c>
    </row>
    <row r="602" spans="1:17" x14ac:dyDescent="0.3">
      <c r="A602" t="s">
        <v>1334</v>
      </c>
      <c r="B602" t="s">
        <v>1335</v>
      </c>
      <c r="C602" t="s">
        <v>3114</v>
      </c>
      <c r="D602" t="s">
        <v>1153</v>
      </c>
      <c r="E602">
        <v>7997.6397366410001</v>
      </c>
      <c r="F602">
        <v>77</v>
      </c>
      <c r="G602">
        <v>-16.5113369953045</v>
      </c>
      <c r="H602">
        <v>-0.94715900513817097</v>
      </c>
      <c r="I602">
        <v>-21.799669804894901</v>
      </c>
      <c r="J602">
        <v>-5.4765091429986796</v>
      </c>
      <c r="K602">
        <v>83.744431012964796</v>
      </c>
      <c r="L602">
        <v>86.006462609504894</v>
      </c>
      <c r="M602">
        <v>38.860067254225498</v>
      </c>
      <c r="N602">
        <v>1.0443045053503699</v>
      </c>
      <c r="O602">
        <v>76.233766233766204</v>
      </c>
      <c r="P602">
        <v>15.442278860569701</v>
      </c>
      <c r="Q602">
        <v>7.522053444588E-3</v>
      </c>
    </row>
    <row r="603" spans="1:17" x14ac:dyDescent="0.3">
      <c r="A603" t="s">
        <v>1336</v>
      </c>
      <c r="B603" t="s">
        <v>1337</v>
      </c>
      <c r="C603" t="s">
        <v>3108</v>
      </c>
      <c r="D603" t="s">
        <v>238</v>
      </c>
      <c r="E603">
        <v>7996.9888431999998</v>
      </c>
      <c r="F603">
        <v>422</v>
      </c>
      <c r="G603">
        <v>6.3427852611526099</v>
      </c>
      <c r="H603">
        <v>-75.918718284772694</v>
      </c>
      <c r="I603">
        <v>-20.174014732982599</v>
      </c>
      <c r="J603">
        <v>-13.877518574106301</v>
      </c>
      <c r="K603">
        <v>450.700482153596</v>
      </c>
      <c r="L603">
        <v>417.22761435152597</v>
      </c>
      <c r="M603">
        <v>27.906912708095401</v>
      </c>
      <c r="N603">
        <v>0.67751989733339602</v>
      </c>
      <c r="O603">
        <v>30</v>
      </c>
      <c r="P603">
        <v>35.9667493636627</v>
      </c>
      <c r="Q603">
        <v>-6.1748650351020002E-3</v>
      </c>
    </row>
    <row r="604" spans="1:17" x14ac:dyDescent="0.3">
      <c r="A604" t="s">
        <v>1338</v>
      </c>
      <c r="B604" t="s">
        <v>1339</v>
      </c>
      <c r="C604" t="s">
        <v>3100</v>
      </c>
      <c r="D604" t="s">
        <v>48</v>
      </c>
      <c r="E604">
        <v>7983.4988148000002</v>
      </c>
      <c r="F604">
        <v>318.2</v>
      </c>
      <c r="G604">
        <v>-33.599203913020403</v>
      </c>
      <c r="H604">
        <v>-21.308428086687499</v>
      </c>
      <c r="I604">
        <v>-37.286854307362702</v>
      </c>
      <c r="J604">
        <v>-25.565714797152999</v>
      </c>
      <c r="K604">
        <v>426.937591598886</v>
      </c>
      <c r="L604">
        <v>435.07241820193099</v>
      </c>
      <c r="M604">
        <v>13.7831106103291</v>
      </c>
      <c r="N604">
        <v>2.9738897446136998</v>
      </c>
      <c r="O604">
        <v>80.641106222501506</v>
      </c>
      <c r="P604">
        <v>6.4214046822742299</v>
      </c>
      <c r="Q604">
        <v>-1.8930709573528999E-2</v>
      </c>
    </row>
    <row r="605" spans="1:17" hidden="1" x14ac:dyDescent="0.3">
      <c r="A605" t="s">
        <v>1340</v>
      </c>
      <c r="B605" t="s">
        <v>1341</v>
      </c>
      <c r="C605" t="s">
        <v>3112</v>
      </c>
      <c r="D605" t="s">
        <v>114</v>
      </c>
      <c r="E605">
        <v>7981.7282668750004</v>
      </c>
      <c r="F605">
        <v>2525.85</v>
      </c>
      <c r="G605">
        <v>-41.6485523502569</v>
      </c>
      <c r="H605">
        <v>0.88450345737463798</v>
      </c>
      <c r="I605">
        <v>-17.3957050058685</v>
      </c>
      <c r="J605">
        <v>-4.1451018110032898</v>
      </c>
      <c r="K605">
        <v>2653.0449005851001</v>
      </c>
      <c r="L605">
        <v>2686.2680993006402</v>
      </c>
      <c r="M605">
        <v>35.567032927031498</v>
      </c>
      <c r="N605">
        <v>1.50802059451534</v>
      </c>
      <c r="O605">
        <v>22.6517805887127</v>
      </c>
      <c r="P605">
        <v>7.5287356321839001</v>
      </c>
      <c r="Q605">
        <v>-1.0212746559030001E-3</v>
      </c>
    </row>
    <row r="606" spans="1:17" hidden="1" x14ac:dyDescent="0.3">
      <c r="A606" t="s">
        <v>1342</v>
      </c>
      <c r="B606" t="s">
        <v>1343</v>
      </c>
      <c r="C606" t="s">
        <v>3112</v>
      </c>
      <c r="D606" t="s">
        <v>443</v>
      </c>
      <c r="E606">
        <v>7946.6809710399903</v>
      </c>
      <c r="F606">
        <v>1063.05</v>
      </c>
      <c r="G606">
        <v>3.78258076352332</v>
      </c>
      <c r="H606">
        <v>3.0951475185607502</v>
      </c>
      <c r="I606">
        <v>12.792506540850701</v>
      </c>
      <c r="J606">
        <v>-0.45303622347018802</v>
      </c>
      <c r="K606">
        <v>1048.8124316328499</v>
      </c>
      <c r="L606">
        <v>954.88426180696297</v>
      </c>
      <c r="M606">
        <v>47.6517086260111</v>
      </c>
      <c r="N606">
        <v>1.0388281992267401</v>
      </c>
      <c r="O606">
        <v>16.457363247260201</v>
      </c>
      <c r="P606">
        <v>40.308849732726102</v>
      </c>
      <c r="Q606">
        <v>4.9086645644429001E-2</v>
      </c>
    </row>
    <row r="607" spans="1:17" x14ac:dyDescent="0.3">
      <c r="A607" t="s">
        <v>1344</v>
      </c>
      <c r="B607" t="s">
        <v>1345</v>
      </c>
      <c r="C607" t="s">
        <v>3097</v>
      </c>
      <c r="D607" t="s">
        <v>24</v>
      </c>
      <c r="E607">
        <v>7931.25196623999</v>
      </c>
      <c r="F607">
        <v>69.55</v>
      </c>
      <c r="G607">
        <v>-51.647271642899497</v>
      </c>
      <c r="H607">
        <v>-4.7533157964527399</v>
      </c>
      <c r="I607">
        <v>-38.022707830206997</v>
      </c>
      <c r="J607">
        <v>0.49355024315085</v>
      </c>
      <c r="K607">
        <v>77.361298034589495</v>
      </c>
      <c r="L607">
        <v>86.924237692457197</v>
      </c>
      <c r="M607">
        <v>38.996311481664399</v>
      </c>
      <c r="N607">
        <v>0.81498518361732297</v>
      </c>
      <c r="O607">
        <v>67.505391804457204</v>
      </c>
      <c r="P607">
        <v>6.0213414634146396</v>
      </c>
      <c r="Q607">
        <v>-9.018210787797E-3</v>
      </c>
    </row>
    <row r="608" spans="1:17" x14ac:dyDescent="0.3">
      <c r="A608" t="s">
        <v>1346</v>
      </c>
      <c r="B608" t="s">
        <v>1347</v>
      </c>
      <c r="C608" t="s">
        <v>3108</v>
      </c>
      <c r="D608" t="s">
        <v>785</v>
      </c>
      <c r="E608">
        <v>7896.6696259359996</v>
      </c>
      <c r="F608">
        <v>205.79</v>
      </c>
      <c r="G608">
        <v>40.621242023266298</v>
      </c>
      <c r="H608">
        <v>-0.52062142779565201</v>
      </c>
      <c r="I608">
        <v>3.342975080185</v>
      </c>
      <c r="J608">
        <v>-0.476164141180631</v>
      </c>
      <c r="K608">
        <v>214.805306548961</v>
      </c>
      <c r="L608">
        <v>202.78944744016999</v>
      </c>
      <c r="M608">
        <v>46.4231682906033</v>
      </c>
      <c r="N608">
        <v>1.2440508406694899</v>
      </c>
      <c r="O608">
        <v>44.074056076582899</v>
      </c>
      <c r="P608">
        <v>71.135135135135101</v>
      </c>
      <c r="Q608">
        <v>0.16708575402060899</v>
      </c>
    </row>
    <row r="609" spans="1:17" x14ac:dyDescent="0.3">
      <c r="A609" t="s">
        <v>1348</v>
      </c>
      <c r="B609" t="s">
        <v>1349</v>
      </c>
      <c r="C609" t="s">
        <v>3104</v>
      </c>
      <c r="D609" t="s">
        <v>74</v>
      </c>
      <c r="E609">
        <v>7887.5808377550002</v>
      </c>
      <c r="F609">
        <v>204.7</v>
      </c>
      <c r="G609">
        <v>2.0204109273260098</v>
      </c>
      <c r="H609">
        <v>2.68485940638777</v>
      </c>
      <c r="I609">
        <v>-18.5822112071546</v>
      </c>
      <c r="J609">
        <v>-4.1003558141340699</v>
      </c>
      <c r="K609">
        <v>209.22762378455201</v>
      </c>
      <c r="L609">
        <v>203.64503331099201</v>
      </c>
      <c r="M609">
        <v>25.676422444921801</v>
      </c>
      <c r="N609">
        <v>0.52471879324269799</v>
      </c>
      <c r="O609">
        <v>25.061064973131401</v>
      </c>
      <c r="P609">
        <v>34.009819967266701</v>
      </c>
      <c r="Q609">
        <v>7.7251636472530999E-2</v>
      </c>
    </row>
    <row r="610" spans="1:17" x14ac:dyDescent="0.3">
      <c r="A610" t="s">
        <v>1350</v>
      </c>
      <c r="B610" t="s">
        <v>1351</v>
      </c>
      <c r="C610" t="s">
        <v>3103</v>
      </c>
      <c r="D610" t="s">
        <v>192</v>
      </c>
      <c r="E610">
        <v>7862.3881439999996</v>
      </c>
      <c r="F610">
        <v>518.65</v>
      </c>
      <c r="G610">
        <v>-14.799678147206</v>
      </c>
      <c r="H610">
        <v>-4.5529722409053104</v>
      </c>
      <c r="I610">
        <v>-11.032967295744401</v>
      </c>
      <c r="J610">
        <v>-8.9383054401858306</v>
      </c>
      <c r="K610">
        <v>568.38315648516698</v>
      </c>
      <c r="L610">
        <v>553.03780540843798</v>
      </c>
      <c r="M610">
        <v>24.902788080829399</v>
      </c>
      <c r="N610">
        <v>0.57001705014723103</v>
      </c>
      <c r="O610">
        <v>36.469680902342603</v>
      </c>
      <c r="P610">
        <v>19.780600461893702</v>
      </c>
      <c r="Q610">
        <v>5.9396619625442001E-2</v>
      </c>
    </row>
    <row r="611" spans="1:17" x14ac:dyDescent="0.3">
      <c r="A611" t="s">
        <v>1352</v>
      </c>
      <c r="B611" t="s">
        <v>1353</v>
      </c>
      <c r="C611" t="s">
        <v>3109</v>
      </c>
      <c r="D611" t="s">
        <v>122</v>
      </c>
      <c r="E611">
        <v>7859.2817824949998</v>
      </c>
      <c r="F611">
        <v>658.15</v>
      </c>
      <c r="G611">
        <v>-45.673350767032197</v>
      </c>
      <c r="H611">
        <v>5.6855522191511296</v>
      </c>
      <c r="I611">
        <v>-11.387636108548801</v>
      </c>
      <c r="J611">
        <v>-1.9482007151627101</v>
      </c>
      <c r="K611">
        <v>673.69505743078696</v>
      </c>
      <c r="L611">
        <v>694.13708170338998</v>
      </c>
      <c r="M611">
        <v>35.775729324170797</v>
      </c>
      <c r="N611">
        <v>0.31204668001546998</v>
      </c>
      <c r="O611">
        <v>28.997948795867199</v>
      </c>
      <c r="P611">
        <v>9.9482124958235794</v>
      </c>
      <c r="Q611">
        <v>-9.804669900396E-2</v>
      </c>
    </row>
    <row r="612" spans="1:17" x14ac:dyDescent="0.3">
      <c r="A612" t="s">
        <v>1354</v>
      </c>
      <c r="B612" t="s">
        <v>1355</v>
      </c>
      <c r="C612" t="s">
        <v>3100</v>
      </c>
      <c r="D612" t="s">
        <v>48</v>
      </c>
      <c r="E612">
        <v>7818.3218800000004</v>
      </c>
      <c r="F612">
        <v>286.75</v>
      </c>
      <c r="G612">
        <v>-16.811651066780399</v>
      </c>
      <c r="H612">
        <v>-10.8936806499526</v>
      </c>
      <c r="I612">
        <v>-1.9419026404656801</v>
      </c>
      <c r="J612">
        <v>-9.9906244004269205</v>
      </c>
      <c r="K612">
        <v>324.78835535061899</v>
      </c>
      <c r="L612">
        <v>312.93360830727198</v>
      </c>
      <c r="M612">
        <v>19.163768030538801</v>
      </c>
      <c r="N612">
        <v>0.43900510095640499</v>
      </c>
      <c r="O612">
        <v>44.864864864864799</v>
      </c>
      <c r="P612">
        <v>21.119324181626101</v>
      </c>
      <c r="Q612">
        <v>-2.4592449144831E-2</v>
      </c>
    </row>
    <row r="613" spans="1:17" x14ac:dyDescent="0.3">
      <c r="A613" t="s">
        <v>1356</v>
      </c>
      <c r="B613" t="s">
        <v>1357</v>
      </c>
      <c r="C613" t="s">
        <v>3110</v>
      </c>
      <c r="D613" t="s">
        <v>141</v>
      </c>
      <c r="E613">
        <v>7789.4153303249996</v>
      </c>
      <c r="F613">
        <v>538.29999999999995</v>
      </c>
      <c r="G613">
        <v>-1.87961018513534</v>
      </c>
      <c r="H613">
        <v>-0.46982429883048299</v>
      </c>
      <c r="I613">
        <v>13.669557913824301</v>
      </c>
      <c r="J613">
        <v>-8.0741873966778304</v>
      </c>
      <c r="K613">
        <v>569.85493124233699</v>
      </c>
      <c r="L613">
        <v>521.94373657099197</v>
      </c>
      <c r="M613">
        <v>31.016174557126401</v>
      </c>
      <c r="N613">
        <v>0.80645055282723799</v>
      </c>
      <c r="O613">
        <v>29.853241686791701</v>
      </c>
      <c r="P613">
        <v>41.639257992369402</v>
      </c>
      <c r="Q613">
        <v>5.5648076611300003E-3</v>
      </c>
    </row>
    <row r="614" spans="1:17" x14ac:dyDescent="0.3">
      <c r="A614" t="s">
        <v>1358</v>
      </c>
      <c r="B614" t="s">
        <v>1359</v>
      </c>
      <c r="C614" t="s">
        <v>3115</v>
      </c>
      <c r="D614" t="s">
        <v>1360</v>
      </c>
      <c r="E614">
        <v>7781.4974849999999</v>
      </c>
      <c r="F614">
        <v>634</v>
      </c>
      <c r="G614">
        <v>-10.916653848877999</v>
      </c>
      <c r="H614">
        <v>5.0837050802526802</v>
      </c>
      <c r="I614">
        <v>5.2331797197861603</v>
      </c>
      <c r="J614">
        <v>-4.8537525547142204</v>
      </c>
      <c r="K614">
        <v>649.46406771682598</v>
      </c>
      <c r="L614">
        <v>595.04349542199304</v>
      </c>
      <c r="M614">
        <v>40.262090760357097</v>
      </c>
      <c r="N614">
        <v>0.57779972390690504</v>
      </c>
      <c r="O614">
        <v>21.198738170346999</v>
      </c>
      <c r="P614">
        <v>55.793094974812597</v>
      </c>
      <c r="Q614">
        <v>0.13149855267805999</v>
      </c>
    </row>
    <row r="615" spans="1:17" x14ac:dyDescent="0.3">
      <c r="A615" t="s">
        <v>1361</v>
      </c>
      <c r="B615" t="s">
        <v>1362</v>
      </c>
      <c r="C615" t="s">
        <v>3107</v>
      </c>
      <c r="D615" t="s">
        <v>443</v>
      </c>
      <c r="E615">
        <v>7724.879422127</v>
      </c>
      <c r="F615">
        <v>176.46</v>
      </c>
      <c r="G615">
        <v>-45.015658699259703</v>
      </c>
      <c r="H615">
        <v>-4.2525805996292396</v>
      </c>
      <c r="I615">
        <v>-11.202991805866199</v>
      </c>
      <c r="J615">
        <v>-4.9517017190743697</v>
      </c>
      <c r="K615">
        <v>191.217595782682</v>
      </c>
      <c r="L615">
        <v>192.36298917549701</v>
      </c>
      <c r="M615">
        <v>22.030453405482401</v>
      </c>
      <c r="N615">
        <v>0.29172132297006198</v>
      </c>
      <c r="O615">
        <v>26.88427972345</v>
      </c>
      <c r="P615">
        <v>21.696551724137901</v>
      </c>
    </row>
    <row r="616" spans="1:17" x14ac:dyDescent="0.3">
      <c r="A616" t="s">
        <v>1363</v>
      </c>
      <c r="B616" t="s">
        <v>1364</v>
      </c>
      <c r="C616" t="s">
        <v>3111</v>
      </c>
      <c r="D616" t="s">
        <v>432</v>
      </c>
      <c r="E616">
        <v>7712.5325931500001</v>
      </c>
      <c r="F616">
        <v>196.2</v>
      </c>
      <c r="G616">
        <v>-29.9032427795443</v>
      </c>
      <c r="H616">
        <v>-4.5528466520111301</v>
      </c>
      <c r="I616">
        <v>-30.048828623351799</v>
      </c>
      <c r="J616">
        <v>-6.9194146018005398</v>
      </c>
      <c r="K616">
        <v>218.07384510532501</v>
      </c>
      <c r="L616">
        <v>222.25447527739499</v>
      </c>
      <c r="M616">
        <v>16.145635352866801</v>
      </c>
      <c r="N616">
        <v>0.69692489694188298</v>
      </c>
      <c r="O616">
        <v>64.245667686034594</v>
      </c>
      <c r="P616">
        <v>9.5477386934673394</v>
      </c>
      <c r="Q616">
        <v>4.0542008666758E-2</v>
      </c>
    </row>
    <row r="617" spans="1:17" x14ac:dyDescent="0.3">
      <c r="A617" t="s">
        <v>1365</v>
      </c>
      <c r="B617" t="s">
        <v>1366</v>
      </c>
      <c r="C617" t="s">
        <v>3110</v>
      </c>
      <c r="D617" t="s">
        <v>141</v>
      </c>
      <c r="E617">
        <v>7665.3772087649904</v>
      </c>
      <c r="F617">
        <v>493</v>
      </c>
      <c r="G617">
        <v>-29.094193357938401</v>
      </c>
      <c r="H617">
        <v>-2.5974447463552099</v>
      </c>
      <c r="I617">
        <v>-31.208699490973999</v>
      </c>
      <c r="J617">
        <v>-2.5976289005487598</v>
      </c>
      <c r="K617">
        <v>535.71156473496603</v>
      </c>
      <c r="L617">
        <v>559.59016483911898</v>
      </c>
      <c r="M617">
        <v>35.836204675065602</v>
      </c>
      <c r="N617">
        <v>0.80254335268822896</v>
      </c>
      <c r="O617">
        <v>37.6876267748478</v>
      </c>
      <c r="P617">
        <v>3.9974686214534199</v>
      </c>
      <c r="Q617">
        <v>6.5136732432207994E-2</v>
      </c>
    </row>
    <row r="618" spans="1:17" x14ac:dyDescent="0.3">
      <c r="A618" t="s">
        <v>1367</v>
      </c>
      <c r="B618" t="s">
        <v>1368</v>
      </c>
      <c r="C618" t="s">
        <v>3101</v>
      </c>
      <c r="D618" t="s">
        <v>51</v>
      </c>
      <c r="E618">
        <v>7652.138551</v>
      </c>
      <c r="F618">
        <v>803.3</v>
      </c>
      <c r="G618">
        <v>103.18305915955099</v>
      </c>
      <c r="H618">
        <v>4.2508688197435296</v>
      </c>
      <c r="I618">
        <v>41.169496544553098</v>
      </c>
      <c r="J618">
        <v>-7.1858724540705801</v>
      </c>
      <c r="K618">
        <v>798.79951638490695</v>
      </c>
      <c r="L618">
        <v>624.27434794402302</v>
      </c>
      <c r="M618">
        <v>33.511421344093201</v>
      </c>
      <c r="N618">
        <v>0.57059593794697105</v>
      </c>
      <c r="O618">
        <v>19.4447902402589</v>
      </c>
      <c r="P618">
        <v>156.52243333865499</v>
      </c>
      <c r="Q618">
        <v>2.3333694447557E-2</v>
      </c>
    </row>
    <row r="619" spans="1:17" x14ac:dyDescent="0.3">
      <c r="A619" t="s">
        <v>1369</v>
      </c>
      <c r="B619" t="s">
        <v>1370</v>
      </c>
      <c r="C619" t="s">
        <v>3097</v>
      </c>
      <c r="D619" t="s">
        <v>24</v>
      </c>
      <c r="E619">
        <v>7643.7622808610004</v>
      </c>
      <c r="F619">
        <v>200.94</v>
      </c>
      <c r="G619">
        <v>-41.468580306191797</v>
      </c>
      <c r="H619">
        <v>-6.6688602935107202</v>
      </c>
      <c r="I619">
        <v>-21.854731567053602</v>
      </c>
      <c r="J619">
        <v>-7.5969014185838297</v>
      </c>
      <c r="K619">
        <v>223.78721275845601</v>
      </c>
      <c r="L619">
        <v>223.283750161001</v>
      </c>
      <c r="M619">
        <v>14.5504379239269</v>
      </c>
      <c r="N619">
        <v>0.62375929010116105</v>
      </c>
      <c r="O619">
        <v>42.604757639096199</v>
      </c>
      <c r="P619">
        <v>4.65625</v>
      </c>
      <c r="Q619">
        <v>0.11542795891912699</v>
      </c>
    </row>
    <row r="620" spans="1:17" x14ac:dyDescent="0.3">
      <c r="A620" t="s">
        <v>1371</v>
      </c>
      <c r="B620" t="s">
        <v>1372</v>
      </c>
      <c r="C620" t="s">
        <v>3108</v>
      </c>
      <c r="D620" t="s">
        <v>446</v>
      </c>
      <c r="E620">
        <v>7635.9473752200001</v>
      </c>
      <c r="F620">
        <v>584.4</v>
      </c>
      <c r="G620">
        <v>-43.032088779893897</v>
      </c>
      <c r="H620">
        <v>-3.6890199874416201</v>
      </c>
      <c r="I620">
        <v>-43.540206482906903</v>
      </c>
      <c r="J620">
        <v>-4.3832236359106798</v>
      </c>
      <c r="K620">
        <v>627.83141700766305</v>
      </c>
      <c r="L620">
        <v>693.890203103006</v>
      </c>
      <c r="M620">
        <v>18.553488729440101</v>
      </c>
      <c r="N620">
        <v>0.80697863320756102</v>
      </c>
      <c r="O620">
        <v>87.713894592744694</v>
      </c>
      <c r="P620">
        <v>3.1597528684907199</v>
      </c>
      <c r="Q620">
        <v>9.5267452144215004E-2</v>
      </c>
    </row>
    <row r="621" spans="1:17" x14ac:dyDescent="0.3">
      <c r="A621" t="s">
        <v>1373</v>
      </c>
      <c r="B621" t="s">
        <v>1374</v>
      </c>
      <c r="C621" t="s">
        <v>3106</v>
      </c>
      <c r="D621" t="s">
        <v>97</v>
      </c>
      <c r="E621">
        <v>7628.4601525149901</v>
      </c>
      <c r="F621">
        <v>1642.95</v>
      </c>
      <c r="G621">
        <v>-8.8665396421477993</v>
      </c>
      <c r="H621">
        <v>15.6006651287725</v>
      </c>
      <c r="I621">
        <v>11.2319651378274</v>
      </c>
      <c r="J621">
        <v>1.9993104554644301</v>
      </c>
      <c r="K621">
        <v>1514.12684915503</v>
      </c>
      <c r="L621">
        <v>1452.3954136019299</v>
      </c>
      <c r="M621">
        <v>57.356750461056102</v>
      </c>
      <c r="N621">
        <v>0.67225026393827703</v>
      </c>
      <c r="O621">
        <v>2.8028850543230202</v>
      </c>
      <c r="P621">
        <v>31.4359999999999</v>
      </c>
      <c r="Q621">
        <v>-9.9934933986069993E-2</v>
      </c>
    </row>
    <row r="622" spans="1:17" hidden="1" x14ac:dyDescent="0.3">
      <c r="A622" t="s">
        <v>1375</v>
      </c>
      <c r="B622" t="s">
        <v>1376</v>
      </c>
      <c r="C622" t="s">
        <v>3112</v>
      </c>
      <c r="D622" t="s">
        <v>48</v>
      </c>
      <c r="E622">
        <v>7612.7785640000002</v>
      </c>
      <c r="F622">
        <v>734.85</v>
      </c>
      <c r="G622">
        <v>213.21466651850201</v>
      </c>
      <c r="H622">
        <v>-4.0549210718483302</v>
      </c>
      <c r="I622">
        <v>158.172979156021</v>
      </c>
      <c r="J622">
        <v>-15.955468046044601</v>
      </c>
      <c r="K622">
        <v>722.03770488485804</v>
      </c>
      <c r="L622">
        <v>484.615730674796</v>
      </c>
      <c r="M622">
        <v>27.675211459287802</v>
      </c>
      <c r="N622">
        <v>0.67331378277952303</v>
      </c>
      <c r="O622">
        <v>20.698101653398599</v>
      </c>
      <c r="P622">
        <v>375.477191847298</v>
      </c>
    </row>
    <row r="623" spans="1:17" hidden="1" x14ac:dyDescent="0.3">
      <c r="A623" t="s">
        <v>1377</v>
      </c>
      <c r="B623" t="s">
        <v>1378</v>
      </c>
      <c r="C623" t="s">
        <v>3112</v>
      </c>
      <c r="D623" t="s">
        <v>603</v>
      </c>
      <c r="E623">
        <v>7605.9475755899903</v>
      </c>
      <c r="F623">
        <v>3782.6</v>
      </c>
      <c r="G623">
        <v>-7.3889779345509101</v>
      </c>
      <c r="H623">
        <v>0.52283581486448405</v>
      </c>
      <c r="I623">
        <v>7.9080910392864903</v>
      </c>
      <c r="J623">
        <v>-9.2309155863264198</v>
      </c>
      <c r="K623">
        <v>3942.6050771772502</v>
      </c>
      <c r="L623">
        <v>3683.9376620328198</v>
      </c>
      <c r="M623">
        <v>34.3755604213029</v>
      </c>
      <c r="N623">
        <v>0.86007209393533102</v>
      </c>
      <c r="O623">
        <v>18.384180193517601</v>
      </c>
      <c r="P623">
        <v>22.8755197505197</v>
      </c>
      <c r="Q623">
        <v>-2.0604705992934E-2</v>
      </c>
    </row>
    <row r="624" spans="1:17" x14ac:dyDescent="0.3">
      <c r="A624" t="s">
        <v>1379</v>
      </c>
      <c r="B624" t="s">
        <v>1380</v>
      </c>
      <c r="C624" t="s">
        <v>3099</v>
      </c>
      <c r="D624" t="s">
        <v>125</v>
      </c>
      <c r="E624">
        <v>7595.87443118999</v>
      </c>
      <c r="F624">
        <v>1260.3499999999999</v>
      </c>
      <c r="G624">
        <v>53.054923428415997</v>
      </c>
      <c r="H624">
        <v>13.276465263072801</v>
      </c>
      <c r="I624">
        <v>21.816305554866801</v>
      </c>
      <c r="J624">
        <v>-4.1064117544771701</v>
      </c>
      <c r="K624">
        <v>1220.68084656118</v>
      </c>
      <c r="L624">
        <v>1060.1756628560499</v>
      </c>
      <c r="M624">
        <v>50.086698685668203</v>
      </c>
      <c r="N624">
        <v>1.44035631635211</v>
      </c>
      <c r="O624">
        <v>6.8036656484310001</v>
      </c>
      <c r="P624">
        <v>87.468392086865904</v>
      </c>
      <c r="Q624">
        <v>8.8507235906628998E-2</v>
      </c>
    </row>
    <row r="625" spans="1:17" x14ac:dyDescent="0.3">
      <c r="A625" t="s">
        <v>1381</v>
      </c>
      <c r="B625" t="s">
        <v>1382</v>
      </c>
      <c r="C625" t="s">
        <v>3111</v>
      </c>
      <c r="D625" t="s">
        <v>465</v>
      </c>
      <c r="E625">
        <v>7564.8641360000001</v>
      </c>
      <c r="F625">
        <v>717.85</v>
      </c>
      <c r="G625">
        <v>-46.055911343357899</v>
      </c>
      <c r="H625">
        <v>1.5065217700969</v>
      </c>
      <c r="I625">
        <v>-22.217919016304801</v>
      </c>
      <c r="J625">
        <v>-3.9447530416458001</v>
      </c>
      <c r="K625">
        <v>744.24424993465095</v>
      </c>
      <c r="L625">
        <v>808.48477995497899</v>
      </c>
      <c r="M625">
        <v>13.3711179776747</v>
      </c>
      <c r="N625">
        <v>0.55370491563213697</v>
      </c>
      <c r="O625">
        <v>54.1129762485198</v>
      </c>
      <c r="P625">
        <v>6.6958977407847797</v>
      </c>
      <c r="Q625">
        <v>-4.9852005954257997E-2</v>
      </c>
    </row>
    <row r="626" spans="1:17" hidden="1" x14ac:dyDescent="0.3">
      <c r="A626" t="s">
        <v>1383</v>
      </c>
      <c r="B626" t="s">
        <v>1384</v>
      </c>
      <c r="C626" t="s">
        <v>3112</v>
      </c>
      <c r="D626" t="s">
        <v>273</v>
      </c>
      <c r="E626">
        <v>7563.3790499999996</v>
      </c>
      <c r="F626">
        <v>454.95</v>
      </c>
      <c r="G626">
        <v>52.573775604018202</v>
      </c>
      <c r="H626">
        <v>-4.73692210951255</v>
      </c>
      <c r="I626">
        <v>77.932900653724801</v>
      </c>
      <c r="J626">
        <v>-11.5113821009825</v>
      </c>
      <c r="K626">
        <v>482.52406221822798</v>
      </c>
      <c r="L626">
        <v>381.069966245373</v>
      </c>
      <c r="M626">
        <v>33.035459664162403</v>
      </c>
      <c r="N626">
        <v>0.89988944531946502</v>
      </c>
      <c r="O626">
        <v>28.365754478514098</v>
      </c>
      <c r="P626">
        <v>116.84938036224899</v>
      </c>
      <c r="Q626">
        <v>8.0951353216853997E-2</v>
      </c>
    </row>
    <row r="627" spans="1:17" x14ac:dyDescent="0.3">
      <c r="A627" t="s">
        <v>1385</v>
      </c>
      <c r="B627" t="s">
        <v>1386</v>
      </c>
      <c r="C627" t="s">
        <v>3099</v>
      </c>
      <c r="D627" t="s">
        <v>381</v>
      </c>
      <c r="E627">
        <v>7500.3219314999997</v>
      </c>
      <c r="F627">
        <v>567.1</v>
      </c>
      <c r="G627">
        <v>13.0764005143508</v>
      </c>
      <c r="H627">
        <v>-4.7651981210868604</v>
      </c>
      <c r="I627">
        <v>-1.34783125682798</v>
      </c>
      <c r="J627">
        <v>-10.1083897908421</v>
      </c>
      <c r="K627">
        <v>628.00849384734795</v>
      </c>
      <c r="L627">
        <v>582.06346629579105</v>
      </c>
      <c r="M627">
        <v>23.122725809425901</v>
      </c>
      <c r="N627">
        <v>0.27322824907842902</v>
      </c>
      <c r="O627">
        <v>39.834244401340101</v>
      </c>
      <c r="P627">
        <v>46.708058465916402</v>
      </c>
      <c r="Q627">
        <v>-2.0704031133803001E-2</v>
      </c>
    </row>
    <row r="628" spans="1:17" x14ac:dyDescent="0.3">
      <c r="A628" t="s">
        <v>1387</v>
      </c>
      <c r="B628" t="s">
        <v>1388</v>
      </c>
      <c r="C628" t="s">
        <v>3116</v>
      </c>
      <c r="D628" t="s">
        <v>1389</v>
      </c>
      <c r="E628">
        <v>7463.02026492</v>
      </c>
      <c r="F628">
        <v>439.65</v>
      </c>
      <c r="G628">
        <v>-13.0218543295552</v>
      </c>
      <c r="H628">
        <v>4.71071060210868</v>
      </c>
      <c r="I628">
        <v>6.8183260590170596</v>
      </c>
      <c r="J628">
        <v>-9.2255734041323105</v>
      </c>
      <c r="K628">
        <v>475.04647910531202</v>
      </c>
      <c r="L628">
        <v>445.12575374207199</v>
      </c>
      <c r="M628">
        <v>22.9960082918933</v>
      </c>
      <c r="N628">
        <v>0.60794510544333102</v>
      </c>
      <c r="O628">
        <v>45.286022972819197</v>
      </c>
      <c r="P628">
        <v>37.778125979316798</v>
      </c>
      <c r="Q628">
        <v>7.447456099067E-2</v>
      </c>
    </row>
    <row r="629" spans="1:17" x14ac:dyDescent="0.3">
      <c r="A629" t="s">
        <v>1390</v>
      </c>
      <c r="B629" t="s">
        <v>1391</v>
      </c>
      <c r="C629" t="s">
        <v>3109</v>
      </c>
      <c r="D629" t="s">
        <v>603</v>
      </c>
      <c r="E629">
        <v>7383.7750889250001</v>
      </c>
      <c r="F629">
        <v>557.15</v>
      </c>
      <c r="G629">
        <v>41.255214859457098</v>
      </c>
      <c r="H629">
        <v>0.80950966116526302</v>
      </c>
      <c r="I629">
        <v>10.4380581433154</v>
      </c>
      <c r="J629">
        <v>-7.4452119925513696</v>
      </c>
      <c r="K629">
        <v>568.51537041056599</v>
      </c>
      <c r="L629">
        <v>499.17159640237401</v>
      </c>
      <c r="M629">
        <v>31.144582744938798</v>
      </c>
      <c r="N629">
        <v>0.55982454404045301</v>
      </c>
      <c r="O629">
        <v>14.816476711837</v>
      </c>
      <c r="P629">
        <v>79.119112682848396</v>
      </c>
      <c r="Q629">
        <v>6.8060497609188003E-2</v>
      </c>
    </row>
    <row r="630" spans="1:17" x14ac:dyDescent="0.3">
      <c r="A630" t="s">
        <v>1392</v>
      </c>
      <c r="B630" t="s">
        <v>1393</v>
      </c>
      <c r="C630" t="s">
        <v>3111</v>
      </c>
      <c r="D630" t="s">
        <v>270</v>
      </c>
      <c r="E630">
        <v>7366.7812001699904</v>
      </c>
      <c r="F630">
        <v>651.79999999999995</v>
      </c>
      <c r="G630">
        <v>-18.098537065339901</v>
      </c>
      <c r="H630">
        <v>-7.3225068205441204</v>
      </c>
      <c r="I630">
        <v>-10.123323119481499</v>
      </c>
      <c r="J630">
        <v>-7.5650048262440102</v>
      </c>
      <c r="K630">
        <v>683.990922679802</v>
      </c>
      <c r="L630">
        <v>673.19923653676096</v>
      </c>
      <c r="M630">
        <v>10.574122260471601</v>
      </c>
      <c r="N630">
        <v>1.2314548737441899</v>
      </c>
      <c r="O630">
        <v>28.521018717397901</v>
      </c>
      <c r="P630">
        <v>27.791393000686199</v>
      </c>
    </row>
    <row r="631" spans="1:17" x14ac:dyDescent="0.3">
      <c r="A631" t="s">
        <v>1394</v>
      </c>
      <c r="B631" t="s">
        <v>1395</v>
      </c>
      <c r="C631" t="s">
        <v>3109</v>
      </c>
      <c r="D631" t="s">
        <v>250</v>
      </c>
      <c r="E631">
        <v>7348.7500788850002</v>
      </c>
      <c r="F631">
        <v>367.85</v>
      </c>
      <c r="G631">
        <v>-36.6859355346146</v>
      </c>
      <c r="H631">
        <v>1.1052031276790999</v>
      </c>
      <c r="I631">
        <v>-23.743539618194799</v>
      </c>
      <c r="J631">
        <v>-2.7721545139198298</v>
      </c>
      <c r="K631">
        <v>397.115566023746</v>
      </c>
      <c r="L631">
        <v>404.77312656029898</v>
      </c>
      <c r="M631">
        <v>26.959975293109</v>
      </c>
      <c r="N631">
        <v>0.78243668726005999</v>
      </c>
      <c r="O631">
        <v>37.284219111050596</v>
      </c>
      <c r="P631">
        <v>5.7800143781452098</v>
      </c>
      <c r="Q631">
        <v>4.4687149906071998E-2</v>
      </c>
    </row>
    <row r="632" spans="1:17" hidden="1" x14ac:dyDescent="0.3">
      <c r="A632" t="s">
        <v>1396</v>
      </c>
      <c r="B632" t="s">
        <v>1397</v>
      </c>
      <c r="C632" t="s">
        <v>3109</v>
      </c>
      <c r="D632" t="s">
        <v>250</v>
      </c>
      <c r="E632">
        <v>7338.1286243199902</v>
      </c>
      <c r="F632">
        <v>328.15</v>
      </c>
      <c r="G632">
        <v>-46.0520045785725</v>
      </c>
      <c r="H632">
        <v>-3.16962943342237</v>
      </c>
      <c r="I632">
        <v>-39.837720096171303</v>
      </c>
      <c r="J632">
        <v>-10.6668100568696</v>
      </c>
      <c r="K632">
        <v>378.80297679827203</v>
      </c>
      <c r="M632">
        <v>15.644299737510201</v>
      </c>
      <c r="N632">
        <v>0.76519182356959603</v>
      </c>
      <c r="O632">
        <v>64.025598049672396</v>
      </c>
      <c r="P632">
        <v>7.23856209150326</v>
      </c>
    </row>
    <row r="633" spans="1:17" x14ac:dyDescent="0.3">
      <c r="A633" t="s">
        <v>1398</v>
      </c>
      <c r="B633" t="s">
        <v>1399</v>
      </c>
      <c r="C633" t="s">
        <v>3096</v>
      </c>
      <c r="D633" t="s">
        <v>21</v>
      </c>
      <c r="E633">
        <v>7294.8832696299996</v>
      </c>
      <c r="F633">
        <v>883.25</v>
      </c>
      <c r="G633">
        <v>67.647897203066293</v>
      </c>
      <c r="H633">
        <v>7.69631699951315</v>
      </c>
      <c r="I633">
        <v>7.6339390176780997</v>
      </c>
      <c r="J633">
        <v>-4.2338681003079</v>
      </c>
      <c r="K633">
        <v>877.56287656594395</v>
      </c>
      <c r="L633">
        <v>758.32824156277195</v>
      </c>
      <c r="M633">
        <v>36.490839311346797</v>
      </c>
      <c r="N633">
        <v>0.92501128746564398</v>
      </c>
      <c r="O633">
        <v>12.420039626379801</v>
      </c>
      <c r="P633">
        <v>112.831325301204</v>
      </c>
      <c r="Q633">
        <v>0.13052246123325401</v>
      </c>
    </row>
    <row r="634" spans="1:17" x14ac:dyDescent="0.3">
      <c r="A634" t="s">
        <v>1400</v>
      </c>
      <c r="B634" t="s">
        <v>1401</v>
      </c>
      <c r="C634" t="s">
        <v>3097</v>
      </c>
      <c r="D634" t="s">
        <v>21</v>
      </c>
      <c r="E634">
        <v>7291.9587417039902</v>
      </c>
      <c r="F634">
        <v>27.55</v>
      </c>
      <c r="G634">
        <v>23.967642872096299</v>
      </c>
      <c r="H634">
        <v>0.28062468193130402</v>
      </c>
      <c r="I634">
        <v>-25.964518899462298</v>
      </c>
      <c r="J634">
        <v>-7.8207152220713798</v>
      </c>
      <c r="K634">
        <v>28.630429843014898</v>
      </c>
      <c r="L634">
        <v>28.082492347346498</v>
      </c>
      <c r="M634">
        <v>26.216670273988701</v>
      </c>
      <c r="N634">
        <v>0.47328472196581201</v>
      </c>
      <c r="O634">
        <v>47.015583651866997</v>
      </c>
      <c r="P634">
        <v>53.768617021276597</v>
      </c>
      <c r="Q634">
        <v>2.0457555517573001E-2</v>
      </c>
    </row>
    <row r="635" spans="1:17" hidden="1" x14ac:dyDescent="0.3">
      <c r="A635" t="s">
        <v>1402</v>
      </c>
      <c r="B635" t="s">
        <v>1403</v>
      </c>
      <c r="C635" t="s">
        <v>3112</v>
      </c>
      <c r="D635" t="s">
        <v>156</v>
      </c>
      <c r="E635">
        <v>7288.9465929609996</v>
      </c>
      <c r="F635">
        <v>57.16</v>
      </c>
      <c r="G635">
        <v>31.348389822157401</v>
      </c>
      <c r="H635">
        <v>3.43395431021959</v>
      </c>
      <c r="I635">
        <v>-15.586908526750999</v>
      </c>
      <c r="J635">
        <v>-4.6034156888414701</v>
      </c>
      <c r="K635">
        <v>61.875399477724002</v>
      </c>
      <c r="L635">
        <v>58.264311517659699</v>
      </c>
      <c r="M635">
        <v>35.906818408080298</v>
      </c>
      <c r="N635">
        <v>0.91824959956068697</v>
      </c>
      <c r="O635">
        <v>39.783065080475801</v>
      </c>
      <c r="P635">
        <v>61.014084507042199</v>
      </c>
      <c r="Q635">
        <v>-1.8248399496313E-2</v>
      </c>
    </row>
    <row r="636" spans="1:17" hidden="1" x14ac:dyDescent="0.3">
      <c r="A636" t="s">
        <v>1404</v>
      </c>
      <c r="B636" t="s">
        <v>1405</v>
      </c>
      <c r="C636" t="s">
        <v>3112</v>
      </c>
      <c r="D636" t="s">
        <v>219</v>
      </c>
      <c r="E636">
        <v>7280.5579875000003</v>
      </c>
      <c r="F636">
        <v>6575.5</v>
      </c>
      <c r="G636">
        <v>157.44482629463499</v>
      </c>
      <c r="H636">
        <v>25.244332831225002</v>
      </c>
      <c r="I636">
        <v>55.174375064428098</v>
      </c>
      <c r="J636">
        <v>3.72915202098722</v>
      </c>
      <c r="K636">
        <v>5650.2999892371499</v>
      </c>
      <c r="L636">
        <v>4484.8782752727002</v>
      </c>
      <c r="M636">
        <v>57.262217650555598</v>
      </c>
      <c r="N636">
        <v>3.4578551807518298</v>
      </c>
      <c r="O636">
        <v>24.8186449699642</v>
      </c>
      <c r="P636">
        <v>188.779095300834</v>
      </c>
      <c r="Q636">
        <v>0.16097464165657099</v>
      </c>
    </row>
    <row r="637" spans="1:17" hidden="1" x14ac:dyDescent="0.3">
      <c r="A637" t="s">
        <v>1406</v>
      </c>
      <c r="B637" t="s">
        <v>1407</v>
      </c>
      <c r="C637" t="s">
        <v>3112</v>
      </c>
      <c r="D637" t="s">
        <v>111</v>
      </c>
      <c r="E637">
        <v>7278.3304190600002</v>
      </c>
      <c r="F637">
        <v>648.5</v>
      </c>
      <c r="G637">
        <v>36718.807895794998</v>
      </c>
      <c r="H637">
        <v>42.464291709348302</v>
      </c>
      <c r="I637">
        <v>2027.4740224142899</v>
      </c>
      <c r="J637">
        <v>-1.9469278303697199</v>
      </c>
      <c r="K637">
        <v>328.65969434165601</v>
      </c>
      <c r="L637">
        <v>117.036290429159</v>
      </c>
      <c r="M637">
        <v>99.999977828180306</v>
      </c>
      <c r="N637">
        <v>3.6201472672589601</v>
      </c>
      <c r="O637">
        <v>9.3369313801079308</v>
      </c>
      <c r="P637">
        <v>39442.682926829199</v>
      </c>
      <c r="Q637">
        <v>0.14486282372488901</v>
      </c>
    </row>
    <row r="638" spans="1:17" hidden="1" x14ac:dyDescent="0.3">
      <c r="A638" t="s">
        <v>1408</v>
      </c>
      <c r="B638" t="s">
        <v>1409</v>
      </c>
      <c r="C638" t="s">
        <v>3112</v>
      </c>
      <c r="D638" t="s">
        <v>105</v>
      </c>
      <c r="E638">
        <v>7261.2524912149902</v>
      </c>
      <c r="F638">
        <v>683.1</v>
      </c>
      <c r="G638">
        <v>-21.048638295882601</v>
      </c>
      <c r="H638">
        <v>-12.473405324055699</v>
      </c>
      <c r="I638">
        <v>-13.0084077550465</v>
      </c>
      <c r="J638">
        <v>-9.3089874303626807</v>
      </c>
      <c r="K638">
        <v>774.77964652619505</v>
      </c>
      <c r="L638">
        <v>759.79179695818698</v>
      </c>
      <c r="M638">
        <v>10.146629901253601</v>
      </c>
      <c r="N638">
        <v>0.44219450201899002</v>
      </c>
      <c r="O638">
        <v>38.105694627433699</v>
      </c>
      <c r="P638">
        <v>10.8928571428571</v>
      </c>
      <c r="Q638">
        <v>7.3244893562897997E-2</v>
      </c>
    </row>
    <row r="639" spans="1:17" hidden="1" x14ac:dyDescent="0.3">
      <c r="A639" t="s">
        <v>1410</v>
      </c>
      <c r="B639" t="s">
        <v>1411</v>
      </c>
      <c r="C639" t="s">
        <v>3112</v>
      </c>
      <c r="D639" t="s">
        <v>1412</v>
      </c>
      <c r="E639">
        <v>7209.4344000000001</v>
      </c>
      <c r="F639">
        <v>3312.65</v>
      </c>
      <c r="G639">
        <v>457.18078681006801</v>
      </c>
      <c r="H639">
        <v>4.94120858540228</v>
      </c>
      <c r="I639">
        <v>101.833542616665</v>
      </c>
      <c r="J639">
        <v>-3.91821929050549</v>
      </c>
      <c r="K639">
        <v>3477.08529693938</v>
      </c>
      <c r="L639">
        <v>2558.1927761284501</v>
      </c>
      <c r="M639">
        <v>41.299920950639503</v>
      </c>
      <c r="N639">
        <v>0.92640218734941004</v>
      </c>
      <c r="O639">
        <v>20.140974748313202</v>
      </c>
      <c r="P639">
        <v>537.048076923076</v>
      </c>
      <c r="Q639">
        <v>0.36665131282675301</v>
      </c>
    </row>
    <row r="640" spans="1:17" hidden="1" x14ac:dyDescent="0.3">
      <c r="A640" t="s">
        <v>1413</v>
      </c>
      <c r="B640" t="s">
        <v>1414</v>
      </c>
      <c r="C640" t="s">
        <v>3112</v>
      </c>
      <c r="D640" t="s">
        <v>1415</v>
      </c>
      <c r="E640">
        <v>7205.1268380000001</v>
      </c>
      <c r="F640">
        <v>676</v>
      </c>
      <c r="G640">
        <v>4267.5355822827896</v>
      </c>
      <c r="H640">
        <v>9.7045514496080596</v>
      </c>
      <c r="I640">
        <v>316.32977310017799</v>
      </c>
      <c r="J640">
        <v>-16.756939307225402</v>
      </c>
      <c r="K640">
        <v>616.04406025151502</v>
      </c>
      <c r="L640">
        <v>306.98147229114699</v>
      </c>
      <c r="M640">
        <v>31.069056442736201</v>
      </c>
      <c r="N640">
        <v>1.1723121040247</v>
      </c>
      <c r="O640">
        <v>58.224852071005898</v>
      </c>
      <c r="P640">
        <v>4295.3185955786703</v>
      </c>
    </row>
    <row r="641" spans="1:17" hidden="1" x14ac:dyDescent="0.3">
      <c r="A641" t="s">
        <v>1416</v>
      </c>
      <c r="B641" t="s">
        <v>1417</v>
      </c>
      <c r="C641" t="s">
        <v>3112</v>
      </c>
      <c r="D641" t="s">
        <v>1418</v>
      </c>
      <c r="E641">
        <v>7203.0061532250002</v>
      </c>
      <c r="F641">
        <v>1847.3</v>
      </c>
      <c r="G641">
        <v>81.424234722237401</v>
      </c>
      <c r="H641">
        <v>-0.38251873634432099</v>
      </c>
      <c r="I641">
        <v>42.221303769481999</v>
      </c>
      <c r="J641">
        <v>-7.5660742090396598</v>
      </c>
      <c r="K641">
        <v>1886.9739655512501</v>
      </c>
      <c r="L641">
        <v>1518.0928276535799</v>
      </c>
      <c r="M641">
        <v>27.870573776075201</v>
      </c>
      <c r="N641">
        <v>0.33541609746162698</v>
      </c>
      <c r="O641">
        <v>20.4460564066475</v>
      </c>
      <c r="P641">
        <v>138.36129032258</v>
      </c>
    </row>
    <row r="642" spans="1:17" x14ac:dyDescent="0.3">
      <c r="A642" t="s">
        <v>1419</v>
      </c>
      <c r="B642" t="s">
        <v>1420</v>
      </c>
      <c r="C642" t="s">
        <v>3097</v>
      </c>
      <c r="D642" t="s">
        <v>575</v>
      </c>
      <c r="E642">
        <v>7200.8213294050001</v>
      </c>
      <c r="F642">
        <v>680.9</v>
      </c>
      <c r="G642">
        <v>-2.7784236134886502</v>
      </c>
      <c r="H642">
        <v>-4.8941815450786796</v>
      </c>
      <c r="I642">
        <v>7.1603650473183</v>
      </c>
      <c r="J642">
        <v>-4.3094480590348798</v>
      </c>
      <c r="K642">
        <v>721.85584633533006</v>
      </c>
      <c r="L642">
        <v>656.35808534712396</v>
      </c>
      <c r="M642">
        <v>22.964071665614501</v>
      </c>
      <c r="N642">
        <v>0.38598043743767302</v>
      </c>
      <c r="O642">
        <v>17.344690850345099</v>
      </c>
      <c r="P642">
        <v>31.156698449388401</v>
      </c>
    </row>
    <row r="643" spans="1:17" x14ac:dyDescent="0.3">
      <c r="A643" t="s">
        <v>1421</v>
      </c>
      <c r="B643" t="s">
        <v>1422</v>
      </c>
      <c r="C643" t="s">
        <v>603</v>
      </c>
      <c r="D643" t="s">
        <v>603</v>
      </c>
      <c r="E643">
        <v>7168.5768362999997</v>
      </c>
      <c r="F643">
        <v>363.65</v>
      </c>
      <c r="G643">
        <v>1.4458424255104201</v>
      </c>
      <c r="H643">
        <v>0.31386624706719202</v>
      </c>
      <c r="I643">
        <v>-17.133457572354398</v>
      </c>
      <c r="J643">
        <v>-5.4088921054289898</v>
      </c>
      <c r="K643">
        <v>382.41359055337301</v>
      </c>
      <c r="L643">
        <v>356.91490696065603</v>
      </c>
      <c r="M643">
        <v>37.0629555157225</v>
      </c>
      <c r="N643">
        <v>0.74586514944664195</v>
      </c>
      <c r="O643">
        <v>23.924102846143199</v>
      </c>
      <c r="P643">
        <v>42.356625562732397</v>
      </c>
      <c r="Q643">
        <v>4.1387465910111998E-2</v>
      </c>
    </row>
    <row r="644" spans="1:17" x14ac:dyDescent="0.3">
      <c r="A644" t="s">
        <v>1423</v>
      </c>
      <c r="B644" t="s">
        <v>1424</v>
      </c>
      <c r="C644" t="s">
        <v>3109</v>
      </c>
      <c r="D644" t="s">
        <v>309</v>
      </c>
      <c r="E644">
        <v>7056.6770438419999</v>
      </c>
      <c r="F644">
        <v>190.41</v>
      </c>
      <c r="G644">
        <v>-20.206742109441901</v>
      </c>
      <c r="H644">
        <v>-5.3922334174948103</v>
      </c>
      <c r="I644">
        <v>-17.7157675363216</v>
      </c>
      <c r="J644">
        <v>-10.8743300200549</v>
      </c>
      <c r="K644">
        <v>210.94607606159801</v>
      </c>
      <c r="L644">
        <v>205.77592083044701</v>
      </c>
      <c r="M644">
        <v>15.179824881263</v>
      </c>
      <c r="N644">
        <v>0.32980251409752798</v>
      </c>
      <c r="O644">
        <v>37.597815240796102</v>
      </c>
      <c r="P644">
        <v>17.9739776951672</v>
      </c>
      <c r="Q644">
        <v>9.9349762921612003E-2</v>
      </c>
    </row>
    <row r="645" spans="1:17" hidden="1" x14ac:dyDescent="0.3">
      <c r="A645" t="s">
        <v>1425</v>
      </c>
      <c r="B645" t="s">
        <v>1426</v>
      </c>
      <c r="C645" t="s">
        <v>3112</v>
      </c>
      <c r="D645" t="s">
        <v>57</v>
      </c>
      <c r="E645">
        <v>7050.9489941800002</v>
      </c>
      <c r="F645">
        <v>13.43</v>
      </c>
      <c r="G645">
        <v>58.744764481895103</v>
      </c>
      <c r="H645">
        <v>-3.6524883360031302</v>
      </c>
      <c r="I645">
        <v>37.418027684388598</v>
      </c>
      <c r="J645">
        <v>-13.833550994098101</v>
      </c>
      <c r="K645">
        <v>15.360907836105699</v>
      </c>
      <c r="L645">
        <v>13.553143387248101</v>
      </c>
      <c r="M645">
        <v>15.1264530727293</v>
      </c>
      <c r="N645">
        <v>0.86830621260949603</v>
      </c>
      <c r="O645">
        <v>57.110945644080402</v>
      </c>
      <c r="P645">
        <v>97.5</v>
      </c>
      <c r="Q645">
        <v>0.112584083334989</v>
      </c>
    </row>
    <row r="646" spans="1:17" x14ac:dyDescent="0.3">
      <c r="A646" t="s">
        <v>1427</v>
      </c>
      <c r="B646" t="s">
        <v>1428</v>
      </c>
      <c r="C646" t="s">
        <v>3106</v>
      </c>
      <c r="D646" t="s">
        <v>83</v>
      </c>
      <c r="E646">
        <v>7037.5211227649997</v>
      </c>
      <c r="F646">
        <v>242.5</v>
      </c>
      <c r="G646">
        <v>-72.700673716098393</v>
      </c>
      <c r="H646">
        <v>-10.154287109716901</v>
      </c>
      <c r="I646">
        <v>-33.050346839232297</v>
      </c>
      <c r="J646">
        <v>-13.2130180793124</v>
      </c>
      <c r="K646">
        <v>280.88301293331898</v>
      </c>
      <c r="L646">
        <v>320.99277013622401</v>
      </c>
      <c r="M646">
        <v>19.758862875484098</v>
      </c>
      <c r="N646">
        <v>1.45181174571914</v>
      </c>
      <c r="O646">
        <v>87.649484536082397</v>
      </c>
      <c r="P646">
        <v>3.0161427357689101</v>
      </c>
      <c r="Q646">
        <v>-0.116811710283998</v>
      </c>
    </row>
    <row r="647" spans="1:17" x14ac:dyDescent="0.3">
      <c r="A647" t="s">
        <v>1429</v>
      </c>
      <c r="B647" t="s">
        <v>1430</v>
      </c>
      <c r="C647" t="s">
        <v>3106</v>
      </c>
      <c r="D647" t="s">
        <v>1431</v>
      </c>
      <c r="E647">
        <v>7019.80296352</v>
      </c>
      <c r="F647">
        <v>266.05</v>
      </c>
      <c r="G647">
        <v>-41.347015894972898</v>
      </c>
      <c r="H647">
        <v>2.7732383182949398</v>
      </c>
      <c r="I647">
        <v>-19.9064511125341</v>
      </c>
      <c r="J647">
        <v>-3.8945353355644201</v>
      </c>
      <c r="K647">
        <v>276.06683213005601</v>
      </c>
      <c r="L647">
        <v>281.72138652895899</v>
      </c>
      <c r="M647">
        <v>31.537271328880198</v>
      </c>
      <c r="N647">
        <v>0.47210803203928597</v>
      </c>
      <c r="O647">
        <v>35.218943807554901</v>
      </c>
      <c r="P647">
        <v>6.3987202559487999</v>
      </c>
      <c r="Q647">
        <v>8.1121757796398006E-2</v>
      </c>
    </row>
    <row r="648" spans="1:17" x14ac:dyDescent="0.3">
      <c r="A648" t="s">
        <v>1432</v>
      </c>
      <c r="B648" t="s">
        <v>1433</v>
      </c>
      <c r="C648" t="s">
        <v>3111</v>
      </c>
      <c r="D648" t="s">
        <v>432</v>
      </c>
      <c r="E648">
        <v>7007.5459594280001</v>
      </c>
      <c r="F648">
        <v>88.6</v>
      </c>
      <c r="G648">
        <v>18.542337653745701</v>
      </c>
      <c r="H648">
        <v>10.2954435517928</v>
      </c>
      <c r="I648">
        <v>17.560763256104501</v>
      </c>
      <c r="J648">
        <v>-7.7704564669933598</v>
      </c>
      <c r="K648">
        <v>86.997379171130405</v>
      </c>
      <c r="L648">
        <v>79.743633311162895</v>
      </c>
      <c r="M648">
        <v>41.148087520006001</v>
      </c>
      <c r="N648">
        <v>1.1707983392260899</v>
      </c>
      <c r="O648">
        <v>11.0045146726862</v>
      </c>
      <c r="P648">
        <v>48.907563025210003</v>
      </c>
      <c r="Q648">
        <v>6.8751282438234002E-2</v>
      </c>
    </row>
    <row r="649" spans="1:17" x14ac:dyDescent="0.3">
      <c r="A649" t="s">
        <v>1434</v>
      </c>
      <c r="B649" t="s">
        <v>1435</v>
      </c>
      <c r="C649" t="s">
        <v>3111</v>
      </c>
      <c r="D649" t="s">
        <v>446</v>
      </c>
      <c r="E649">
        <v>7002.6730324600003</v>
      </c>
      <c r="F649">
        <v>440.3</v>
      </c>
      <c r="G649">
        <v>-28.6051779540648</v>
      </c>
      <c r="H649">
        <v>-6.1290789722576502</v>
      </c>
      <c r="I649">
        <v>-17.495083236882898</v>
      </c>
      <c r="J649">
        <v>-7.0379946035484799</v>
      </c>
      <c r="K649">
        <v>494.32974894988502</v>
      </c>
      <c r="L649">
        <v>495.34113786181399</v>
      </c>
      <c r="M649">
        <v>20.489898220732702</v>
      </c>
      <c r="N649">
        <v>0.298376219168284</v>
      </c>
      <c r="O649">
        <v>43.9700204406086</v>
      </c>
      <c r="P649">
        <v>9.3098311817278994</v>
      </c>
      <c r="Q649">
        <v>-5.7904373244736997E-2</v>
      </c>
    </row>
    <row r="650" spans="1:17" hidden="1" x14ac:dyDescent="0.3">
      <c r="A650" t="s">
        <v>1436</v>
      </c>
      <c r="B650" t="s">
        <v>1437</v>
      </c>
      <c r="C650" t="s">
        <v>3112</v>
      </c>
      <c r="D650" t="s">
        <v>419</v>
      </c>
      <c r="E650">
        <v>6940.7583051000001</v>
      </c>
      <c r="F650">
        <v>327.60000000000002</v>
      </c>
      <c r="G650">
        <v>136.623766365134</v>
      </c>
      <c r="H650">
        <v>-4.1053046702226101</v>
      </c>
      <c r="I650">
        <v>28.082102581246701</v>
      </c>
      <c r="J650">
        <v>-8.7556258012595496</v>
      </c>
      <c r="K650">
        <v>342.28124750318398</v>
      </c>
      <c r="L650">
        <v>274.77524300187503</v>
      </c>
      <c r="M650">
        <v>31.280018972664799</v>
      </c>
      <c r="N650">
        <v>0.82960841671584395</v>
      </c>
      <c r="O650">
        <v>32.173382173382102</v>
      </c>
      <c r="P650">
        <v>165.263157894736</v>
      </c>
      <c r="Q650">
        <v>0.15584963964948501</v>
      </c>
    </row>
    <row r="651" spans="1:17" x14ac:dyDescent="0.3">
      <c r="A651" t="s">
        <v>1438</v>
      </c>
      <c r="B651" t="s">
        <v>1439</v>
      </c>
      <c r="C651" t="s">
        <v>3104</v>
      </c>
      <c r="D651" t="s">
        <v>74</v>
      </c>
      <c r="E651">
        <v>6928.6614632000001</v>
      </c>
      <c r="F651">
        <v>340.35</v>
      </c>
      <c r="G651">
        <v>42.861258451422501</v>
      </c>
      <c r="H651">
        <v>28.857754954396501</v>
      </c>
      <c r="I651">
        <v>46.320312889908699</v>
      </c>
      <c r="J651">
        <v>3.896942156927</v>
      </c>
      <c r="K651">
        <v>310.70473450036502</v>
      </c>
      <c r="L651">
        <v>271.27560279676402</v>
      </c>
      <c r="M651">
        <v>61.700933377095197</v>
      </c>
      <c r="N651">
        <v>2.0444200348505901</v>
      </c>
      <c r="O651">
        <v>11.355957102982201</v>
      </c>
      <c r="P651">
        <v>87.005494505494497</v>
      </c>
      <c r="Q651">
        <v>7.8917886540019994E-2</v>
      </c>
    </row>
    <row r="652" spans="1:17" x14ac:dyDescent="0.3">
      <c r="A652" t="s">
        <v>1440</v>
      </c>
      <c r="B652" t="s">
        <v>1441</v>
      </c>
      <c r="C652" t="s">
        <v>3108</v>
      </c>
      <c r="D652" t="s">
        <v>1025</v>
      </c>
      <c r="E652">
        <v>6921.4910831999996</v>
      </c>
      <c r="F652">
        <v>749.6</v>
      </c>
      <c r="G652">
        <v>32.370816423164499</v>
      </c>
      <c r="H652">
        <v>-6.3977847800958898</v>
      </c>
      <c r="I652">
        <v>-1.3366600196781</v>
      </c>
      <c r="J652">
        <v>-7.1939848376437103</v>
      </c>
      <c r="K652">
        <v>836.75193390365996</v>
      </c>
      <c r="L652">
        <v>764.77297084368797</v>
      </c>
      <c r="M652">
        <v>17.855018600492599</v>
      </c>
      <c r="N652">
        <v>0.68606253605072598</v>
      </c>
      <c r="O652">
        <v>41.275346851654199</v>
      </c>
      <c r="P652">
        <v>64.026258205689203</v>
      </c>
      <c r="Q652">
        <v>0.12891002214167999</v>
      </c>
    </row>
    <row r="653" spans="1:17" x14ac:dyDescent="0.3">
      <c r="A653" t="s">
        <v>1442</v>
      </c>
      <c r="B653" t="s">
        <v>1443</v>
      </c>
      <c r="C653" t="s">
        <v>3097</v>
      </c>
      <c r="D653" t="s">
        <v>24</v>
      </c>
      <c r="E653">
        <v>6919.5702628009903</v>
      </c>
      <c r="F653">
        <v>36.68</v>
      </c>
      <c r="G653">
        <v>-55.507151226917102</v>
      </c>
      <c r="H653">
        <v>-5.6217888767322499</v>
      </c>
      <c r="I653">
        <v>-40.318372720060303</v>
      </c>
      <c r="J653">
        <v>-7.1756070651956101</v>
      </c>
      <c r="K653">
        <v>40.926602019413203</v>
      </c>
      <c r="L653">
        <v>45.541184861130198</v>
      </c>
      <c r="M653">
        <v>23.400902102057</v>
      </c>
      <c r="N653">
        <v>0.91705920852962997</v>
      </c>
      <c r="O653">
        <v>71.755725190839698</v>
      </c>
      <c r="P653">
        <v>6.4731494920174004</v>
      </c>
      <c r="Q653">
        <v>4.7359328465384001E-2</v>
      </c>
    </row>
    <row r="654" spans="1:17" x14ac:dyDescent="0.3">
      <c r="A654" t="s">
        <v>1444</v>
      </c>
      <c r="B654" t="s">
        <v>1445</v>
      </c>
      <c r="C654" t="s">
        <v>3100</v>
      </c>
      <c r="D654" t="s">
        <v>48</v>
      </c>
      <c r="E654">
        <v>6910.7716274000004</v>
      </c>
      <c r="F654">
        <v>1029.3499999999999</v>
      </c>
      <c r="G654">
        <v>24.420150980326099</v>
      </c>
      <c r="H654">
        <v>-3.2244998287255</v>
      </c>
      <c r="I654">
        <v>-17.6362865373539</v>
      </c>
      <c r="J654">
        <v>-10.3417973603103</v>
      </c>
      <c r="K654">
        <v>1161.59414833353</v>
      </c>
      <c r="L654">
        <v>1119.2684209624299</v>
      </c>
      <c r="M654">
        <v>30.5093230266008</v>
      </c>
      <c r="N654">
        <v>0.90515900358349699</v>
      </c>
      <c r="O654">
        <v>49.846990819449097</v>
      </c>
      <c r="P654">
        <v>54.882636172133601</v>
      </c>
      <c r="Q654">
        <v>0.114212425136815</v>
      </c>
    </row>
    <row r="655" spans="1:17" x14ac:dyDescent="0.3">
      <c r="A655" t="s">
        <v>1446</v>
      </c>
      <c r="B655" t="s">
        <v>1447</v>
      </c>
      <c r="C655" t="s">
        <v>3110</v>
      </c>
      <c r="D655" t="s">
        <v>141</v>
      </c>
      <c r="E655">
        <v>6845.1506368050004</v>
      </c>
      <c r="F655">
        <v>106.53</v>
      </c>
      <c r="G655">
        <v>15.402470575085101</v>
      </c>
      <c r="H655">
        <v>-8.4148366026210706</v>
      </c>
      <c r="I655">
        <v>-28.612766018197199</v>
      </c>
      <c r="J655">
        <v>-17.428591917811701</v>
      </c>
      <c r="K655">
        <v>125.992393329441</v>
      </c>
      <c r="L655">
        <v>121.607063925953</v>
      </c>
      <c r="M655">
        <v>26.3411104473366</v>
      </c>
      <c r="N655">
        <v>1.19086140722711</v>
      </c>
      <c r="O655">
        <v>54.285177884164</v>
      </c>
      <c r="P655">
        <v>48.473867595818803</v>
      </c>
      <c r="Q655">
        <v>-2.2185069645013999E-2</v>
      </c>
    </row>
    <row r="656" spans="1:17" x14ac:dyDescent="0.3">
      <c r="A656" t="s">
        <v>1448</v>
      </c>
      <c r="B656" t="s">
        <v>1449</v>
      </c>
      <c r="C656" t="s">
        <v>3100</v>
      </c>
      <c r="D656" t="s">
        <v>48</v>
      </c>
      <c r="E656">
        <v>6827.5080708449996</v>
      </c>
      <c r="F656">
        <v>477.05</v>
      </c>
      <c r="G656">
        <v>28.4987229858536</v>
      </c>
      <c r="H656">
        <v>-5.1336157756923404</v>
      </c>
      <c r="I656">
        <v>-4.8198830710089302</v>
      </c>
      <c r="J656">
        <v>-4.8732560772892199</v>
      </c>
      <c r="K656">
        <v>512.81048181784399</v>
      </c>
      <c r="L656">
        <v>472.29071385807299</v>
      </c>
      <c r="M656">
        <v>32.514546599196002</v>
      </c>
      <c r="N656">
        <v>0.40040703267539901</v>
      </c>
      <c r="O656">
        <v>23.2575201760821</v>
      </c>
      <c r="P656">
        <v>58.383134130145997</v>
      </c>
      <c r="Q656">
        <v>-3.4665467079797001E-2</v>
      </c>
    </row>
    <row r="657" spans="1:17" x14ac:dyDescent="0.3">
      <c r="A657" t="s">
        <v>1450</v>
      </c>
      <c r="B657" t="s">
        <v>1451</v>
      </c>
      <c r="C657" t="s">
        <v>3100</v>
      </c>
      <c r="D657" t="s">
        <v>48</v>
      </c>
      <c r="E657">
        <v>6799.7528761000003</v>
      </c>
      <c r="F657">
        <v>511.8</v>
      </c>
      <c r="G657">
        <v>65.641022985296502</v>
      </c>
      <c r="H657">
        <v>-7.6592077489545902</v>
      </c>
      <c r="I657">
        <v>32.102127677816299</v>
      </c>
      <c r="J657">
        <v>-9.26221348714577</v>
      </c>
      <c r="K657">
        <v>546.05262261352595</v>
      </c>
      <c r="L657">
        <v>456.55678401825702</v>
      </c>
      <c r="M657">
        <v>27.5894763305458</v>
      </c>
      <c r="N657">
        <v>0.72144543607633005</v>
      </c>
      <c r="O657">
        <v>20.945681906994899</v>
      </c>
      <c r="P657">
        <v>98.180058083252604</v>
      </c>
      <c r="Q657">
        <v>0.19180322446118001</v>
      </c>
    </row>
    <row r="658" spans="1:17" x14ac:dyDescent="0.3">
      <c r="A658" t="s">
        <v>1452</v>
      </c>
      <c r="B658" t="s">
        <v>1453</v>
      </c>
      <c r="C658" t="s">
        <v>3111</v>
      </c>
      <c r="D658" t="s">
        <v>465</v>
      </c>
      <c r="E658">
        <v>6766.1383333949998</v>
      </c>
      <c r="F658">
        <v>248.7</v>
      </c>
      <c r="G658">
        <v>-30.004361831365198</v>
      </c>
      <c r="H658">
        <v>-6.8884723847950697</v>
      </c>
      <c r="I658">
        <v>-12.033937823251501</v>
      </c>
      <c r="J658">
        <v>-10.575531215915399</v>
      </c>
      <c r="K658">
        <v>277.07578059652297</v>
      </c>
      <c r="L658">
        <v>270.11481366508502</v>
      </c>
      <c r="M658">
        <v>24.0841161932108</v>
      </c>
      <c r="N658">
        <v>0.36889670299397598</v>
      </c>
      <c r="O658">
        <v>30.880579010856401</v>
      </c>
      <c r="P658">
        <v>13.045454545454501</v>
      </c>
      <c r="Q658">
        <v>-0.108686453848162</v>
      </c>
    </row>
    <row r="659" spans="1:17" hidden="1" x14ac:dyDescent="0.3">
      <c r="A659" t="s">
        <v>1454</v>
      </c>
      <c r="B659" t="s">
        <v>1455</v>
      </c>
      <c r="C659" t="s">
        <v>3112</v>
      </c>
      <c r="D659" t="s">
        <v>1018</v>
      </c>
      <c r="E659">
        <v>6746.8437323999997</v>
      </c>
      <c r="F659">
        <v>130.9</v>
      </c>
      <c r="G659">
        <v>-17.783013295882601</v>
      </c>
      <c r="H659">
        <v>7.7200914651480801</v>
      </c>
      <c r="I659">
        <v>-4.7948744852162299</v>
      </c>
      <c r="J659">
        <v>2.4757232791863899</v>
      </c>
      <c r="K659">
        <v>123.982860754724</v>
      </c>
      <c r="M659">
        <v>1.05563603616817</v>
      </c>
      <c r="N659">
        <v>0.59574468085106302</v>
      </c>
      <c r="O659">
        <v>1.1153552330023</v>
      </c>
      <c r="P659">
        <v>10.464135021097</v>
      </c>
    </row>
    <row r="660" spans="1:17" x14ac:dyDescent="0.3">
      <c r="A660" t="s">
        <v>1456</v>
      </c>
      <c r="B660" t="s">
        <v>1457</v>
      </c>
      <c r="C660" t="s">
        <v>3108</v>
      </c>
      <c r="D660" t="s">
        <v>133</v>
      </c>
      <c r="E660">
        <v>6740.2417493550001</v>
      </c>
      <c r="F660">
        <v>432.15</v>
      </c>
      <c r="G660">
        <v>-56.723241857914999</v>
      </c>
      <c r="H660">
        <v>-7.7758076974177399</v>
      </c>
      <c r="I660">
        <v>-18.613308427137198</v>
      </c>
      <c r="J660">
        <v>-5.4170734106763101</v>
      </c>
      <c r="K660">
        <v>425.72098481372899</v>
      </c>
      <c r="L660">
        <v>462.00395303642102</v>
      </c>
      <c r="M660">
        <v>12.814026505114301</v>
      </c>
      <c r="N660">
        <v>1.8737758956897199</v>
      </c>
      <c r="O660">
        <v>63.18407960199</v>
      </c>
      <c r="P660">
        <v>14.826624153049</v>
      </c>
      <c r="Q660">
        <v>1.0131325517636E-2</v>
      </c>
    </row>
    <row r="661" spans="1:17" hidden="1" x14ac:dyDescent="0.3">
      <c r="A661" t="s">
        <v>1458</v>
      </c>
      <c r="B661" t="s">
        <v>1459</v>
      </c>
      <c r="C661" t="s">
        <v>3112</v>
      </c>
      <c r="D661" t="s">
        <v>24</v>
      </c>
      <c r="E661">
        <v>6722.8109795699902</v>
      </c>
      <c r="F661">
        <v>431.65</v>
      </c>
      <c r="G661">
        <v>-49.0650411977701</v>
      </c>
      <c r="H661">
        <v>0.15127576669869999</v>
      </c>
      <c r="I661">
        <v>-20.188854333707599</v>
      </c>
      <c r="J661">
        <v>-2.3813699661687</v>
      </c>
      <c r="K661">
        <v>455.865657376304</v>
      </c>
      <c r="L661">
        <v>472.274092371775</v>
      </c>
      <c r="M661">
        <v>15.396859232933201</v>
      </c>
      <c r="N661">
        <v>0.46438833491673498</v>
      </c>
      <c r="O661">
        <v>31.090003475037602</v>
      </c>
      <c r="P661">
        <v>3.2408514709399499</v>
      </c>
      <c r="Q661">
        <v>-0.136810434276353</v>
      </c>
    </row>
    <row r="662" spans="1:17" hidden="1" x14ac:dyDescent="0.3">
      <c r="A662" t="s">
        <v>1460</v>
      </c>
      <c r="B662" t="s">
        <v>1461</v>
      </c>
      <c r="C662" t="s">
        <v>3112</v>
      </c>
      <c r="D662" t="s">
        <v>603</v>
      </c>
      <c r="E662">
        <v>6693.6935940000003</v>
      </c>
      <c r="F662">
        <v>487.65</v>
      </c>
      <c r="G662">
        <v>-51.724368672939399</v>
      </c>
      <c r="H662">
        <v>-0.17564736079837301</v>
      </c>
      <c r="I662">
        <v>-5.7021863596123801</v>
      </c>
      <c r="J662">
        <v>-5.72654263715705</v>
      </c>
      <c r="K662">
        <v>522.16407567035503</v>
      </c>
      <c r="L662">
        <v>511.61269800221498</v>
      </c>
      <c r="M662">
        <v>28.823201673099501</v>
      </c>
      <c r="N662">
        <v>0.427986098139925</v>
      </c>
      <c r="O662">
        <v>36.573362042448402</v>
      </c>
      <c r="P662">
        <v>23.549531289587001</v>
      </c>
      <c r="Q662">
        <v>5.5784983052126001E-2</v>
      </c>
    </row>
    <row r="663" spans="1:17" x14ac:dyDescent="0.3">
      <c r="A663" t="s">
        <v>1462</v>
      </c>
      <c r="B663" t="s">
        <v>1463</v>
      </c>
      <c r="C663" t="s">
        <v>3105</v>
      </c>
      <c r="D663" t="s">
        <v>1464</v>
      </c>
      <c r="E663">
        <v>6678.3846250199904</v>
      </c>
      <c r="F663">
        <v>328.95</v>
      </c>
      <c r="G663">
        <v>12.2851152968361</v>
      </c>
      <c r="H663">
        <v>-11.6842905305651</v>
      </c>
      <c r="I663">
        <v>-29.218699176493502</v>
      </c>
      <c r="J663">
        <v>-9.8482483872731503</v>
      </c>
      <c r="K663">
        <v>388.49402203891901</v>
      </c>
      <c r="L663">
        <v>385.39915544278603</v>
      </c>
      <c r="M663">
        <v>18.822868430832401</v>
      </c>
      <c r="N663">
        <v>0.57981550429971296</v>
      </c>
      <c r="O663">
        <v>78.750569995440003</v>
      </c>
      <c r="P663">
        <v>46.852678571428498</v>
      </c>
      <c r="Q663">
        <v>7.6258088050499995E-2</v>
      </c>
    </row>
    <row r="664" spans="1:17" x14ac:dyDescent="0.3">
      <c r="A664" t="s">
        <v>1465</v>
      </c>
      <c r="B664" t="s">
        <v>1466</v>
      </c>
      <c r="C664" t="s">
        <v>3101</v>
      </c>
      <c r="D664" t="s">
        <v>51</v>
      </c>
      <c r="E664">
        <v>6668.5941118119999</v>
      </c>
      <c r="F664">
        <v>208.58</v>
      </c>
      <c r="G664">
        <v>-37.742003151267802</v>
      </c>
      <c r="H664">
        <v>3.6562047264753001</v>
      </c>
      <c r="I664">
        <v>-23.251439729143801</v>
      </c>
      <c r="J664">
        <v>-3.5207318785590802</v>
      </c>
      <c r="K664">
        <v>216.48611417700701</v>
      </c>
      <c r="L664">
        <v>245.47183692364399</v>
      </c>
      <c r="M664">
        <v>35.929815063501501</v>
      </c>
      <c r="N664">
        <v>0.83876981597021205</v>
      </c>
      <c r="O664">
        <v>126.675616070572</v>
      </c>
      <c r="P664">
        <v>6.3640999490056096</v>
      </c>
      <c r="Q664">
        <v>-2.2168390063062999E-2</v>
      </c>
    </row>
    <row r="665" spans="1:17" hidden="1" x14ac:dyDescent="0.3">
      <c r="A665" t="s">
        <v>1467</v>
      </c>
      <c r="B665" t="s">
        <v>1468</v>
      </c>
      <c r="C665" t="s">
        <v>3112</v>
      </c>
      <c r="D665" t="s">
        <v>397</v>
      </c>
      <c r="E665">
        <v>6649.3319979799999</v>
      </c>
      <c r="F665">
        <v>6864.15</v>
      </c>
      <c r="G665">
        <v>-2.2016817676804799</v>
      </c>
      <c r="H665">
        <v>5.72548475813241</v>
      </c>
      <c r="I665">
        <v>21.517747466525599</v>
      </c>
      <c r="J665">
        <v>-4.4718400756738497</v>
      </c>
      <c r="K665">
        <v>6726.44478911638</v>
      </c>
      <c r="L665">
        <v>6021.7365079533201</v>
      </c>
      <c r="M665">
        <v>44.754812159094499</v>
      </c>
      <c r="N665">
        <v>1.40040487229279</v>
      </c>
      <c r="O665">
        <v>12.692758753815101</v>
      </c>
      <c r="P665">
        <v>37.740297788658303</v>
      </c>
      <c r="Q665">
        <v>9.5494149289902006E-2</v>
      </c>
    </row>
    <row r="666" spans="1:17" hidden="1" x14ac:dyDescent="0.3">
      <c r="A666" t="s">
        <v>1469</v>
      </c>
      <c r="B666" t="s">
        <v>1470</v>
      </c>
      <c r="C666" t="s">
        <v>3112</v>
      </c>
      <c r="D666" t="s">
        <v>1292</v>
      </c>
      <c r="E666">
        <v>6636.6662775300001</v>
      </c>
      <c r="F666">
        <v>1426.97</v>
      </c>
      <c r="G666">
        <v>-17.8952136393373</v>
      </c>
      <c r="H666">
        <v>8.03575623798279</v>
      </c>
      <c r="I666">
        <v>-3.1126070998265098</v>
      </c>
      <c r="J666">
        <v>2.3745106867352899</v>
      </c>
      <c r="K666">
        <v>1413.9552291146099</v>
      </c>
      <c r="L666">
        <v>1376.0694725712899</v>
      </c>
      <c r="M666">
        <v>77.088001342421407</v>
      </c>
      <c r="N666">
        <v>1.07797300944918</v>
      </c>
      <c r="O666">
        <v>2.8718193094458799</v>
      </c>
      <c r="P666">
        <v>12.951280326117001</v>
      </c>
      <c r="Q666">
        <v>-5.5078309021881003E-2</v>
      </c>
    </row>
    <row r="667" spans="1:17" x14ac:dyDescent="0.3">
      <c r="A667" t="s">
        <v>1471</v>
      </c>
      <c r="B667" t="s">
        <v>1472</v>
      </c>
      <c r="C667" t="s">
        <v>3108</v>
      </c>
      <c r="D667" t="s">
        <v>276</v>
      </c>
      <c r="E667">
        <v>6632.5869629299996</v>
      </c>
      <c r="F667">
        <v>2892.2</v>
      </c>
      <c r="G667">
        <v>8.1062906249950508</v>
      </c>
      <c r="H667">
        <v>-5.6522454795811399</v>
      </c>
      <c r="I667">
        <v>17.775327903365699</v>
      </c>
      <c r="J667">
        <v>-4.6458069889685296</v>
      </c>
      <c r="K667">
        <v>3155.95342610226</v>
      </c>
      <c r="L667">
        <v>2775.2796653114501</v>
      </c>
      <c r="M667">
        <v>28.159434158641801</v>
      </c>
      <c r="N667">
        <v>0.28488975357527802</v>
      </c>
      <c r="O667">
        <v>35.9864463038517</v>
      </c>
      <c r="P667">
        <v>88.724306688417599</v>
      </c>
      <c r="Q667">
        <v>0.13218371637068199</v>
      </c>
    </row>
    <row r="668" spans="1:17" hidden="1" x14ac:dyDescent="0.3">
      <c r="A668" t="s">
        <v>1473</v>
      </c>
      <c r="B668" t="s">
        <v>1474</v>
      </c>
      <c r="C668" t="s">
        <v>3112</v>
      </c>
      <c r="D668" t="s">
        <v>83</v>
      </c>
      <c r="E668">
        <v>6628.4354817719995</v>
      </c>
      <c r="F668">
        <v>149.4</v>
      </c>
      <c r="G668">
        <v>371.04837234685499</v>
      </c>
      <c r="H668">
        <v>-11.765732948995</v>
      </c>
      <c r="I668">
        <v>180.974650535753</v>
      </c>
      <c r="J668">
        <v>-21.244821998320901</v>
      </c>
      <c r="K668">
        <v>141.37193254462599</v>
      </c>
      <c r="L668">
        <v>91.1049894598615</v>
      </c>
      <c r="M668">
        <v>29.817071483054701</v>
      </c>
      <c r="N668">
        <v>0.42772126002737298</v>
      </c>
      <c r="O668">
        <v>25.214190093708101</v>
      </c>
      <c r="P668">
        <v>439.35018050541498</v>
      </c>
      <c r="Q668">
        <v>0.127995605761485</v>
      </c>
    </row>
    <row r="669" spans="1:17" x14ac:dyDescent="0.3">
      <c r="A669" t="s">
        <v>1475</v>
      </c>
      <c r="B669" t="s">
        <v>1476</v>
      </c>
      <c r="C669" t="s">
        <v>3103</v>
      </c>
      <c r="D669" t="s">
        <v>192</v>
      </c>
      <c r="E669">
        <v>6617.0245608750001</v>
      </c>
      <c r="F669">
        <v>485.95</v>
      </c>
      <c r="G669">
        <v>2.49848804459995</v>
      </c>
      <c r="H669">
        <v>-1.8787168404250101</v>
      </c>
      <c r="I669">
        <v>7.2662475680113303</v>
      </c>
      <c r="J669">
        <v>-2.6981831467975899</v>
      </c>
      <c r="K669">
        <v>513.04848232238896</v>
      </c>
      <c r="L669">
        <v>476.48497285275602</v>
      </c>
      <c r="M669">
        <v>27.3832793617504</v>
      </c>
      <c r="N669">
        <v>0.30954203752829801</v>
      </c>
      <c r="O669">
        <v>31.618479267414301</v>
      </c>
      <c r="P669">
        <v>35.892058165548001</v>
      </c>
      <c r="Q669">
        <v>2.7037991361601999E-2</v>
      </c>
    </row>
    <row r="670" spans="1:17" x14ac:dyDescent="0.3">
      <c r="A670" t="s">
        <v>1477</v>
      </c>
      <c r="B670" t="s">
        <v>1478</v>
      </c>
      <c r="C670" t="s">
        <v>3108</v>
      </c>
      <c r="D670" t="s">
        <v>117</v>
      </c>
      <c r="E670">
        <v>6608.1688703999998</v>
      </c>
      <c r="F670">
        <v>623.70000000000005</v>
      </c>
      <c r="G670">
        <v>-18.496172573962099</v>
      </c>
      <c r="H670">
        <v>-9.4729372324469807</v>
      </c>
      <c r="I670">
        <v>-6.4315284201528504</v>
      </c>
      <c r="J670">
        <v>-8.1224894290507699</v>
      </c>
      <c r="K670">
        <v>665.86169435277304</v>
      </c>
      <c r="L670">
        <v>618.50845243415404</v>
      </c>
      <c r="M670">
        <v>21.194002658454799</v>
      </c>
      <c r="N670">
        <v>0.58871725388681695</v>
      </c>
      <c r="O670">
        <v>34.944684944684901</v>
      </c>
      <c r="P670">
        <v>33.3974975938402</v>
      </c>
      <c r="Q670">
        <v>6.9778288654136003E-2</v>
      </c>
    </row>
    <row r="671" spans="1:17" x14ac:dyDescent="0.3">
      <c r="A671" t="s">
        <v>1479</v>
      </c>
      <c r="B671" t="s">
        <v>1480</v>
      </c>
      <c r="C671" t="s">
        <v>3095</v>
      </c>
      <c r="D671" t="s">
        <v>1464</v>
      </c>
      <c r="E671">
        <v>6600.4931994299995</v>
      </c>
      <c r="F671">
        <v>416.4</v>
      </c>
      <c r="G671">
        <v>36.326287807638103</v>
      </c>
      <c r="H671">
        <v>-9.5415966675077897</v>
      </c>
      <c r="I671">
        <v>-27.112800422340399</v>
      </c>
      <c r="J671">
        <v>-9.7007217447162493</v>
      </c>
      <c r="K671">
        <v>478.27897417095301</v>
      </c>
      <c r="L671">
        <v>464.62471025368302</v>
      </c>
      <c r="M671">
        <v>17.044349126508699</v>
      </c>
      <c r="N671">
        <v>0.58913284203542504</v>
      </c>
      <c r="O671">
        <v>52.449567723342902</v>
      </c>
      <c r="P671">
        <v>74.274553571428498</v>
      </c>
    </row>
    <row r="672" spans="1:17" x14ac:dyDescent="0.3">
      <c r="A672" t="s">
        <v>1481</v>
      </c>
      <c r="B672" t="s">
        <v>1482</v>
      </c>
      <c r="C672" t="s">
        <v>3114</v>
      </c>
      <c r="D672" t="s">
        <v>1483</v>
      </c>
      <c r="E672">
        <v>6563.0629218000004</v>
      </c>
      <c r="F672">
        <v>909.7</v>
      </c>
      <c r="G672">
        <v>-13.4128850585177</v>
      </c>
      <c r="H672">
        <v>-5.9037759347144299</v>
      </c>
      <c r="I672">
        <v>34.2161930880714</v>
      </c>
      <c r="J672">
        <v>-6.0473916795944698</v>
      </c>
      <c r="K672">
        <v>933.38790621090504</v>
      </c>
      <c r="L672">
        <v>856.21862430926001</v>
      </c>
      <c r="M672">
        <v>29.487252347518801</v>
      </c>
      <c r="N672">
        <v>0.40229264690922301</v>
      </c>
      <c r="O672">
        <v>22.787732219412899</v>
      </c>
      <c r="P672">
        <v>53.795435333896798</v>
      </c>
      <c r="Q672">
        <v>-5.8065495369401997E-2</v>
      </c>
    </row>
    <row r="673" spans="1:17" x14ac:dyDescent="0.3">
      <c r="A673" t="s">
        <v>1484</v>
      </c>
      <c r="B673" t="s">
        <v>1485</v>
      </c>
      <c r="C673" t="s">
        <v>3100</v>
      </c>
      <c r="D673" t="s">
        <v>48</v>
      </c>
      <c r="E673">
        <v>6550.5117039999996</v>
      </c>
      <c r="F673">
        <v>177.37</v>
      </c>
      <c r="G673">
        <v>-8.3017064585636398</v>
      </c>
      <c r="H673">
        <v>-4.07883777370236</v>
      </c>
      <c r="I673">
        <v>-26.0625587665719</v>
      </c>
      <c r="J673">
        <v>-5.8135813155206302</v>
      </c>
      <c r="K673">
        <v>189.369816705104</v>
      </c>
      <c r="L673">
        <v>189.76873105126299</v>
      </c>
      <c r="M673">
        <v>24.546323185102501</v>
      </c>
      <c r="N673">
        <v>0.67490598688819203</v>
      </c>
      <c r="O673">
        <v>40.553644923042199</v>
      </c>
      <c r="P673">
        <v>29.278425655976601</v>
      </c>
      <c r="Q673">
        <v>8.3558006492418999E-2</v>
      </c>
    </row>
    <row r="674" spans="1:17" x14ac:dyDescent="0.3">
      <c r="A674" t="s">
        <v>1486</v>
      </c>
      <c r="B674" t="s">
        <v>1487</v>
      </c>
      <c r="C674" t="s">
        <v>3106</v>
      </c>
      <c r="D674" t="s">
        <v>449</v>
      </c>
      <c r="E674">
        <v>6549.6602217600002</v>
      </c>
      <c r="F674">
        <v>474.65</v>
      </c>
      <c r="G674">
        <v>-50.453264191939901</v>
      </c>
      <c r="H674">
        <v>-9.9105323010002202</v>
      </c>
      <c r="I674">
        <v>-22.268077926563699</v>
      </c>
      <c r="J674">
        <v>-10.3187380247088</v>
      </c>
      <c r="K674">
        <v>507.08932200346197</v>
      </c>
      <c r="L674">
        <v>520.22135397179204</v>
      </c>
      <c r="M674">
        <v>29.162457070713199</v>
      </c>
      <c r="N674">
        <v>0.62003876949839098</v>
      </c>
      <c r="O674">
        <v>40.693142315390197</v>
      </c>
      <c r="P674">
        <v>10.770128354725699</v>
      </c>
      <c r="Q674">
        <v>-4.9160043496159003E-2</v>
      </c>
    </row>
    <row r="675" spans="1:17" x14ac:dyDescent="0.3">
      <c r="A675" t="s">
        <v>1488</v>
      </c>
      <c r="B675" t="s">
        <v>1489</v>
      </c>
      <c r="C675" t="s">
        <v>3111</v>
      </c>
      <c r="D675" t="s">
        <v>465</v>
      </c>
      <c r="E675">
        <v>6547.4320749999997</v>
      </c>
      <c r="F675">
        <v>2032</v>
      </c>
      <c r="G675">
        <v>-28.109209553209698</v>
      </c>
      <c r="H675">
        <v>-5.2660530327151598</v>
      </c>
      <c r="I675">
        <v>-16.318188607574299</v>
      </c>
      <c r="J675">
        <v>-5.6087156658423698</v>
      </c>
      <c r="K675">
        <v>2212.9987503798002</v>
      </c>
      <c r="L675">
        <v>2248.2357235957202</v>
      </c>
      <c r="M675">
        <v>16.146136649380502</v>
      </c>
      <c r="N675">
        <v>0.42495529721071201</v>
      </c>
      <c r="O675">
        <v>34.5964566929133</v>
      </c>
      <c r="P675">
        <v>3.6734693877550999</v>
      </c>
      <c r="Q675">
        <v>-9.1038884440792001E-2</v>
      </c>
    </row>
    <row r="676" spans="1:17" x14ac:dyDescent="0.3">
      <c r="A676" t="s">
        <v>1490</v>
      </c>
      <c r="B676" t="s">
        <v>1491</v>
      </c>
      <c r="C676" t="s">
        <v>3106</v>
      </c>
      <c r="D676" t="s">
        <v>83</v>
      </c>
      <c r="E676">
        <v>6531.6269968300003</v>
      </c>
      <c r="F676">
        <v>2724.7</v>
      </c>
      <c r="G676">
        <v>36.005270795367998</v>
      </c>
      <c r="H676">
        <v>-12.1207010756444</v>
      </c>
      <c r="I676">
        <v>5.0849462688493698</v>
      </c>
      <c r="J676">
        <v>-8.7820655916819597</v>
      </c>
      <c r="K676">
        <v>3097.3491712233099</v>
      </c>
      <c r="L676">
        <v>2738.1749282056899</v>
      </c>
      <c r="M676">
        <v>13.6977265382969</v>
      </c>
      <c r="N676">
        <v>0.93453617843626702</v>
      </c>
      <c r="O676">
        <v>29.370205894226899</v>
      </c>
      <c r="P676">
        <v>65.133333333333297</v>
      </c>
      <c r="Q676">
        <v>0.155585519093934</v>
      </c>
    </row>
    <row r="677" spans="1:17" x14ac:dyDescent="0.3">
      <c r="A677" t="s">
        <v>1492</v>
      </c>
      <c r="B677" t="s">
        <v>1493</v>
      </c>
      <c r="C677" t="s">
        <v>3099</v>
      </c>
      <c r="D677" t="s">
        <v>125</v>
      </c>
      <c r="E677">
        <v>6526.671053645</v>
      </c>
      <c r="F677">
        <v>570.79999999999995</v>
      </c>
      <c r="G677">
        <v>-18.695578991057001</v>
      </c>
      <c r="H677">
        <v>-8.5796236345670192</v>
      </c>
      <c r="I677">
        <v>2.40399698589649</v>
      </c>
      <c r="J677">
        <v>-7.4863144441796798</v>
      </c>
      <c r="K677">
        <v>604.97707296615295</v>
      </c>
      <c r="L677">
        <v>563.42629901852695</v>
      </c>
      <c r="M677">
        <v>24.650566184852199</v>
      </c>
      <c r="N677">
        <v>0.79842324854219704</v>
      </c>
      <c r="O677">
        <v>20.252277505255702</v>
      </c>
      <c r="P677">
        <v>22.226980728051299</v>
      </c>
      <c r="Q677">
        <v>4.1977867997791997E-2</v>
      </c>
    </row>
    <row r="678" spans="1:17" x14ac:dyDescent="0.3">
      <c r="A678" t="s">
        <v>1494</v>
      </c>
      <c r="B678" t="s">
        <v>1495</v>
      </c>
      <c r="C678" t="s">
        <v>3111</v>
      </c>
      <c r="D678" t="s">
        <v>163</v>
      </c>
      <c r="E678">
        <v>6525.3605850000004</v>
      </c>
      <c r="F678">
        <v>965.25</v>
      </c>
      <c r="G678">
        <v>75.513111388194801</v>
      </c>
      <c r="H678">
        <v>-7.2501354705208199</v>
      </c>
      <c r="I678">
        <v>27.304359678501299</v>
      </c>
      <c r="J678">
        <v>-7.3416747963461697</v>
      </c>
      <c r="K678">
        <v>1011.61166640531</v>
      </c>
      <c r="L678">
        <v>837.93768569011104</v>
      </c>
      <c r="M678">
        <v>33.249330372649801</v>
      </c>
      <c r="N678">
        <v>1.70675649328428</v>
      </c>
      <c r="O678">
        <v>27.8891478891478</v>
      </c>
      <c r="P678">
        <v>115.169415960766</v>
      </c>
      <c r="Q678">
        <v>5.1611980436723999E-2</v>
      </c>
    </row>
    <row r="679" spans="1:17" hidden="1" x14ac:dyDescent="0.3">
      <c r="A679" t="s">
        <v>1496</v>
      </c>
      <c r="B679" t="s">
        <v>1497</v>
      </c>
      <c r="C679" t="s">
        <v>3112</v>
      </c>
      <c r="D679" t="s">
        <v>1292</v>
      </c>
      <c r="E679">
        <v>6496.9056107910001</v>
      </c>
      <c r="F679">
        <v>1202.3</v>
      </c>
      <c r="G679">
        <v>-17.315065814787001</v>
      </c>
      <c r="H679">
        <v>7.6273734391302002</v>
      </c>
      <c r="I679">
        <v>-2.4446649201127402</v>
      </c>
      <c r="J679">
        <v>1.8717305212673601</v>
      </c>
      <c r="K679">
        <v>1188.8261220034101</v>
      </c>
      <c r="L679">
        <v>1154.33444865409</v>
      </c>
      <c r="M679">
        <v>63.340787818078198</v>
      </c>
      <c r="N679">
        <v>1.1244423612713801</v>
      </c>
      <c r="O679">
        <v>10.237045662480201</v>
      </c>
      <c r="P679">
        <v>13.296268375424001</v>
      </c>
    </row>
    <row r="680" spans="1:17" x14ac:dyDescent="0.3">
      <c r="A680" t="s">
        <v>1498</v>
      </c>
      <c r="B680" t="s">
        <v>1499</v>
      </c>
      <c r="C680" t="s">
        <v>3109</v>
      </c>
      <c r="D680" t="s">
        <v>449</v>
      </c>
      <c r="E680">
        <v>6480.5379901599999</v>
      </c>
      <c r="F680">
        <v>1147.3499999999999</v>
      </c>
      <c r="G680">
        <v>-35.965631733782701</v>
      </c>
      <c r="H680">
        <v>-5.1221594859361801</v>
      </c>
      <c r="I680">
        <v>-6.72744717292845</v>
      </c>
      <c r="J680">
        <v>-1.3723551960107201</v>
      </c>
      <c r="K680">
        <v>1222.74140428652</v>
      </c>
      <c r="L680">
        <v>1163.0145996249601</v>
      </c>
      <c r="M680">
        <v>25.774420820422499</v>
      </c>
      <c r="N680">
        <v>1.0230174453866001</v>
      </c>
      <c r="O680">
        <v>22.700135093911999</v>
      </c>
      <c r="P680">
        <v>22.934747669559599</v>
      </c>
      <c r="Q680">
        <v>-4.0610697826572999E-2</v>
      </c>
    </row>
    <row r="681" spans="1:17" x14ac:dyDescent="0.3">
      <c r="A681" t="s">
        <v>1500</v>
      </c>
      <c r="B681" t="s">
        <v>1501</v>
      </c>
      <c r="C681" t="s">
        <v>3104</v>
      </c>
      <c r="D681" t="s">
        <v>394</v>
      </c>
      <c r="E681">
        <v>6461.8041904000002</v>
      </c>
      <c r="F681">
        <v>210.14</v>
      </c>
      <c r="G681">
        <v>146.19351864675099</v>
      </c>
      <c r="H681">
        <v>-1.7441460517210099</v>
      </c>
      <c r="I681">
        <v>7.5071515151824002</v>
      </c>
      <c r="J681">
        <v>1.2098018201483001</v>
      </c>
      <c r="K681">
        <v>212.85115824347699</v>
      </c>
      <c r="L681">
        <v>187.78782938451499</v>
      </c>
      <c r="M681">
        <v>40.646487241644103</v>
      </c>
      <c r="N681">
        <v>1.9489599108112701</v>
      </c>
      <c r="O681">
        <v>9.2890453983059</v>
      </c>
      <c r="P681">
        <v>179.255813953488</v>
      </c>
      <c r="Q681">
        <v>0.13653718804437501</v>
      </c>
    </row>
    <row r="682" spans="1:17" hidden="1" x14ac:dyDescent="0.3">
      <c r="A682" t="s">
        <v>1502</v>
      </c>
      <c r="B682" t="s">
        <v>1503</v>
      </c>
      <c r="C682" t="s">
        <v>3112</v>
      </c>
      <c r="D682" t="s">
        <v>465</v>
      </c>
      <c r="E682">
        <v>6457.4559288599903</v>
      </c>
      <c r="F682">
        <v>1678.4</v>
      </c>
      <c r="G682">
        <v>9.7907571959206692</v>
      </c>
      <c r="H682">
        <v>19.452974197214601</v>
      </c>
      <c r="I682">
        <v>26.457062285823302</v>
      </c>
      <c r="J682">
        <v>-5.0841900469241201</v>
      </c>
      <c r="K682">
        <v>1561.39059055657</v>
      </c>
      <c r="L682">
        <v>1387.02199787937</v>
      </c>
      <c r="M682">
        <v>49.446508599622597</v>
      </c>
      <c r="N682">
        <v>2.46178742382321</v>
      </c>
      <c r="O682">
        <v>7.7216396568160004</v>
      </c>
      <c r="P682">
        <v>72.1435897435897</v>
      </c>
      <c r="Q682">
        <v>-7.491389448507E-3</v>
      </c>
    </row>
    <row r="683" spans="1:17" hidden="1" x14ac:dyDescent="0.3">
      <c r="A683" t="s">
        <v>1504</v>
      </c>
      <c r="B683" t="s">
        <v>1505</v>
      </c>
      <c r="C683" t="s">
        <v>3112</v>
      </c>
      <c r="D683" t="s">
        <v>1506</v>
      </c>
      <c r="E683">
        <v>6447.5824295399998</v>
      </c>
      <c r="F683">
        <v>518.79999999999995</v>
      </c>
      <c r="G683">
        <v>-16.440594581428201</v>
      </c>
      <c r="H683">
        <v>4.53887773386682</v>
      </c>
      <c r="I683">
        <v>-25.770797295924201</v>
      </c>
      <c r="J683">
        <v>-3.90794474154078</v>
      </c>
      <c r="K683">
        <v>531.77568972734298</v>
      </c>
      <c r="L683">
        <v>539.19004266155696</v>
      </c>
      <c r="M683">
        <v>42.992346248237503</v>
      </c>
      <c r="N683">
        <v>1.2004408919334799</v>
      </c>
      <c r="O683">
        <v>27.602158828064699</v>
      </c>
      <c r="P683">
        <v>20.371229698375799</v>
      </c>
      <c r="Q683">
        <v>5.5409034397334002E-2</v>
      </c>
    </row>
    <row r="684" spans="1:17" x14ac:dyDescent="0.3">
      <c r="A684" t="s">
        <v>1507</v>
      </c>
      <c r="B684" t="s">
        <v>1508</v>
      </c>
      <c r="C684" t="s">
        <v>3110</v>
      </c>
      <c r="D684" t="s">
        <v>141</v>
      </c>
      <c r="E684">
        <v>6443.4284747250003</v>
      </c>
      <c r="F684">
        <v>224</v>
      </c>
      <c r="G684">
        <v>103.621945381803</v>
      </c>
      <c r="H684">
        <v>-4.2120536255335903</v>
      </c>
      <c r="I684">
        <v>33.346640429014002</v>
      </c>
      <c r="J684">
        <v>-11.5181528070065</v>
      </c>
      <c r="K684">
        <v>237.409819981114</v>
      </c>
      <c r="L684">
        <v>192.00360269332501</v>
      </c>
      <c r="M684">
        <v>20.462910002852698</v>
      </c>
      <c r="N684">
        <v>0.68579555556032101</v>
      </c>
      <c r="O684">
        <v>20.513392857142801</v>
      </c>
      <c r="P684">
        <v>141.11948331539199</v>
      </c>
      <c r="Q684">
        <v>0.16056285799065101</v>
      </c>
    </row>
    <row r="685" spans="1:17" hidden="1" x14ac:dyDescent="0.3">
      <c r="A685" t="s">
        <v>1509</v>
      </c>
      <c r="B685" t="s">
        <v>1510</v>
      </c>
      <c r="C685" t="s">
        <v>3112</v>
      </c>
      <c r="D685" t="s">
        <v>276</v>
      </c>
      <c r="E685">
        <v>6368.5247135999998</v>
      </c>
      <c r="F685">
        <v>2838.9</v>
      </c>
      <c r="G685">
        <v>-15.6444448016497</v>
      </c>
      <c r="H685">
        <v>0.74220809366833596</v>
      </c>
      <c r="I685">
        <v>4.8596629394738198</v>
      </c>
      <c r="J685">
        <v>-5.9641170460407498</v>
      </c>
      <c r="K685">
        <v>3128.8944099766099</v>
      </c>
      <c r="L685">
        <v>2972.5580200519198</v>
      </c>
      <c r="M685">
        <v>26.804835539713999</v>
      </c>
      <c r="N685">
        <v>0.66452116455045196</v>
      </c>
      <c r="O685">
        <v>37.024904012117297</v>
      </c>
      <c r="P685">
        <v>35.250119104335397</v>
      </c>
      <c r="Q685">
        <v>8.1224547672082995E-2</v>
      </c>
    </row>
    <row r="686" spans="1:17" x14ac:dyDescent="0.3">
      <c r="A686" t="s">
        <v>1511</v>
      </c>
      <c r="B686" t="s">
        <v>1512</v>
      </c>
      <c r="C686" t="s">
        <v>3101</v>
      </c>
      <c r="D686" t="s">
        <v>51</v>
      </c>
      <c r="E686">
        <v>6363.9796998749998</v>
      </c>
      <c r="F686">
        <v>1283.25</v>
      </c>
      <c r="G686">
        <v>148.86892159686201</v>
      </c>
      <c r="H686">
        <v>-3.7233365059845598</v>
      </c>
      <c r="I686">
        <v>9.3855388736469294</v>
      </c>
      <c r="J686">
        <v>-5.6287744957659296</v>
      </c>
      <c r="K686">
        <v>1348.1848987123701</v>
      </c>
      <c r="L686">
        <v>1153.65870906071</v>
      </c>
      <c r="M686">
        <v>36.232327491141703</v>
      </c>
      <c r="N686">
        <v>0.44567964912873198</v>
      </c>
      <c r="O686">
        <v>23.904149620105201</v>
      </c>
      <c r="P686">
        <v>183.591160220994</v>
      </c>
      <c r="Q686">
        <v>0.115060117797495</v>
      </c>
    </row>
    <row r="687" spans="1:17" hidden="1" x14ac:dyDescent="0.3">
      <c r="A687" t="s">
        <v>1513</v>
      </c>
      <c r="B687" t="s">
        <v>1514</v>
      </c>
      <c r="C687" t="s">
        <v>3112</v>
      </c>
      <c r="D687" t="s">
        <v>48</v>
      </c>
      <c r="E687">
        <v>6347.84</v>
      </c>
      <c r="F687">
        <v>90</v>
      </c>
      <c r="G687">
        <v>-31.008819747495501</v>
      </c>
      <c r="H687">
        <v>9.3005110455676601</v>
      </c>
      <c r="I687">
        <v>-10.734146228654801</v>
      </c>
      <c r="J687">
        <v>1.7834155868786901</v>
      </c>
      <c r="K687">
        <v>89.859437920222405</v>
      </c>
      <c r="L687">
        <v>91.408284822688302</v>
      </c>
      <c r="M687">
        <v>53.081674366169402</v>
      </c>
      <c r="N687">
        <v>1.4090909090909001</v>
      </c>
      <c r="O687">
        <v>9.44444444444445</v>
      </c>
      <c r="P687">
        <v>5.8823529411764701</v>
      </c>
    </row>
    <row r="688" spans="1:17" x14ac:dyDescent="0.3">
      <c r="A688" t="s">
        <v>1515</v>
      </c>
      <c r="B688" t="s">
        <v>1516</v>
      </c>
      <c r="C688" t="s">
        <v>3097</v>
      </c>
      <c r="D688" t="s">
        <v>539</v>
      </c>
      <c r="E688">
        <v>6304.3646773500004</v>
      </c>
      <c r="F688">
        <v>286.89999999999998</v>
      </c>
      <c r="G688">
        <v>-31.423773690858098</v>
      </c>
      <c r="H688">
        <v>-4.9063726057604402</v>
      </c>
      <c r="I688">
        <v>-24.0834650325354</v>
      </c>
      <c r="J688">
        <v>-7.82234160961693</v>
      </c>
      <c r="K688">
        <v>305.71216446108002</v>
      </c>
      <c r="L688">
        <v>311.17329128833597</v>
      </c>
      <c r="M688">
        <v>30.768640797709999</v>
      </c>
      <c r="N688">
        <v>1.0099057591021099</v>
      </c>
      <c r="O688">
        <v>41.261763680724997</v>
      </c>
      <c r="P688">
        <v>6.4366536820626701</v>
      </c>
      <c r="Q688">
        <v>6.7268100735874997E-2</v>
      </c>
    </row>
    <row r="689" spans="1:17" x14ac:dyDescent="0.3">
      <c r="A689" t="s">
        <v>1517</v>
      </c>
      <c r="B689" t="s">
        <v>1518</v>
      </c>
      <c r="C689" t="s">
        <v>3107</v>
      </c>
      <c r="D689" t="s">
        <v>141</v>
      </c>
      <c r="E689">
        <v>6267.0611422000002</v>
      </c>
      <c r="F689">
        <v>909.8</v>
      </c>
      <c r="G689">
        <v>13.7099882593273</v>
      </c>
      <c r="H689">
        <v>0.383858293963459</v>
      </c>
      <c r="I689">
        <v>-2.9721173608859899</v>
      </c>
      <c r="J689">
        <v>-5.46409471084276</v>
      </c>
      <c r="K689">
        <v>935.97508005095904</v>
      </c>
      <c r="L689">
        <v>883.98542243760005</v>
      </c>
      <c r="M689">
        <v>31.621491485761201</v>
      </c>
      <c r="N689">
        <v>0.93944775668629799</v>
      </c>
      <c r="O689">
        <v>16.371730050560501</v>
      </c>
      <c r="P689">
        <v>41.9344773790951</v>
      </c>
      <c r="Q689">
        <v>2.9700055808834998E-2</v>
      </c>
    </row>
    <row r="690" spans="1:17" hidden="1" x14ac:dyDescent="0.3">
      <c r="A690" t="s">
        <v>1519</v>
      </c>
      <c r="B690" t="s">
        <v>1520</v>
      </c>
      <c r="C690" t="s">
        <v>3112</v>
      </c>
      <c r="D690" t="s">
        <v>1018</v>
      </c>
      <c r="E690">
        <v>6266.1528877000001</v>
      </c>
      <c r="F690">
        <v>113</v>
      </c>
      <c r="G690">
        <v>-29.522143730665199</v>
      </c>
      <c r="I690">
        <v>-10.2993636199592</v>
      </c>
      <c r="M690">
        <v>50</v>
      </c>
      <c r="N690">
        <v>0.2</v>
      </c>
      <c r="O690">
        <v>1.76991150442478</v>
      </c>
      <c r="P690">
        <v>0</v>
      </c>
    </row>
    <row r="691" spans="1:17" x14ac:dyDescent="0.3">
      <c r="A691" t="s">
        <v>1521</v>
      </c>
      <c r="B691" t="s">
        <v>1522</v>
      </c>
      <c r="C691" t="s">
        <v>3111</v>
      </c>
      <c r="D691" t="s">
        <v>432</v>
      </c>
      <c r="E691">
        <v>6235.6449578499996</v>
      </c>
      <c r="F691">
        <v>325.14999999999998</v>
      </c>
      <c r="G691">
        <v>22.714556711060201</v>
      </c>
      <c r="H691">
        <v>4.8614984944269501</v>
      </c>
      <c r="I691">
        <v>12.741762711111299</v>
      </c>
      <c r="J691">
        <v>-8.6370341966106192</v>
      </c>
      <c r="K691">
        <v>330.37143764320098</v>
      </c>
      <c r="L691">
        <v>301.31959765122502</v>
      </c>
      <c r="M691">
        <v>40.162220026655802</v>
      </c>
      <c r="N691">
        <v>3.1589038184099798</v>
      </c>
      <c r="O691">
        <v>16.469321851453099</v>
      </c>
      <c r="P691">
        <v>53.372641509433898</v>
      </c>
      <c r="Q691">
        <v>3.8655156832E-3</v>
      </c>
    </row>
    <row r="692" spans="1:17" x14ac:dyDescent="0.3">
      <c r="A692" t="s">
        <v>1523</v>
      </c>
      <c r="B692" t="s">
        <v>1524</v>
      </c>
      <c r="C692" t="s">
        <v>3101</v>
      </c>
      <c r="D692" t="s">
        <v>51</v>
      </c>
      <c r="E692">
        <v>6175.9868033749999</v>
      </c>
      <c r="F692">
        <v>1611.65</v>
      </c>
      <c r="G692">
        <v>11.3202147379513</v>
      </c>
      <c r="H692">
        <v>-4.05222212077976</v>
      </c>
      <c r="I692">
        <v>22.6335475954819</v>
      </c>
      <c r="J692">
        <v>-3.9197094131212999</v>
      </c>
      <c r="K692">
        <v>1536.19870067328</v>
      </c>
      <c r="L692">
        <v>1345.4095648853499</v>
      </c>
      <c r="M692">
        <v>33.681904881757298</v>
      </c>
      <c r="N692">
        <v>0.54100661685169005</v>
      </c>
      <c r="O692">
        <v>13.1138894921353</v>
      </c>
      <c r="P692">
        <v>60.450993080790496</v>
      </c>
      <c r="Q692">
        <v>3.4693128342491997E-2</v>
      </c>
    </row>
    <row r="693" spans="1:17" x14ac:dyDescent="0.3">
      <c r="A693" t="s">
        <v>1525</v>
      </c>
      <c r="B693" t="s">
        <v>1526</v>
      </c>
      <c r="C693" t="s">
        <v>3108</v>
      </c>
      <c r="D693" t="s">
        <v>276</v>
      </c>
      <c r="E693">
        <v>6171.2781384800001</v>
      </c>
      <c r="F693">
        <v>1360.55</v>
      </c>
      <c r="G693">
        <v>-49.792184978313102</v>
      </c>
      <c r="H693">
        <v>2.9939470838023499</v>
      </c>
      <c r="I693">
        <v>-13.6822694473802</v>
      </c>
      <c r="J693">
        <v>-3.9539234689152898</v>
      </c>
      <c r="K693">
        <v>1403.9817345075801</v>
      </c>
      <c r="L693">
        <v>1415.5906853455299</v>
      </c>
      <c r="M693">
        <v>32.729023501380802</v>
      </c>
      <c r="N693">
        <v>0.42587546909854701</v>
      </c>
      <c r="O693">
        <v>32.6669361655213</v>
      </c>
      <c r="P693">
        <v>19.022832648062199</v>
      </c>
      <c r="Q693">
        <v>-5.2045851447736997E-2</v>
      </c>
    </row>
    <row r="694" spans="1:17" x14ac:dyDescent="0.3">
      <c r="A694" t="s">
        <v>1527</v>
      </c>
      <c r="B694" t="s">
        <v>1528</v>
      </c>
      <c r="C694" t="s">
        <v>3103</v>
      </c>
      <c r="D694" t="s">
        <v>192</v>
      </c>
      <c r="E694">
        <v>6165.1979048000003</v>
      </c>
      <c r="F694">
        <v>434.05</v>
      </c>
      <c r="G694">
        <v>2.2304658115009302</v>
      </c>
      <c r="H694">
        <v>-10.3463619582213</v>
      </c>
      <c r="I694">
        <v>5.94972592312046</v>
      </c>
      <c r="J694">
        <v>-1.72377865772562</v>
      </c>
      <c r="K694">
        <v>478.031091033743</v>
      </c>
      <c r="L694">
        <v>431.60058130590301</v>
      </c>
      <c r="M694">
        <v>37.535602977467597</v>
      </c>
      <c r="N694">
        <v>0.75975514709207503</v>
      </c>
      <c r="O694">
        <v>28.9137196175555</v>
      </c>
      <c r="P694">
        <v>59.841649788252603</v>
      </c>
      <c r="Q694">
        <v>0.12015611170142</v>
      </c>
    </row>
    <row r="695" spans="1:17" x14ac:dyDescent="0.3">
      <c r="A695" t="s">
        <v>1529</v>
      </c>
      <c r="B695" t="s">
        <v>1530</v>
      </c>
      <c r="C695" t="s">
        <v>3111</v>
      </c>
      <c r="D695" t="s">
        <v>432</v>
      </c>
      <c r="E695">
        <v>6162.6576740399996</v>
      </c>
      <c r="F695">
        <v>1455.75</v>
      </c>
      <c r="G695">
        <v>51.5075834157375</v>
      </c>
      <c r="H695">
        <v>-5.1292553584325002</v>
      </c>
      <c r="I695">
        <v>-4.5149199592894496</v>
      </c>
      <c r="J695">
        <v>-7.3823928580234597</v>
      </c>
      <c r="K695">
        <v>1553.30440397087</v>
      </c>
      <c r="L695">
        <v>1416.7502650403601</v>
      </c>
      <c r="M695">
        <v>22.6187953068426</v>
      </c>
      <c r="N695">
        <v>0.438205302353179</v>
      </c>
      <c r="O695">
        <v>32.289198007899699</v>
      </c>
      <c r="P695">
        <v>90.393669892754303</v>
      </c>
      <c r="Q695">
        <v>6.7355753620987002E-2</v>
      </c>
    </row>
    <row r="696" spans="1:17" x14ac:dyDescent="0.3">
      <c r="A696" t="s">
        <v>1531</v>
      </c>
      <c r="B696" t="s">
        <v>1532</v>
      </c>
      <c r="C696" t="s">
        <v>3111</v>
      </c>
      <c r="D696" t="s">
        <v>270</v>
      </c>
      <c r="E696">
        <v>6133.4522265599999</v>
      </c>
      <c r="F696">
        <v>828.45</v>
      </c>
      <c r="G696">
        <v>-11.5093290853562</v>
      </c>
      <c r="H696">
        <v>8.8814423094257595</v>
      </c>
      <c r="I696">
        <v>-4.7314325835974396</v>
      </c>
      <c r="J696">
        <v>3.1918662911040498</v>
      </c>
      <c r="K696">
        <v>815.18416325566602</v>
      </c>
      <c r="L696">
        <v>782.04937011566903</v>
      </c>
      <c r="M696">
        <v>52.431260591414997</v>
      </c>
      <c r="N696">
        <v>1.0160760569893199</v>
      </c>
      <c r="O696">
        <v>8.6366105377512206</v>
      </c>
      <c r="P696">
        <v>28.4418604651162</v>
      </c>
      <c r="Q696">
        <v>1.635311550078E-3</v>
      </c>
    </row>
    <row r="697" spans="1:17" x14ac:dyDescent="0.3">
      <c r="A697" t="s">
        <v>1533</v>
      </c>
      <c r="B697" t="s">
        <v>1534</v>
      </c>
      <c r="C697" t="s">
        <v>3099</v>
      </c>
      <c r="D697" t="s">
        <v>381</v>
      </c>
      <c r="E697">
        <v>6123.9490604599996</v>
      </c>
      <c r="F697">
        <v>275.45</v>
      </c>
      <c r="G697">
        <v>-53.236328586816299</v>
      </c>
      <c r="H697">
        <v>-6.3303768489212597</v>
      </c>
      <c r="I697">
        <v>-15.816125441068801</v>
      </c>
      <c r="J697">
        <v>-8.0717057069218399</v>
      </c>
      <c r="K697">
        <v>292.45259672153497</v>
      </c>
      <c r="L697">
        <v>309.12246472954899</v>
      </c>
      <c r="M697">
        <v>21.120553848830799</v>
      </c>
      <c r="N697">
        <v>0.54046788715839</v>
      </c>
      <c r="O697">
        <v>42.494100562715502</v>
      </c>
      <c r="P697">
        <v>6.7015301181483498</v>
      </c>
      <c r="Q697">
        <v>-2.5154576178819998E-2</v>
      </c>
    </row>
    <row r="698" spans="1:17" x14ac:dyDescent="0.3">
      <c r="A698" t="s">
        <v>1535</v>
      </c>
      <c r="B698" t="s">
        <v>1536</v>
      </c>
      <c r="C698" t="s">
        <v>3100</v>
      </c>
      <c r="D698" t="s">
        <v>48</v>
      </c>
      <c r="E698">
        <v>6116.445934544</v>
      </c>
      <c r="F698">
        <v>37.770000000000003</v>
      </c>
      <c r="G698">
        <v>23.253842675082598</v>
      </c>
      <c r="H698">
        <v>-7.0590496391463997</v>
      </c>
      <c r="I698">
        <v>-8.7715938192584897</v>
      </c>
      <c r="J698">
        <v>-11.236173519666901</v>
      </c>
      <c r="K698">
        <v>42.816705968841298</v>
      </c>
      <c r="L698">
        <v>40.5102518733257</v>
      </c>
      <c r="M698">
        <v>26.873378867526</v>
      </c>
      <c r="N698">
        <v>0.86574990937562701</v>
      </c>
      <c r="O698">
        <v>52.237225311093397</v>
      </c>
      <c r="P698">
        <v>58.0124537366925</v>
      </c>
      <c r="Q698">
        <v>0.124024590064977</v>
      </c>
    </row>
    <row r="699" spans="1:17" hidden="1" x14ac:dyDescent="0.3">
      <c r="A699" t="s">
        <v>1537</v>
      </c>
      <c r="B699" t="s">
        <v>1538</v>
      </c>
      <c r="C699" t="s">
        <v>3112</v>
      </c>
      <c r="D699" t="s">
        <v>117</v>
      </c>
      <c r="E699">
        <v>6104.8993482400001</v>
      </c>
      <c r="F699">
        <v>399.25</v>
      </c>
      <c r="G699">
        <v>-13.8255421955543</v>
      </c>
      <c r="H699">
        <v>-6.8620252146830696</v>
      </c>
      <c r="I699">
        <v>5.3972379151516297</v>
      </c>
      <c r="J699">
        <v>-7.0322046633259001</v>
      </c>
      <c r="K699">
        <v>405.91723642391599</v>
      </c>
      <c r="M699">
        <v>19.906264571441501</v>
      </c>
      <c r="N699">
        <v>0.32795975432660801</v>
      </c>
      <c r="O699">
        <v>17.382592360676199</v>
      </c>
      <c r="P699">
        <v>22.808366656413298</v>
      </c>
    </row>
    <row r="700" spans="1:17" x14ac:dyDescent="0.3">
      <c r="A700" t="s">
        <v>1539</v>
      </c>
      <c r="B700" t="s">
        <v>1540</v>
      </c>
      <c r="C700" t="s">
        <v>3100</v>
      </c>
      <c r="D700" t="s">
        <v>48</v>
      </c>
      <c r="E700">
        <v>6057.7262996429999</v>
      </c>
      <c r="F700">
        <v>229.12</v>
      </c>
      <c r="G700">
        <v>46.7846057517364</v>
      </c>
      <c r="H700">
        <v>0.28188921795706501</v>
      </c>
      <c r="I700">
        <v>22.4403385701121</v>
      </c>
      <c r="J700">
        <v>-11.6234864997986</v>
      </c>
      <c r="K700">
        <v>238.66826394984</v>
      </c>
      <c r="L700">
        <v>206.49663342434101</v>
      </c>
      <c r="M700">
        <v>25.1051288433856</v>
      </c>
      <c r="N700">
        <v>1.18436013348146</v>
      </c>
      <c r="O700">
        <v>24.2754888268156</v>
      </c>
      <c r="P700">
        <v>80.694006309148193</v>
      </c>
      <c r="Q700">
        <v>7.6743743561248995E-2</v>
      </c>
    </row>
    <row r="701" spans="1:17" hidden="1" x14ac:dyDescent="0.3">
      <c r="A701" t="s">
        <v>1541</v>
      </c>
      <c r="B701" t="s">
        <v>1542</v>
      </c>
      <c r="C701" t="s">
        <v>3112</v>
      </c>
      <c r="D701" t="s">
        <v>222</v>
      </c>
      <c r="E701">
        <v>6047.3781400400003</v>
      </c>
      <c r="F701">
        <v>523.6</v>
      </c>
      <c r="G701">
        <v>114.891662901255</v>
      </c>
      <c r="H701">
        <v>14.522453282435199</v>
      </c>
      <c r="I701">
        <v>45.666570938534697</v>
      </c>
      <c r="J701">
        <v>-10.393224078655599</v>
      </c>
      <c r="K701">
        <v>477.70897591167801</v>
      </c>
      <c r="L701">
        <v>372.89387808925102</v>
      </c>
      <c r="M701">
        <v>41.386202843100399</v>
      </c>
      <c r="N701">
        <v>1.1416996923829901</v>
      </c>
      <c r="O701">
        <v>18.200916730328402</v>
      </c>
      <c r="P701">
        <v>152.80519923649899</v>
      </c>
      <c r="Q701">
        <v>0.182827709022057</v>
      </c>
    </row>
    <row r="702" spans="1:17" hidden="1" x14ac:dyDescent="0.3">
      <c r="A702" t="s">
        <v>1543</v>
      </c>
      <c r="B702" t="s">
        <v>1544</v>
      </c>
      <c r="C702" t="s">
        <v>3112</v>
      </c>
      <c r="D702" t="s">
        <v>985</v>
      </c>
      <c r="E702">
        <v>6039.6007055999999</v>
      </c>
      <c r="F702">
        <v>672.2</v>
      </c>
      <c r="G702">
        <v>137.59400999665499</v>
      </c>
      <c r="H702">
        <v>-6.4470101182259603</v>
      </c>
      <c r="I702">
        <v>-2.7852528547281201</v>
      </c>
      <c r="J702">
        <v>-10.619950356885401</v>
      </c>
      <c r="K702">
        <v>731.26423931809302</v>
      </c>
      <c r="L702">
        <v>613.11693846286903</v>
      </c>
      <c r="M702">
        <v>20.091875270355501</v>
      </c>
      <c r="N702">
        <v>0.78283665243018596</v>
      </c>
      <c r="O702">
        <v>35.480511752454603</v>
      </c>
      <c r="P702">
        <v>220.09523809523799</v>
      </c>
      <c r="Q702">
        <v>0.22449134255247899</v>
      </c>
    </row>
    <row r="703" spans="1:17" x14ac:dyDescent="0.3">
      <c r="A703" t="s">
        <v>1545</v>
      </c>
      <c r="B703" t="s">
        <v>1546</v>
      </c>
      <c r="C703" t="s">
        <v>603</v>
      </c>
      <c r="D703" t="s">
        <v>449</v>
      </c>
      <c r="E703">
        <v>5989.2467641049998</v>
      </c>
      <c r="F703">
        <v>841.2</v>
      </c>
      <c r="G703">
        <v>-29.6724464659315</v>
      </c>
      <c r="H703">
        <v>-7.6136910692863102</v>
      </c>
      <c r="I703">
        <v>-6.0998190560657504</v>
      </c>
      <c r="J703">
        <v>-5.5939053680284596</v>
      </c>
      <c r="K703">
        <v>914.50374191624303</v>
      </c>
      <c r="L703">
        <v>868.35713371329905</v>
      </c>
      <c r="M703">
        <v>18.7643294424369</v>
      </c>
      <c r="N703">
        <v>0.26686228427777697</v>
      </c>
      <c r="O703">
        <v>34.094151212553399</v>
      </c>
      <c r="P703">
        <v>22.4989078200087</v>
      </c>
      <c r="Q703">
        <v>0.139602809084894</v>
      </c>
    </row>
    <row r="704" spans="1:17" x14ac:dyDescent="0.3">
      <c r="A704" t="s">
        <v>1547</v>
      </c>
      <c r="B704" t="s">
        <v>1548</v>
      </c>
      <c r="C704" t="s">
        <v>3108</v>
      </c>
      <c r="D704" t="s">
        <v>146</v>
      </c>
      <c r="E704">
        <v>5974.2726000000002</v>
      </c>
      <c r="F704">
        <v>325.05</v>
      </c>
      <c r="G704">
        <v>-46.060825992299897</v>
      </c>
      <c r="H704">
        <v>-11.2239465527171</v>
      </c>
      <c r="I704">
        <v>-33.325885308773401</v>
      </c>
      <c r="J704">
        <v>-12.375400025503501</v>
      </c>
      <c r="K704">
        <v>387.40835083157702</v>
      </c>
      <c r="L704">
        <v>409.60422960059799</v>
      </c>
      <c r="M704">
        <v>11.0805584777147</v>
      </c>
      <c r="N704">
        <v>0.64235711580338095</v>
      </c>
      <c r="O704">
        <v>68.4356252884171</v>
      </c>
      <c r="P704">
        <v>3.9827255278310898</v>
      </c>
      <c r="Q704">
        <v>5.5790891092504E-2</v>
      </c>
    </row>
    <row r="705" spans="1:17" hidden="1" x14ac:dyDescent="0.3">
      <c r="A705" t="s">
        <v>1549</v>
      </c>
      <c r="B705" t="s">
        <v>1550</v>
      </c>
      <c r="C705" t="s">
        <v>3112</v>
      </c>
      <c r="D705" t="s">
        <v>273</v>
      </c>
      <c r="E705">
        <v>5972.8981176449997</v>
      </c>
      <c r="F705">
        <v>3714.4</v>
      </c>
      <c r="G705">
        <v>656.50752724465701</v>
      </c>
      <c r="H705">
        <v>23.0187341474489</v>
      </c>
      <c r="I705">
        <v>221.97591809402201</v>
      </c>
      <c r="J705">
        <v>-8.3123961443401608</v>
      </c>
      <c r="K705">
        <v>2971.7611224565098</v>
      </c>
      <c r="L705">
        <v>1885.4608310963299</v>
      </c>
      <c r="M705">
        <v>55.465411102703698</v>
      </c>
      <c r="N705">
        <v>0.95288869619776995</v>
      </c>
      <c r="O705">
        <v>8.0928279129872802</v>
      </c>
      <c r="P705">
        <v>684.29054054053995</v>
      </c>
      <c r="Q705">
        <v>0.29806688099427397</v>
      </c>
    </row>
    <row r="706" spans="1:17" x14ac:dyDescent="0.3">
      <c r="A706" t="s">
        <v>1551</v>
      </c>
      <c r="B706" t="s">
        <v>1552</v>
      </c>
      <c r="C706" t="s">
        <v>3101</v>
      </c>
      <c r="D706" t="s">
        <v>243</v>
      </c>
      <c r="E706">
        <v>5967.8429733949997</v>
      </c>
      <c r="F706">
        <v>437.8</v>
      </c>
      <c r="G706">
        <v>-6.1212097666343102</v>
      </c>
      <c r="H706">
        <v>7.1095977045841803</v>
      </c>
      <c r="I706">
        <v>11.780613433844801</v>
      </c>
      <c r="J706">
        <v>-1.4813833286206299</v>
      </c>
      <c r="K706">
        <v>415.23769163107499</v>
      </c>
      <c r="L706">
        <v>380.32879430650701</v>
      </c>
      <c r="M706">
        <v>47.395463991352202</v>
      </c>
      <c r="N706">
        <v>0.53694696437740497</v>
      </c>
      <c r="O706">
        <v>5.4591137505710199</v>
      </c>
      <c r="P706">
        <v>39.426751592356602</v>
      </c>
      <c r="Q706">
        <v>7.3124191905202002E-2</v>
      </c>
    </row>
    <row r="707" spans="1:17" hidden="1" x14ac:dyDescent="0.3">
      <c r="A707" t="s">
        <v>1553</v>
      </c>
      <c r="B707" t="s">
        <v>1554</v>
      </c>
      <c r="C707" t="s">
        <v>3112</v>
      </c>
      <c r="D707" t="s">
        <v>48</v>
      </c>
      <c r="E707">
        <v>5959.5482948099998</v>
      </c>
      <c r="F707">
        <v>342.65</v>
      </c>
      <c r="G707">
        <v>-39.185728228009303</v>
      </c>
      <c r="H707">
        <v>-3.1586168572462299</v>
      </c>
      <c r="I707">
        <v>-19.962948117303299</v>
      </c>
      <c r="J707">
        <v>-8.4265581664021294</v>
      </c>
      <c r="K707">
        <v>379.34692491926</v>
      </c>
      <c r="M707">
        <v>13.723108183150799</v>
      </c>
      <c r="O707">
        <v>23.974901502991301</v>
      </c>
      <c r="P707">
        <v>1.9791666666666601</v>
      </c>
    </row>
    <row r="708" spans="1:17" x14ac:dyDescent="0.3">
      <c r="A708" t="s">
        <v>1555</v>
      </c>
      <c r="B708" t="s">
        <v>1556</v>
      </c>
      <c r="C708" t="s">
        <v>3108</v>
      </c>
      <c r="D708" t="s">
        <v>166</v>
      </c>
      <c r="E708">
        <v>5958.6702036549996</v>
      </c>
      <c r="F708">
        <v>379.3</v>
      </c>
      <c r="G708">
        <v>28.147099756532601</v>
      </c>
      <c r="H708">
        <v>-0.46403341712202301</v>
      </c>
      <c r="I708">
        <v>0.37141529270968099</v>
      </c>
      <c r="J708">
        <v>-5.1556088033652001</v>
      </c>
      <c r="K708">
        <v>400.84549567597298</v>
      </c>
      <c r="L708">
        <v>355.22183538923503</v>
      </c>
      <c r="M708">
        <v>32.479698990044099</v>
      </c>
      <c r="N708">
        <v>1.0182785172731299</v>
      </c>
      <c r="O708">
        <v>18.903242815713099</v>
      </c>
      <c r="P708">
        <v>58.869109947643899</v>
      </c>
      <c r="Q708">
        <v>0.17634230662397901</v>
      </c>
    </row>
    <row r="709" spans="1:17" x14ac:dyDescent="0.3">
      <c r="A709" t="s">
        <v>1557</v>
      </c>
      <c r="B709" t="s">
        <v>1558</v>
      </c>
      <c r="C709" t="s">
        <v>3115</v>
      </c>
      <c r="D709" t="s">
        <v>166</v>
      </c>
      <c r="E709">
        <v>5891.7205138170002</v>
      </c>
      <c r="F709">
        <v>166.31</v>
      </c>
      <c r="G709">
        <v>137.252843277822</v>
      </c>
      <c r="H709">
        <v>-15.466422484401701</v>
      </c>
      <c r="I709">
        <v>3.8493646519305398</v>
      </c>
      <c r="J709">
        <v>-11.696157550989099</v>
      </c>
      <c r="K709">
        <v>188.07706853406799</v>
      </c>
      <c r="L709">
        <v>157.03279857042</v>
      </c>
      <c r="M709">
        <v>20.4716392089612</v>
      </c>
      <c r="N709">
        <v>0.38472917554393199</v>
      </c>
      <c r="O709">
        <v>35.079069208105302</v>
      </c>
      <c r="P709">
        <v>167.80998389694</v>
      </c>
    </row>
    <row r="710" spans="1:17" hidden="1" x14ac:dyDescent="0.3">
      <c r="A710" t="s">
        <v>1559</v>
      </c>
      <c r="B710" t="s">
        <v>1560</v>
      </c>
      <c r="C710" t="s">
        <v>3109</v>
      </c>
      <c r="D710" t="s">
        <v>51</v>
      </c>
      <c r="E710">
        <v>5890.5783336449904</v>
      </c>
      <c r="F710">
        <v>1365.7</v>
      </c>
      <c r="G710">
        <v>-8.9800034224538692</v>
      </c>
      <c r="H710">
        <v>2.7381826986733899</v>
      </c>
      <c r="I710">
        <v>11.238012428858401</v>
      </c>
      <c r="J710">
        <v>0.42148412043537498</v>
      </c>
      <c r="K710">
        <v>1333.0086869476499</v>
      </c>
      <c r="M710">
        <v>47.468518754637003</v>
      </c>
      <c r="N710">
        <v>0.81041699692902003</v>
      </c>
      <c r="O710">
        <v>10.631910375631501</v>
      </c>
      <c r="P710">
        <v>40.793814432989699</v>
      </c>
    </row>
    <row r="711" spans="1:17" x14ac:dyDescent="0.3">
      <c r="A711" t="s">
        <v>1561</v>
      </c>
      <c r="B711" t="s">
        <v>1562</v>
      </c>
      <c r="C711" t="s">
        <v>3097</v>
      </c>
      <c r="D711" t="s">
        <v>24</v>
      </c>
      <c r="E711">
        <v>5889.2474842849997</v>
      </c>
      <c r="F711">
        <v>23.86</v>
      </c>
      <c r="G711">
        <v>-20.672273254258201</v>
      </c>
      <c r="H711">
        <v>-2.3887152211233902</v>
      </c>
      <c r="I711">
        <v>-31.716432863115401</v>
      </c>
      <c r="J711">
        <v>-8.4637933445407398</v>
      </c>
      <c r="K711">
        <v>24.730434375437301</v>
      </c>
      <c r="L711">
        <v>25.578222971631</v>
      </c>
      <c r="M711">
        <v>24.382880897351399</v>
      </c>
      <c r="N711">
        <v>1.45221015889372</v>
      </c>
      <c r="O711">
        <v>54.575545127348903</v>
      </c>
      <c r="P711">
        <v>12.4430929008393</v>
      </c>
      <c r="Q711">
        <v>0.10255171869508301</v>
      </c>
    </row>
    <row r="712" spans="1:17" hidden="1" x14ac:dyDescent="0.3">
      <c r="A712" t="s">
        <v>1563</v>
      </c>
      <c r="B712" t="s">
        <v>1564</v>
      </c>
      <c r="C712" t="s">
        <v>3112</v>
      </c>
      <c r="D712" t="s">
        <v>1565</v>
      </c>
      <c r="E712">
        <v>5879.7692422620003</v>
      </c>
      <c r="F712">
        <v>44.34</v>
      </c>
      <c r="G712">
        <v>-16.8775605695194</v>
      </c>
      <c r="H712">
        <v>-3.43781161240888</v>
      </c>
      <c r="I712">
        <v>5.6886717362354098</v>
      </c>
      <c r="J712">
        <v>-16.371010025174002</v>
      </c>
      <c r="K712">
        <v>45.171140160457597</v>
      </c>
      <c r="L712">
        <v>38.204018371127503</v>
      </c>
      <c r="N712">
        <v>0.66819294336285295</v>
      </c>
      <c r="O712">
        <v>23.477672530446501</v>
      </c>
      <c r="P712">
        <v>62.417582417582402</v>
      </c>
    </row>
    <row r="713" spans="1:17" hidden="1" x14ac:dyDescent="0.3">
      <c r="A713" t="s">
        <v>1566</v>
      </c>
      <c r="B713" t="s">
        <v>1567</v>
      </c>
      <c r="C713" t="s">
        <v>3112</v>
      </c>
      <c r="D713" t="s">
        <v>83</v>
      </c>
      <c r="E713">
        <v>5874.31342494</v>
      </c>
      <c r="F713">
        <v>2232</v>
      </c>
      <c r="G713">
        <v>29.749541314697201</v>
      </c>
      <c r="H713">
        <v>-3.5260193147528298</v>
      </c>
      <c r="I713">
        <v>61.607113286824301</v>
      </c>
      <c r="J713">
        <v>-10.0794909590249</v>
      </c>
      <c r="K713">
        <v>2217.1337708732099</v>
      </c>
      <c r="L713">
        <v>1741.8498006841701</v>
      </c>
      <c r="M713">
        <v>27.724348872198998</v>
      </c>
      <c r="N713">
        <v>0.36534430292973002</v>
      </c>
      <c r="O713">
        <v>18.727598566308199</v>
      </c>
      <c r="P713">
        <v>95.789473684210506</v>
      </c>
      <c r="Q713">
        <v>0.113211080322242</v>
      </c>
    </row>
    <row r="714" spans="1:17" x14ac:dyDescent="0.3">
      <c r="A714" t="s">
        <v>1568</v>
      </c>
      <c r="B714" t="s">
        <v>1569</v>
      </c>
      <c r="C714" t="s">
        <v>3109</v>
      </c>
      <c r="D714" t="s">
        <v>1570</v>
      </c>
      <c r="E714">
        <v>5839.4282511599904</v>
      </c>
      <c r="F714">
        <v>426</v>
      </c>
      <c r="G714">
        <v>-18.271445172489301</v>
      </c>
      <c r="H714">
        <v>-9.7877502077421301</v>
      </c>
      <c r="I714">
        <v>-25.267633713087399</v>
      </c>
      <c r="J714">
        <v>-12.733196205997601</v>
      </c>
      <c r="K714">
        <v>486.76046112276799</v>
      </c>
      <c r="L714">
        <v>466.37215424758398</v>
      </c>
      <c r="M714">
        <v>16.370252091660898</v>
      </c>
      <c r="N714">
        <v>1.02311001104298</v>
      </c>
      <c r="O714">
        <v>35.422535211267501</v>
      </c>
      <c r="P714">
        <v>15.4471544715447</v>
      </c>
    </row>
    <row r="715" spans="1:17" x14ac:dyDescent="0.3">
      <c r="A715" t="s">
        <v>1571</v>
      </c>
      <c r="B715" t="s">
        <v>1572</v>
      </c>
      <c r="C715" t="s">
        <v>3103</v>
      </c>
      <c r="D715" t="s">
        <v>192</v>
      </c>
      <c r="E715">
        <v>5732.1594440999997</v>
      </c>
      <c r="F715">
        <v>2022.6</v>
      </c>
      <c r="G715">
        <v>90.510656770492602</v>
      </c>
      <c r="H715">
        <v>-10.1194593089336</v>
      </c>
      <c r="I715">
        <v>20.625727917240901</v>
      </c>
      <c r="J715">
        <v>-5.4148742964801899</v>
      </c>
      <c r="K715">
        <v>2296.99077089807</v>
      </c>
      <c r="L715">
        <v>1963.25681765634</v>
      </c>
      <c r="M715">
        <v>13.756608427498101</v>
      </c>
      <c r="N715">
        <v>0.54738030193796405</v>
      </c>
      <c r="O715">
        <v>45.955700583407499</v>
      </c>
      <c r="P715">
        <v>124.68340368806901</v>
      </c>
      <c r="Q715">
        <v>0.13308175493341501</v>
      </c>
    </row>
    <row r="716" spans="1:17" hidden="1" x14ac:dyDescent="0.3">
      <c r="A716" t="s">
        <v>1573</v>
      </c>
      <c r="B716" t="s">
        <v>1574</v>
      </c>
      <c r="C716" t="s">
        <v>3112</v>
      </c>
      <c r="D716" t="s">
        <v>1575</v>
      </c>
      <c r="E716">
        <v>5727.4356707500001</v>
      </c>
      <c r="F716">
        <v>443.15</v>
      </c>
      <c r="G716">
        <v>34.992365464272503</v>
      </c>
      <c r="H716">
        <v>-3.8530971080404899</v>
      </c>
      <c r="I716">
        <v>16.625150789173301</v>
      </c>
      <c r="J716">
        <v>-4.5007949394370899</v>
      </c>
      <c r="K716">
        <v>474.34290060209599</v>
      </c>
      <c r="L716">
        <v>409.47467494903202</v>
      </c>
      <c r="M716">
        <v>37.214526316212897</v>
      </c>
      <c r="N716">
        <v>0.56473664360547504</v>
      </c>
      <c r="O716">
        <v>29.7416224754597</v>
      </c>
      <c r="P716">
        <v>95.134302069572797</v>
      </c>
      <c r="Q716">
        <v>0.16422995471919499</v>
      </c>
    </row>
    <row r="717" spans="1:17" hidden="1" x14ac:dyDescent="0.3">
      <c r="A717" t="s">
        <v>1576</v>
      </c>
      <c r="B717" t="s">
        <v>1577</v>
      </c>
      <c r="C717" t="s">
        <v>3112</v>
      </c>
      <c r="D717" t="s">
        <v>21</v>
      </c>
      <c r="E717">
        <v>5669.1010844000002</v>
      </c>
      <c r="F717">
        <v>483.15</v>
      </c>
      <c r="G717">
        <v>-31.0272307786101</v>
      </c>
      <c r="H717">
        <v>7.8801461847103198</v>
      </c>
      <c r="I717">
        <v>-3.8690089164875401</v>
      </c>
      <c r="J717">
        <v>-6.8795025490214199</v>
      </c>
      <c r="K717">
        <v>497.67495315092401</v>
      </c>
      <c r="L717">
        <v>479.71448346241903</v>
      </c>
      <c r="M717">
        <v>34.4360915908983</v>
      </c>
      <c r="N717">
        <v>1.20286042488648</v>
      </c>
      <c r="O717">
        <v>23.978060643692402</v>
      </c>
      <c r="P717">
        <v>23.8528582414765</v>
      </c>
      <c r="Q717">
        <v>7.9409344855910002E-2</v>
      </c>
    </row>
    <row r="718" spans="1:17" x14ac:dyDescent="0.3">
      <c r="A718" t="s">
        <v>1578</v>
      </c>
      <c r="B718" t="s">
        <v>1579</v>
      </c>
      <c r="C718" t="s">
        <v>3099</v>
      </c>
      <c r="D718" t="s">
        <v>969</v>
      </c>
      <c r="E718">
        <v>5666.4173336399999</v>
      </c>
      <c r="F718">
        <v>124.93</v>
      </c>
      <c r="G718">
        <v>-52.136631218982799</v>
      </c>
      <c r="H718">
        <v>3.7095806111562402</v>
      </c>
      <c r="I718">
        <v>-34.659020526199903</v>
      </c>
      <c r="J718">
        <v>-8.0414019313694691</v>
      </c>
      <c r="K718">
        <v>133.744096457643</v>
      </c>
      <c r="L718">
        <v>145.93336240971399</v>
      </c>
      <c r="M718">
        <v>32.811723658886201</v>
      </c>
      <c r="N718">
        <v>0.54772299454837703</v>
      </c>
      <c r="O718">
        <v>68.574401664932296</v>
      </c>
      <c r="P718">
        <v>4.0823127551445397</v>
      </c>
      <c r="Q718">
        <v>4.0010817852291998E-2</v>
      </c>
    </row>
    <row r="719" spans="1:17" x14ac:dyDescent="0.3">
      <c r="A719" t="s">
        <v>1580</v>
      </c>
      <c r="B719" t="s">
        <v>1581</v>
      </c>
      <c r="C719" t="s">
        <v>3103</v>
      </c>
      <c r="D719" t="s">
        <v>276</v>
      </c>
      <c r="E719">
        <v>5651.8654059199998</v>
      </c>
      <c r="F719">
        <v>2079.65</v>
      </c>
      <c r="G719">
        <v>-33.935991635232703</v>
      </c>
      <c r="H719">
        <v>-14.806079996203501</v>
      </c>
      <c r="I719">
        <v>4.0907608021480399</v>
      </c>
      <c r="J719">
        <v>-7.8031488463355601</v>
      </c>
      <c r="K719">
        <v>2351.7954563889998</v>
      </c>
      <c r="L719">
        <v>2298.9822790472599</v>
      </c>
      <c r="M719">
        <v>19.182770051963502</v>
      </c>
      <c r="N719">
        <v>0.43976544747985702</v>
      </c>
      <c r="O719">
        <v>34.349529968985102</v>
      </c>
      <c r="P719">
        <v>20.9098837209302</v>
      </c>
      <c r="Q719">
        <v>6.5865282117266E-2</v>
      </c>
    </row>
    <row r="720" spans="1:17" hidden="1" x14ac:dyDescent="0.3">
      <c r="A720" t="s">
        <v>1582</v>
      </c>
      <c r="B720" t="s">
        <v>1583</v>
      </c>
      <c r="C720" t="s">
        <v>3112</v>
      </c>
      <c r="D720" t="s">
        <v>243</v>
      </c>
      <c r="E720">
        <v>5635.15550738</v>
      </c>
      <c r="F720">
        <v>4981.25</v>
      </c>
      <c r="G720">
        <v>64.676997522446698</v>
      </c>
      <c r="H720">
        <v>0.68616954376388495</v>
      </c>
      <c r="I720">
        <v>11.072073842058099</v>
      </c>
      <c r="J720">
        <v>-3.0445784624453802</v>
      </c>
      <c r="K720">
        <v>5281.2248722445001</v>
      </c>
      <c r="L720">
        <v>4455.2608199156703</v>
      </c>
      <c r="M720">
        <v>25.729029244918401</v>
      </c>
      <c r="N720">
        <v>0.96855788917242902</v>
      </c>
      <c r="O720">
        <v>15.834378920953499</v>
      </c>
      <c r="P720">
        <v>98.456175298804695</v>
      </c>
      <c r="Q720">
        <v>0.144033240015457</v>
      </c>
    </row>
    <row r="721" spans="1:17" hidden="1" x14ac:dyDescent="0.3">
      <c r="A721" t="s">
        <v>1584</v>
      </c>
      <c r="B721" t="s">
        <v>1585</v>
      </c>
      <c r="C721" t="s">
        <v>3112</v>
      </c>
      <c r="D721" t="s">
        <v>454</v>
      </c>
      <c r="E721">
        <v>5605.6007838599999</v>
      </c>
      <c r="F721">
        <v>380</v>
      </c>
      <c r="G721">
        <v>-38.862924375793597</v>
      </c>
      <c r="H721">
        <v>-0.99113994093843305</v>
      </c>
      <c r="I721">
        <v>-27.058892702602801</v>
      </c>
      <c r="J721">
        <v>-2.29897217829149</v>
      </c>
      <c r="K721">
        <v>407.67474160338003</v>
      </c>
      <c r="L721">
        <v>426.77095651565799</v>
      </c>
      <c r="M721">
        <v>38.422174743201602</v>
      </c>
      <c r="N721">
        <v>0.46703309977403901</v>
      </c>
      <c r="O721">
        <v>48.565789473684198</v>
      </c>
      <c r="P721">
        <v>0.52910052910053396</v>
      </c>
      <c r="Q721">
        <v>-5.9112369917454999E-2</v>
      </c>
    </row>
    <row r="722" spans="1:17" x14ac:dyDescent="0.3">
      <c r="A722" t="s">
        <v>1586</v>
      </c>
      <c r="B722" t="s">
        <v>1587</v>
      </c>
      <c r="C722" t="s">
        <v>603</v>
      </c>
      <c r="D722" t="s">
        <v>603</v>
      </c>
      <c r="E722">
        <v>5604.5451800000001</v>
      </c>
      <c r="F722">
        <v>279.14999999999998</v>
      </c>
      <c r="G722">
        <v>-49.370091947568</v>
      </c>
      <c r="H722">
        <v>-11.0074068429953</v>
      </c>
      <c r="I722">
        <v>-25.8246078146964</v>
      </c>
      <c r="J722">
        <v>-8.6332510797879607</v>
      </c>
      <c r="K722">
        <v>331.16765595271198</v>
      </c>
      <c r="L722">
        <v>342.968626836326</v>
      </c>
      <c r="M722">
        <v>11.8559203582197</v>
      </c>
      <c r="N722">
        <v>0.49101474807405598</v>
      </c>
      <c r="O722">
        <v>56.5287479849543</v>
      </c>
      <c r="P722">
        <v>4.2577030812324699</v>
      </c>
      <c r="Q722">
        <v>7.702234209561E-2</v>
      </c>
    </row>
    <row r="723" spans="1:17" hidden="1" x14ac:dyDescent="0.3">
      <c r="A723" t="s">
        <v>1588</v>
      </c>
      <c r="B723" t="s">
        <v>1589</v>
      </c>
      <c r="C723" t="s">
        <v>3099</v>
      </c>
      <c r="D723" t="s">
        <v>125</v>
      </c>
      <c r="E723">
        <v>5600.9664315</v>
      </c>
      <c r="F723">
        <v>454.1</v>
      </c>
      <c r="G723">
        <v>-2.5831235798638499</v>
      </c>
      <c r="H723">
        <v>14.7311502518148</v>
      </c>
      <c r="I723">
        <v>33.168855454024403</v>
      </c>
      <c r="J723">
        <v>-3.58500546575288</v>
      </c>
      <c r="K723">
        <v>401.17952606534902</v>
      </c>
      <c r="M723">
        <v>51.675731987025998</v>
      </c>
      <c r="N723">
        <v>1.4887382183448199</v>
      </c>
      <c r="O723">
        <v>7.24510019819422</v>
      </c>
      <c r="P723">
        <v>50.8387311077894</v>
      </c>
    </row>
    <row r="724" spans="1:17" x14ac:dyDescent="0.3">
      <c r="A724" t="s">
        <v>1590</v>
      </c>
      <c r="B724" t="s">
        <v>1591</v>
      </c>
      <c r="C724" t="s">
        <v>3108</v>
      </c>
      <c r="D724" t="s">
        <v>603</v>
      </c>
      <c r="E724">
        <v>5595.0992405999996</v>
      </c>
      <c r="F724">
        <v>322.2</v>
      </c>
      <c r="G724">
        <v>-21.674006215362201</v>
      </c>
      <c r="H724">
        <v>-7.8112705880518201</v>
      </c>
      <c r="I724">
        <v>-6.3069802496006</v>
      </c>
      <c r="J724">
        <v>-10.826233535928299</v>
      </c>
      <c r="K724">
        <v>355.24535686987599</v>
      </c>
      <c r="L724">
        <v>336.14590519546999</v>
      </c>
      <c r="M724">
        <v>24.389428720922901</v>
      </c>
      <c r="N724">
        <v>0.62747190323880697</v>
      </c>
      <c r="O724">
        <v>36.033519553072601</v>
      </c>
      <c r="P724">
        <v>29.371612126079</v>
      </c>
      <c r="Q724">
        <v>0.103259327022532</v>
      </c>
    </row>
    <row r="725" spans="1:17" hidden="1" x14ac:dyDescent="0.3">
      <c r="A725" t="s">
        <v>1592</v>
      </c>
      <c r="B725" t="s">
        <v>1593</v>
      </c>
      <c r="C725" t="s">
        <v>3112</v>
      </c>
      <c r="D725" t="s">
        <v>270</v>
      </c>
      <c r="E725">
        <v>5585.8864856250002</v>
      </c>
      <c r="F725">
        <v>472.3</v>
      </c>
      <c r="G725">
        <v>294.21484231526802</v>
      </c>
      <c r="H725">
        <v>-14.259850178511799</v>
      </c>
      <c r="I725">
        <v>170.82456421204299</v>
      </c>
      <c r="J725">
        <v>-3.1472469709025002</v>
      </c>
      <c r="K725">
        <v>435.26632253347799</v>
      </c>
      <c r="L725">
        <v>275.064227073165</v>
      </c>
      <c r="M725">
        <v>29.597174910476099</v>
      </c>
      <c r="N725">
        <v>0.19969955152325</v>
      </c>
      <c r="O725">
        <v>27.037899640059202</v>
      </c>
      <c r="P725">
        <v>361.14040226518199</v>
      </c>
      <c r="Q725">
        <v>0.23266761682234</v>
      </c>
    </row>
    <row r="726" spans="1:17" x14ac:dyDescent="0.3">
      <c r="A726" t="s">
        <v>1594</v>
      </c>
      <c r="B726" t="s">
        <v>1595</v>
      </c>
      <c r="C726" t="s">
        <v>3098</v>
      </c>
      <c r="D726" t="s">
        <v>742</v>
      </c>
      <c r="E726">
        <v>5584.7268514999996</v>
      </c>
      <c r="F726">
        <v>116.57</v>
      </c>
      <c r="G726">
        <v>-43.919703943364603</v>
      </c>
      <c r="H726">
        <v>-2.0992003541437301</v>
      </c>
      <c r="I726">
        <v>-24.576083329268801</v>
      </c>
      <c r="J726">
        <v>-5.63896474947318</v>
      </c>
      <c r="K726">
        <v>125.82915274842</v>
      </c>
      <c r="L726">
        <v>134.320416383235</v>
      </c>
      <c r="M726">
        <v>33.807310985646801</v>
      </c>
      <c r="N726">
        <v>0.72967150349162502</v>
      </c>
      <c r="O726">
        <v>39.744359612250101</v>
      </c>
      <c r="P726">
        <v>6.4566210045662098</v>
      </c>
      <c r="Q726">
        <v>-0.109854205157946</v>
      </c>
    </row>
    <row r="727" spans="1:17" x14ac:dyDescent="0.3">
      <c r="A727" t="s">
        <v>1596</v>
      </c>
      <c r="B727" t="s">
        <v>1597</v>
      </c>
      <c r="C727" t="s">
        <v>3101</v>
      </c>
      <c r="D727" t="s">
        <v>243</v>
      </c>
      <c r="E727">
        <v>5577.2603868449996</v>
      </c>
      <c r="F727">
        <v>666.15</v>
      </c>
      <c r="G727">
        <v>57.929281100548899</v>
      </c>
      <c r="H727">
        <v>21.543912805098401</v>
      </c>
      <c r="I727">
        <v>39.984755107832598</v>
      </c>
      <c r="J727">
        <v>3.9698096096864002</v>
      </c>
      <c r="K727">
        <v>566.14419205910201</v>
      </c>
      <c r="L727">
        <v>474.95114642790702</v>
      </c>
      <c r="M727">
        <v>65.137297587817102</v>
      </c>
      <c r="N727">
        <v>0.96391716547573603</v>
      </c>
      <c r="O727">
        <v>1.5086692186444499</v>
      </c>
      <c r="P727">
        <v>93.591979075850006</v>
      </c>
    </row>
    <row r="728" spans="1:17" hidden="1" x14ac:dyDescent="0.3">
      <c r="A728" t="s">
        <v>1598</v>
      </c>
      <c r="B728" t="s">
        <v>1599</v>
      </c>
      <c r="C728" t="s">
        <v>3109</v>
      </c>
      <c r="D728" t="s">
        <v>122</v>
      </c>
      <c r="E728">
        <v>5573.8571467900001</v>
      </c>
      <c r="F728">
        <v>146.81</v>
      </c>
      <c r="G728">
        <v>-39.193826716109498</v>
      </c>
      <c r="H728">
        <v>4.5998420976962802</v>
      </c>
      <c r="I728">
        <v>-19.971046605403401</v>
      </c>
      <c r="J728">
        <v>-10.597826800453801</v>
      </c>
      <c r="K728">
        <v>154.796347989705</v>
      </c>
      <c r="M728">
        <v>34.453473734452402</v>
      </c>
      <c r="N728">
        <v>0.72385293358706704</v>
      </c>
      <c r="O728">
        <v>34.527620734282301</v>
      </c>
      <c r="P728">
        <v>8.7481481481481502</v>
      </c>
    </row>
    <row r="729" spans="1:17" x14ac:dyDescent="0.3">
      <c r="A729" t="s">
        <v>1600</v>
      </c>
      <c r="B729" t="s">
        <v>1601</v>
      </c>
      <c r="C729" t="s">
        <v>3108</v>
      </c>
      <c r="D729" t="s">
        <v>446</v>
      </c>
      <c r="E729">
        <v>5542.9796956649998</v>
      </c>
      <c r="F729">
        <v>486.25</v>
      </c>
      <c r="G729">
        <v>-51.051121233392401</v>
      </c>
      <c r="H729">
        <v>-3.6368634117640299</v>
      </c>
      <c r="I729">
        <v>-32.902850269352697</v>
      </c>
      <c r="J729">
        <v>-4.9161284719284097</v>
      </c>
      <c r="K729">
        <v>561.64545923859998</v>
      </c>
      <c r="L729">
        <v>611.45055892647497</v>
      </c>
      <c r="M729">
        <v>4.9118396384330403</v>
      </c>
      <c r="N729">
        <v>0.79819573949319</v>
      </c>
      <c r="O729">
        <v>59.588688946015402</v>
      </c>
      <c r="P729">
        <v>0.80854151549702902</v>
      </c>
      <c r="Q729">
        <v>-9.7565379893113993E-2</v>
      </c>
    </row>
    <row r="730" spans="1:17" x14ac:dyDescent="0.3">
      <c r="A730" t="s">
        <v>1602</v>
      </c>
      <c r="B730" t="s">
        <v>1603</v>
      </c>
      <c r="C730" t="s">
        <v>3095</v>
      </c>
      <c r="D730" t="s">
        <v>270</v>
      </c>
      <c r="E730">
        <v>5529.4957482949903</v>
      </c>
      <c r="F730">
        <v>1123.3499999999999</v>
      </c>
      <c r="G730">
        <v>56.418019745029</v>
      </c>
      <c r="H730">
        <v>-11.460221163101201</v>
      </c>
      <c r="I730">
        <v>0.853422215622062</v>
      </c>
      <c r="J730">
        <v>-10.9903920875037</v>
      </c>
      <c r="K730">
        <v>1288.4525122499899</v>
      </c>
      <c r="L730">
        <v>1102.7022335737499</v>
      </c>
      <c r="M730">
        <v>20.8535982247293</v>
      </c>
      <c r="N730">
        <v>0.48586489258730498</v>
      </c>
      <c r="O730">
        <v>34.735389682645597</v>
      </c>
      <c r="P730">
        <v>87.224999999999895</v>
      </c>
      <c r="Q730">
        <v>7.1380095679333996E-2</v>
      </c>
    </row>
    <row r="731" spans="1:17" x14ac:dyDescent="0.3">
      <c r="A731" t="s">
        <v>1604</v>
      </c>
      <c r="B731" t="s">
        <v>1605</v>
      </c>
      <c r="C731" t="s">
        <v>603</v>
      </c>
      <c r="D731" t="s">
        <v>449</v>
      </c>
      <c r="E731">
        <v>5503.2679814049998</v>
      </c>
      <c r="F731">
        <v>1897.85</v>
      </c>
      <c r="G731">
        <v>21.442493859330401</v>
      </c>
      <c r="H731">
        <v>-2.6439832557874499</v>
      </c>
      <c r="I731">
        <v>25.610852003936099</v>
      </c>
      <c r="J731">
        <v>-8.7035124377734103</v>
      </c>
      <c r="K731">
        <v>2065.0273233289599</v>
      </c>
      <c r="L731">
        <v>1782.9306648870299</v>
      </c>
      <c r="M731">
        <v>24.444443946019199</v>
      </c>
      <c r="N731">
        <v>0.387982221235533</v>
      </c>
      <c r="O731">
        <v>31.359169586637499</v>
      </c>
      <c r="P731">
        <v>77.079542803825504</v>
      </c>
      <c r="Q731">
        <v>-8.9517458433889002E-2</v>
      </c>
    </row>
    <row r="732" spans="1:17" hidden="1" x14ac:dyDescent="0.3">
      <c r="A732" t="s">
        <v>1606</v>
      </c>
      <c r="B732" t="s">
        <v>1607</v>
      </c>
      <c r="C732" t="s">
        <v>3112</v>
      </c>
      <c r="D732" t="s">
        <v>603</v>
      </c>
      <c r="E732">
        <v>5486.7764361299996</v>
      </c>
      <c r="F732">
        <v>2740.55</v>
      </c>
      <c r="G732">
        <v>95.084817635054407</v>
      </c>
      <c r="H732">
        <v>29.960089327773499</v>
      </c>
      <c r="I732">
        <v>45.6328070151216</v>
      </c>
      <c r="J732">
        <v>2.6734977907516599</v>
      </c>
      <c r="K732">
        <v>2425.7631648164902</v>
      </c>
      <c r="L732">
        <v>1902.52607614201</v>
      </c>
      <c r="M732">
        <v>60.070674922523999</v>
      </c>
      <c r="N732">
        <v>1.1992959139918999</v>
      </c>
      <c r="O732">
        <v>10.120231340424301</v>
      </c>
      <c r="P732">
        <v>158.390100176782</v>
      </c>
      <c r="Q732">
        <v>0.20470218241475099</v>
      </c>
    </row>
    <row r="733" spans="1:17" x14ac:dyDescent="0.3">
      <c r="A733" t="s">
        <v>1608</v>
      </c>
      <c r="B733" t="s">
        <v>1609</v>
      </c>
      <c r="C733" t="s">
        <v>3101</v>
      </c>
      <c r="D733" t="s">
        <v>169</v>
      </c>
      <c r="E733">
        <v>5486.4985243199999</v>
      </c>
      <c r="F733">
        <v>632.35</v>
      </c>
      <c r="G733">
        <v>33.881309853804197</v>
      </c>
      <c r="H733">
        <v>5.35489113031967</v>
      </c>
      <c r="I733">
        <v>14.321616795390799</v>
      </c>
      <c r="J733">
        <v>9.4555567391855402E-2</v>
      </c>
      <c r="K733">
        <v>624.09881906571798</v>
      </c>
      <c r="L733">
        <v>569.12068705093998</v>
      </c>
      <c r="M733">
        <v>46.448894906157598</v>
      </c>
      <c r="N733">
        <v>0.72973351891957505</v>
      </c>
      <c r="O733">
        <v>14.1298331620147</v>
      </c>
      <c r="P733">
        <v>66.386001841862907</v>
      </c>
    </row>
    <row r="734" spans="1:17" x14ac:dyDescent="0.3">
      <c r="A734" t="s">
        <v>1610</v>
      </c>
      <c r="B734" t="s">
        <v>1611</v>
      </c>
      <c r="C734" t="s">
        <v>3108</v>
      </c>
      <c r="D734" t="s">
        <v>1329</v>
      </c>
      <c r="E734">
        <v>5477.9272492699902</v>
      </c>
      <c r="F734">
        <v>881.25</v>
      </c>
      <c r="G734">
        <v>-30.083456754862599</v>
      </c>
      <c r="H734">
        <v>-4.5855572157289499</v>
      </c>
      <c r="I734">
        <v>-0.78184389880712102</v>
      </c>
      <c r="J734">
        <v>-9.8714258154585206</v>
      </c>
      <c r="K734">
        <v>910.392608576111</v>
      </c>
      <c r="L734">
        <v>828.079547523516</v>
      </c>
      <c r="M734">
        <v>25.8302083270415</v>
      </c>
      <c r="N734">
        <v>0.86522799527428895</v>
      </c>
      <c r="O734">
        <v>21.026950354609902</v>
      </c>
      <c r="P734">
        <v>44.372542595019603</v>
      </c>
      <c r="Q734">
        <v>0.11635999205094499</v>
      </c>
    </row>
    <row r="735" spans="1:17" x14ac:dyDescent="0.3">
      <c r="A735" t="s">
        <v>1612</v>
      </c>
      <c r="B735" t="s">
        <v>1613</v>
      </c>
      <c r="C735" t="s">
        <v>3103</v>
      </c>
      <c r="D735" t="s">
        <v>192</v>
      </c>
      <c r="E735">
        <v>5468.8228152599904</v>
      </c>
      <c r="F735">
        <v>444.1</v>
      </c>
      <c r="G735">
        <v>-2.1180444220851999</v>
      </c>
      <c r="H735">
        <v>1.4412503693685299</v>
      </c>
      <c r="I735">
        <v>-4.7743018928185599</v>
      </c>
      <c r="J735">
        <v>-2.8904743642579001</v>
      </c>
      <c r="K735">
        <v>473.36685056603699</v>
      </c>
      <c r="L735">
        <v>441.31310541242698</v>
      </c>
      <c r="M735">
        <v>36.805264777131697</v>
      </c>
      <c r="N735">
        <v>0.52629768797999799</v>
      </c>
      <c r="O735">
        <v>22.1571718081513</v>
      </c>
      <c r="P735">
        <v>40.404679102118202</v>
      </c>
      <c r="Q735">
        <v>0.18449564827161799</v>
      </c>
    </row>
    <row r="736" spans="1:17" hidden="1" x14ac:dyDescent="0.3">
      <c r="A736" t="s">
        <v>1614</v>
      </c>
      <c r="B736" t="s">
        <v>1615</v>
      </c>
      <c r="C736" t="s">
        <v>3112</v>
      </c>
      <c r="D736" t="s">
        <v>133</v>
      </c>
      <c r="E736">
        <v>5468.3011980000001</v>
      </c>
      <c r="F736">
        <v>6999.1</v>
      </c>
      <c r="G736">
        <v>121.02964223202299</v>
      </c>
      <c r="H736">
        <v>38.004282407331601</v>
      </c>
      <c r="I736">
        <v>0.54583934851424198</v>
      </c>
      <c r="J736">
        <v>-0.87949508377022401</v>
      </c>
      <c r="K736">
        <v>6325.0624956817901</v>
      </c>
      <c r="L736">
        <v>5170.5279076523802</v>
      </c>
      <c r="M736">
        <v>62.3540001648458</v>
      </c>
      <c r="N736">
        <v>2.3291626737795399</v>
      </c>
      <c r="O736">
        <v>10.8242488319926</v>
      </c>
      <c r="P736">
        <v>216.54380172764601</v>
      </c>
      <c r="Q736">
        <v>0.32540812160118299</v>
      </c>
    </row>
    <row r="737" spans="1:17" x14ac:dyDescent="0.3">
      <c r="A737" t="s">
        <v>1616</v>
      </c>
      <c r="B737" t="s">
        <v>1617</v>
      </c>
      <c r="C737" t="s">
        <v>3106</v>
      </c>
      <c r="D737" t="s">
        <v>309</v>
      </c>
      <c r="E737">
        <v>5458.4340085800004</v>
      </c>
      <c r="F737">
        <v>2011.75</v>
      </c>
      <c r="G737">
        <v>57.7771029241976</v>
      </c>
      <c r="H737">
        <v>-6.3508570038586303</v>
      </c>
      <c r="I737">
        <v>50.994828876131201</v>
      </c>
      <c r="J737">
        <v>-19.119281471770901</v>
      </c>
      <c r="K737">
        <v>2226.12116922014</v>
      </c>
      <c r="L737">
        <v>1783.26740675678</v>
      </c>
      <c r="M737">
        <v>21.888510684632202</v>
      </c>
      <c r="N737">
        <v>0.89984906059661296</v>
      </c>
      <c r="O737">
        <v>30.239840934509701</v>
      </c>
      <c r="P737">
        <v>111.46265832763901</v>
      </c>
      <c r="Q737">
        <v>-9.4852176365059996E-3</v>
      </c>
    </row>
    <row r="738" spans="1:17" x14ac:dyDescent="0.3">
      <c r="A738" t="s">
        <v>1618</v>
      </c>
      <c r="B738" t="s">
        <v>1619</v>
      </c>
      <c r="C738" t="s">
        <v>3107</v>
      </c>
      <c r="D738" t="s">
        <v>443</v>
      </c>
      <c r="E738">
        <v>5404.318745904</v>
      </c>
      <c r="F738">
        <v>54.9</v>
      </c>
      <c r="G738">
        <v>-40.553619055564802</v>
      </c>
      <c r="H738">
        <v>-9.0180177538771602</v>
      </c>
      <c r="I738">
        <v>-34.220355053829202</v>
      </c>
      <c r="J738">
        <v>-8.3489589841296201</v>
      </c>
      <c r="K738">
        <v>62.897921125570903</v>
      </c>
      <c r="L738">
        <v>67.137627701564696</v>
      </c>
      <c r="M738">
        <v>15.548803714890701</v>
      </c>
      <c r="N738">
        <v>0.33466272828576299</v>
      </c>
      <c r="O738">
        <v>78.506375227686704</v>
      </c>
      <c r="P738">
        <v>1.7797552836485</v>
      </c>
      <c r="Q738">
        <v>3.491128042785E-3</v>
      </c>
    </row>
    <row r="739" spans="1:17" hidden="1" x14ac:dyDescent="0.3">
      <c r="A739" t="s">
        <v>1620</v>
      </c>
      <c r="B739" t="s">
        <v>1621</v>
      </c>
      <c r="C739" t="s">
        <v>3112</v>
      </c>
      <c r="D739" t="s">
        <v>51</v>
      </c>
      <c r="E739">
        <v>5390.26422</v>
      </c>
      <c r="F739">
        <v>794.15</v>
      </c>
      <c r="G739">
        <v>52.726135471022701</v>
      </c>
      <c r="H739">
        <v>24.640503643798201</v>
      </c>
      <c r="I739">
        <v>29.4088425618699</v>
      </c>
      <c r="J739">
        <v>5.7698332439245403</v>
      </c>
      <c r="K739">
        <v>670.39112265478104</v>
      </c>
      <c r="L739">
        <v>566.51310506844902</v>
      </c>
      <c r="M739">
        <v>55.174742474713902</v>
      </c>
      <c r="N739">
        <v>2.9151114887073102</v>
      </c>
      <c r="O739">
        <v>14.424227161115599</v>
      </c>
      <c r="P739">
        <v>99.035087719298204</v>
      </c>
      <c r="Q739">
        <v>0.12170076267016899</v>
      </c>
    </row>
    <row r="740" spans="1:17" hidden="1" x14ac:dyDescent="0.3">
      <c r="A740" t="s">
        <v>1622</v>
      </c>
      <c r="B740" t="s">
        <v>1623</v>
      </c>
      <c r="C740" t="s">
        <v>3112</v>
      </c>
      <c r="D740" t="s">
        <v>273</v>
      </c>
      <c r="E740">
        <v>5384.6553599999997</v>
      </c>
      <c r="F740">
        <v>2851.95</v>
      </c>
      <c r="G740">
        <v>289.01640212245798</v>
      </c>
      <c r="H740">
        <v>3.1717782345918502</v>
      </c>
      <c r="I740">
        <v>78.483544483293599</v>
      </c>
      <c r="J740">
        <v>-3.2396652816458298</v>
      </c>
      <c r="K740">
        <v>2725.424493991</v>
      </c>
      <c r="L740">
        <v>2005.3280411650901</v>
      </c>
      <c r="M740">
        <v>53.833655456674897</v>
      </c>
      <c r="N740">
        <v>1.09204432520337</v>
      </c>
      <c r="O740">
        <v>25.422956222935198</v>
      </c>
      <c r="P740">
        <v>338.48046124279301</v>
      </c>
      <c r="Q740">
        <v>0.31727871695674598</v>
      </c>
    </row>
    <row r="741" spans="1:17" x14ac:dyDescent="0.3">
      <c r="A741" t="s">
        <v>1624</v>
      </c>
      <c r="B741" t="s">
        <v>1625</v>
      </c>
      <c r="C741" t="s">
        <v>3108</v>
      </c>
      <c r="D741" t="s">
        <v>1626</v>
      </c>
      <c r="E741">
        <v>5373.5241880249996</v>
      </c>
      <c r="F741">
        <v>416.95</v>
      </c>
      <c r="G741">
        <v>-24.845104395746802</v>
      </c>
      <c r="H741">
        <v>-9.4087644505098602</v>
      </c>
      <c r="I741">
        <v>-28.997214389260101</v>
      </c>
      <c r="J741">
        <v>-9.1172122546454304</v>
      </c>
      <c r="K741">
        <v>475.030239272541</v>
      </c>
      <c r="L741">
        <v>494.929345776265</v>
      </c>
      <c r="M741">
        <v>17.2733125022854</v>
      </c>
      <c r="N741">
        <v>0.41437865099572302</v>
      </c>
      <c r="O741">
        <v>60.534836311308297</v>
      </c>
      <c r="P741">
        <v>3.68021882382196</v>
      </c>
      <c r="Q741">
        <v>-1.7462764558318002E-2</v>
      </c>
    </row>
    <row r="742" spans="1:17" hidden="1" x14ac:dyDescent="0.3">
      <c r="A742" t="s">
        <v>1627</v>
      </c>
      <c r="B742" t="s">
        <v>1628</v>
      </c>
      <c r="C742" t="s">
        <v>3112</v>
      </c>
      <c r="D742" t="s">
        <v>381</v>
      </c>
      <c r="E742">
        <v>5372.5563622500003</v>
      </c>
      <c r="F742">
        <v>917.5</v>
      </c>
      <c r="G742">
        <v>87.234211517222207</v>
      </c>
      <c r="H742">
        <v>13.9803850660716</v>
      </c>
      <c r="I742">
        <v>28.995988703878801</v>
      </c>
      <c r="J742">
        <v>-2.9208499662689298</v>
      </c>
      <c r="K742">
        <v>846.78860454301105</v>
      </c>
      <c r="L742">
        <v>660.63453011171498</v>
      </c>
      <c r="M742">
        <v>46.976342087307799</v>
      </c>
      <c r="N742">
        <v>1.76682512264339</v>
      </c>
      <c r="O742">
        <v>11.476839237057201</v>
      </c>
      <c r="P742">
        <v>204.26131653125501</v>
      </c>
      <c r="Q742">
        <v>0.16834616440194</v>
      </c>
    </row>
    <row r="743" spans="1:17" hidden="1" x14ac:dyDescent="0.3">
      <c r="A743" t="s">
        <v>1629</v>
      </c>
      <c r="B743" t="s">
        <v>1630</v>
      </c>
      <c r="C743" t="s">
        <v>3112</v>
      </c>
      <c r="D743" t="s">
        <v>432</v>
      </c>
      <c r="E743">
        <v>5360.4507104249997</v>
      </c>
      <c r="F743">
        <v>652.65</v>
      </c>
      <c r="G743">
        <v>29.900001925185201</v>
      </c>
      <c r="H743">
        <v>13.1544248374112</v>
      </c>
      <c r="I743">
        <v>65.294321956006101</v>
      </c>
      <c r="J743">
        <v>-0.41411527731883602</v>
      </c>
      <c r="K743">
        <v>568.89833142798</v>
      </c>
      <c r="L743">
        <v>494.614580752883</v>
      </c>
      <c r="M743">
        <v>57.445069838622601</v>
      </c>
      <c r="N743">
        <v>1.61208497134899</v>
      </c>
      <c r="O743">
        <v>3.3938558185857501</v>
      </c>
      <c r="P743">
        <v>105.203584342084</v>
      </c>
      <c r="Q743">
        <v>6.2527611636686006E-2</v>
      </c>
    </row>
    <row r="744" spans="1:17" hidden="1" x14ac:dyDescent="0.3">
      <c r="A744" t="s">
        <v>1631</v>
      </c>
      <c r="B744" t="s">
        <v>1632</v>
      </c>
      <c r="C744" t="s">
        <v>3112</v>
      </c>
      <c r="D744" t="s">
        <v>1633</v>
      </c>
      <c r="E744">
        <v>5299.7511852899997</v>
      </c>
      <c r="F744">
        <v>290.35000000000002</v>
      </c>
      <c r="G744">
        <v>-31.369265993873601</v>
      </c>
      <c r="H744">
        <v>-4.6032322699403601</v>
      </c>
      <c r="I744">
        <v>-5.5078818098438402</v>
      </c>
      <c r="J744">
        <v>-8.9592700845391597</v>
      </c>
      <c r="K744">
        <v>332.05598806447301</v>
      </c>
      <c r="L744">
        <v>308.321423676275</v>
      </c>
      <c r="M744">
        <v>24.8881902614118</v>
      </c>
      <c r="N744">
        <v>1.1990558523296999</v>
      </c>
      <c r="O744">
        <v>39.107973135870402</v>
      </c>
      <c r="P744">
        <v>23.134011874469799</v>
      </c>
      <c r="Q744">
        <v>0.114954119468848</v>
      </c>
    </row>
    <row r="745" spans="1:17" x14ac:dyDescent="0.3">
      <c r="A745" t="s">
        <v>1634</v>
      </c>
      <c r="B745" t="s">
        <v>1635</v>
      </c>
      <c r="C745" t="s">
        <v>3100</v>
      </c>
      <c r="D745" t="s">
        <v>48</v>
      </c>
      <c r="E745">
        <v>5275.0207507900004</v>
      </c>
      <c r="F745">
        <v>722.2</v>
      </c>
      <c r="G745">
        <v>49.552775531618899</v>
      </c>
      <c r="H745">
        <v>-3.9023299361157902</v>
      </c>
      <c r="I745">
        <v>-3.4135490474463701</v>
      </c>
      <c r="J745">
        <v>-4.0770934942096799</v>
      </c>
      <c r="K745">
        <v>762.96325480009898</v>
      </c>
      <c r="L745">
        <v>706.02962580404801</v>
      </c>
      <c r="M745">
        <v>27.051569650438001</v>
      </c>
      <c r="N745">
        <v>0.79417622662202603</v>
      </c>
      <c r="O745">
        <v>29.714760454167799</v>
      </c>
      <c r="P745">
        <v>80.55</v>
      </c>
      <c r="Q745">
        <v>0.18097021360128801</v>
      </c>
    </row>
    <row r="746" spans="1:17" x14ac:dyDescent="0.3">
      <c r="A746" t="s">
        <v>1636</v>
      </c>
      <c r="B746" t="s">
        <v>1637</v>
      </c>
      <c r="C746" t="s">
        <v>3099</v>
      </c>
      <c r="D746" t="s">
        <v>37</v>
      </c>
      <c r="E746">
        <v>5266.8737978999998</v>
      </c>
      <c r="F746">
        <v>315.5</v>
      </c>
      <c r="G746">
        <v>-20.212304268373899</v>
      </c>
      <c r="H746">
        <v>-11.883727581897199</v>
      </c>
      <c r="I746">
        <v>-22.9861433576562</v>
      </c>
      <c r="J746">
        <v>-15.1217602857975</v>
      </c>
      <c r="K746">
        <v>379.09935487204802</v>
      </c>
      <c r="L746">
        <v>366.28576124207899</v>
      </c>
      <c r="M746">
        <v>13.9668981754571</v>
      </c>
      <c r="N746">
        <v>0.38892160000862203</v>
      </c>
      <c r="O746">
        <v>54.088748019017402</v>
      </c>
      <c r="P746">
        <v>9.3122509724868898</v>
      </c>
      <c r="Q746">
        <v>-2.7013754166284001E-2</v>
      </c>
    </row>
    <row r="747" spans="1:17" hidden="1" x14ac:dyDescent="0.3">
      <c r="A747" t="s">
        <v>1638</v>
      </c>
      <c r="B747" t="s">
        <v>1639</v>
      </c>
      <c r="C747" t="s">
        <v>3112</v>
      </c>
      <c r="D747" t="s">
        <v>283</v>
      </c>
      <c r="E747">
        <v>5242.2393291349999</v>
      </c>
      <c r="F747">
        <v>1260.0999999999999</v>
      </c>
      <c r="G747">
        <v>564.57962406675404</v>
      </c>
      <c r="H747">
        <v>15.979538158805299</v>
      </c>
      <c r="I747">
        <v>73.141280873943799</v>
      </c>
      <c r="J747">
        <v>-2.9929097859123401</v>
      </c>
      <c r="K747">
        <v>1043.2874197758599</v>
      </c>
      <c r="L747">
        <v>708.44681777635401</v>
      </c>
      <c r="M747">
        <v>60.5879142159406</v>
      </c>
      <c r="N747">
        <v>1.6249891876909199</v>
      </c>
      <c r="O747">
        <v>4.3091818109673996</v>
      </c>
      <c r="P747">
        <v>631.55297532656004</v>
      </c>
      <c r="Q747">
        <v>0.21659335477661201</v>
      </c>
    </row>
    <row r="748" spans="1:17" x14ac:dyDescent="0.3">
      <c r="A748" t="s">
        <v>1640</v>
      </c>
      <c r="B748" t="s">
        <v>1641</v>
      </c>
      <c r="C748" t="s">
        <v>3111</v>
      </c>
      <c r="D748" t="s">
        <v>270</v>
      </c>
      <c r="E748">
        <v>5202.3575233800002</v>
      </c>
      <c r="F748">
        <v>556.25</v>
      </c>
      <c r="G748">
        <v>-32.867903663598597</v>
      </c>
      <c r="H748">
        <v>-9.6439953682638997</v>
      </c>
      <c r="I748">
        <v>-3.5975008519376201</v>
      </c>
      <c r="J748">
        <v>-8.6370295903677992</v>
      </c>
      <c r="K748">
        <v>621.41992465299199</v>
      </c>
      <c r="L748">
        <v>581.386578134861</v>
      </c>
      <c r="M748">
        <v>10.9909450877471</v>
      </c>
      <c r="N748">
        <v>0.29640038707119498</v>
      </c>
      <c r="O748">
        <v>30.660674157303301</v>
      </c>
      <c r="P748">
        <v>27.8882630187377</v>
      </c>
      <c r="Q748">
        <v>2.6525112715512E-2</v>
      </c>
    </row>
    <row r="749" spans="1:17" x14ac:dyDescent="0.3">
      <c r="A749" t="s">
        <v>1642</v>
      </c>
      <c r="B749" t="s">
        <v>1643</v>
      </c>
      <c r="C749" t="s">
        <v>3097</v>
      </c>
      <c r="D749" t="s">
        <v>24</v>
      </c>
      <c r="E749">
        <v>5201.2043704400003</v>
      </c>
      <c r="F749">
        <v>309.95</v>
      </c>
      <c r="G749">
        <v>-34.199076097814903</v>
      </c>
      <c r="H749">
        <v>6.4781555801472104</v>
      </c>
      <c r="I749">
        <v>-25.608272794436601</v>
      </c>
      <c r="J749">
        <v>1.0092220384916</v>
      </c>
      <c r="K749">
        <v>318.18117207460199</v>
      </c>
      <c r="L749">
        <v>336.97783518035999</v>
      </c>
      <c r="M749">
        <v>46.747696562538501</v>
      </c>
      <c r="N749">
        <v>1.0066034896229099</v>
      </c>
      <c r="O749">
        <v>36.231650266171897</v>
      </c>
      <c r="P749">
        <v>6.1290874850196797</v>
      </c>
      <c r="Q749">
        <v>-2.3219791729386E-2</v>
      </c>
    </row>
    <row r="750" spans="1:17" x14ac:dyDescent="0.3">
      <c r="A750" t="s">
        <v>1644</v>
      </c>
      <c r="B750" t="s">
        <v>1645</v>
      </c>
      <c r="C750" t="s">
        <v>3111</v>
      </c>
      <c r="D750" t="s">
        <v>270</v>
      </c>
      <c r="E750">
        <v>5193.5136294389904</v>
      </c>
      <c r="F750">
        <v>156.72999999999999</v>
      </c>
      <c r="G750">
        <v>-25.9110600947126</v>
      </c>
      <c r="H750">
        <v>-7.0361075895816896</v>
      </c>
      <c r="I750">
        <v>-20.2865074741093</v>
      </c>
      <c r="J750">
        <v>-11.954014580719001</v>
      </c>
      <c r="K750">
        <v>169.70452661967099</v>
      </c>
      <c r="L750">
        <v>167.70684237024801</v>
      </c>
      <c r="M750">
        <v>23.302564991027499</v>
      </c>
      <c r="N750">
        <v>0.68536119482589297</v>
      </c>
      <c r="O750">
        <v>40.113571109551401</v>
      </c>
      <c r="P750">
        <v>20.515186466743501</v>
      </c>
      <c r="Q750">
        <v>-6.2450199664950003E-2</v>
      </c>
    </row>
    <row r="751" spans="1:17" hidden="1" x14ac:dyDescent="0.3">
      <c r="A751" t="s">
        <v>1646</v>
      </c>
      <c r="B751" t="s">
        <v>1647</v>
      </c>
      <c r="C751" t="s">
        <v>3112</v>
      </c>
      <c r="D751" t="s">
        <v>48</v>
      </c>
      <c r="E751">
        <v>5190.9747777000002</v>
      </c>
      <c r="F751">
        <v>456.6</v>
      </c>
      <c r="G751">
        <v>642.71985541825802</v>
      </c>
      <c r="H751">
        <v>-14.3914444809202</v>
      </c>
      <c r="I751">
        <v>52.293708898949298</v>
      </c>
      <c r="J751">
        <v>-13.139579633514201</v>
      </c>
      <c r="K751">
        <v>570.24306906726997</v>
      </c>
      <c r="L751">
        <v>413.14050314793002</v>
      </c>
      <c r="M751">
        <v>22.795395690300001</v>
      </c>
      <c r="N751">
        <v>1.3061957604211101</v>
      </c>
      <c r="O751">
        <v>65.129215943933403</v>
      </c>
      <c r="P751">
        <v>735.34577387486195</v>
      </c>
    </row>
    <row r="752" spans="1:17" hidden="1" x14ac:dyDescent="0.3">
      <c r="A752" t="s">
        <v>1648</v>
      </c>
      <c r="B752" t="s">
        <v>1649</v>
      </c>
      <c r="C752" t="s">
        <v>3112</v>
      </c>
      <c r="D752" t="s">
        <v>1650</v>
      </c>
      <c r="E752">
        <v>5168.879891351</v>
      </c>
      <c r="F752">
        <v>65.78</v>
      </c>
      <c r="G752">
        <v>-1.3316484362132599</v>
      </c>
      <c r="H752">
        <v>10.634650996025099</v>
      </c>
      <c r="I752">
        <v>-1.2519134461880099</v>
      </c>
      <c r="J752">
        <v>1.79862008741086</v>
      </c>
      <c r="K752">
        <v>63.0390537230737</v>
      </c>
      <c r="L752">
        <v>59.4140755619296</v>
      </c>
      <c r="M752">
        <v>56.425916595309197</v>
      </c>
      <c r="N752">
        <v>0.94286206501024505</v>
      </c>
      <c r="O752">
        <v>2.46275463666769</v>
      </c>
      <c r="P752">
        <v>29.692429022081999</v>
      </c>
      <c r="Q752">
        <v>-3.0196124243903E-2</v>
      </c>
    </row>
    <row r="753" spans="1:17" hidden="1" x14ac:dyDescent="0.3">
      <c r="A753" t="s">
        <v>1651</v>
      </c>
      <c r="B753" t="s">
        <v>1652</v>
      </c>
      <c r="C753" t="s">
        <v>3112</v>
      </c>
      <c r="D753" t="s">
        <v>603</v>
      </c>
      <c r="E753">
        <v>5168.4834127499998</v>
      </c>
      <c r="F753">
        <v>2099.85</v>
      </c>
      <c r="G753">
        <v>107.125813194776</v>
      </c>
      <c r="H753">
        <v>16.347163908268399</v>
      </c>
      <c r="I753">
        <v>82.735202726274593</v>
      </c>
      <c r="J753">
        <v>-10.061273943261799</v>
      </c>
      <c r="K753">
        <v>1958.5557359560601</v>
      </c>
      <c r="L753">
        <v>1506.2902759204101</v>
      </c>
      <c r="M753">
        <v>37.866747367787603</v>
      </c>
      <c r="N753">
        <v>1.56138615071001</v>
      </c>
      <c r="O753">
        <v>16.0749577350763</v>
      </c>
      <c r="P753">
        <v>158.87320470936299</v>
      </c>
      <c r="Q753">
        <v>0.165323213547766</v>
      </c>
    </row>
    <row r="754" spans="1:17" x14ac:dyDescent="0.3">
      <c r="A754" t="s">
        <v>1653</v>
      </c>
      <c r="B754" t="s">
        <v>1654</v>
      </c>
      <c r="C754" t="s">
        <v>3099</v>
      </c>
      <c r="D754" t="s">
        <v>233</v>
      </c>
      <c r="E754">
        <v>5166.4069138499999</v>
      </c>
      <c r="F754">
        <v>275.05</v>
      </c>
      <c r="G754">
        <v>9.3306457270485996</v>
      </c>
      <c r="H754">
        <v>-0.961906948809094</v>
      </c>
      <c r="I754">
        <v>10.5090308840874</v>
      </c>
      <c r="J754">
        <v>-9.5429629526145892</v>
      </c>
      <c r="K754">
        <v>286.08973032577398</v>
      </c>
      <c r="L754">
        <v>252.85141306723</v>
      </c>
      <c r="M754">
        <v>26.0177830649179</v>
      </c>
      <c r="N754">
        <v>0.41322413982609801</v>
      </c>
      <c r="O754">
        <v>19.9418287584075</v>
      </c>
      <c r="P754">
        <v>51.084866794836501</v>
      </c>
      <c r="Q754">
        <v>0.14209548861410201</v>
      </c>
    </row>
    <row r="755" spans="1:17" hidden="1" x14ac:dyDescent="0.3">
      <c r="A755" t="s">
        <v>1655</v>
      </c>
      <c r="B755" t="s">
        <v>1656</v>
      </c>
      <c r="C755" t="s">
        <v>3112</v>
      </c>
      <c r="D755" t="s">
        <v>419</v>
      </c>
      <c r="E755">
        <v>5121.5215658249999</v>
      </c>
      <c r="F755">
        <v>280.05</v>
      </c>
      <c r="G755">
        <v>-33.673538441756399</v>
      </c>
      <c r="H755">
        <v>4.6752496092008702</v>
      </c>
      <c r="I755">
        <v>-16.529342616658599</v>
      </c>
      <c r="J755">
        <v>-3.2947750974999801</v>
      </c>
      <c r="K755">
        <v>289.36472044873199</v>
      </c>
      <c r="L755">
        <v>291.24660242268499</v>
      </c>
      <c r="M755">
        <v>34.773099238839599</v>
      </c>
      <c r="N755">
        <v>1.20239675378947</v>
      </c>
      <c r="O755">
        <v>38.528834136761198</v>
      </c>
      <c r="P755">
        <v>3.93393950640192</v>
      </c>
      <c r="Q755">
        <v>1.5775887610650001E-3</v>
      </c>
    </row>
    <row r="756" spans="1:17" x14ac:dyDescent="0.3">
      <c r="A756" t="s">
        <v>1657</v>
      </c>
      <c r="B756" t="s">
        <v>1658</v>
      </c>
      <c r="C756" t="s">
        <v>3109</v>
      </c>
      <c r="D756" t="s">
        <v>868</v>
      </c>
      <c r="E756">
        <v>5119.4253454019999</v>
      </c>
      <c r="F756">
        <v>29.7</v>
      </c>
      <c r="G756">
        <v>-52.688196608145503</v>
      </c>
      <c r="H756">
        <v>-10.0502874097084</v>
      </c>
      <c r="I756">
        <v>-44.757870134693199</v>
      </c>
      <c r="J756">
        <v>-9.4062554859771197</v>
      </c>
      <c r="K756">
        <v>35.723880194688199</v>
      </c>
      <c r="L756">
        <v>40.485003960244597</v>
      </c>
      <c r="M756">
        <v>13.717936098234601</v>
      </c>
      <c r="N756">
        <v>0.44850219202526398</v>
      </c>
      <c r="O756">
        <v>81.818181818181799</v>
      </c>
      <c r="P756">
        <v>4.5406546990496199</v>
      </c>
      <c r="Q756">
        <v>-3.2242571466800001E-4</v>
      </c>
    </row>
    <row r="757" spans="1:17" x14ac:dyDescent="0.3">
      <c r="A757" t="s">
        <v>1659</v>
      </c>
      <c r="B757" t="s">
        <v>1660</v>
      </c>
      <c r="C757" t="s">
        <v>3098</v>
      </c>
      <c r="D757" t="s">
        <v>1030</v>
      </c>
      <c r="E757">
        <v>5069.8671285500004</v>
      </c>
      <c r="F757">
        <v>620</v>
      </c>
      <c r="G757">
        <v>69.136154561827396</v>
      </c>
      <c r="H757">
        <v>-23.599565851219701</v>
      </c>
      <c r="I757">
        <v>112.55246296318199</v>
      </c>
      <c r="J757">
        <v>-16.7064732943415</v>
      </c>
      <c r="K757">
        <v>637.75048317765902</v>
      </c>
      <c r="L757">
        <v>457.40945391155901</v>
      </c>
      <c r="M757">
        <v>24.388808453664801</v>
      </c>
      <c r="N757">
        <v>0.153866412910869</v>
      </c>
      <c r="O757">
        <v>40.935483870967701</v>
      </c>
      <c r="P757">
        <v>187.303058387395</v>
      </c>
      <c r="Q757">
        <v>7.1280264850372005E-2</v>
      </c>
    </row>
    <row r="758" spans="1:17" x14ac:dyDescent="0.3">
      <c r="A758" t="s">
        <v>1661</v>
      </c>
      <c r="B758" t="s">
        <v>1662</v>
      </c>
      <c r="C758" t="s">
        <v>3102</v>
      </c>
      <c r="D758" t="s">
        <v>903</v>
      </c>
      <c r="E758">
        <v>5069.734513767</v>
      </c>
      <c r="F758">
        <v>175.6</v>
      </c>
      <c r="G758">
        <v>-3.2440062036840298</v>
      </c>
      <c r="H758">
        <v>-10.5912638462072</v>
      </c>
      <c r="I758">
        <v>-31.7952058627722</v>
      </c>
      <c r="J758">
        <v>-5.51293082719436</v>
      </c>
      <c r="K758">
        <v>199.721342853327</v>
      </c>
      <c r="L758">
        <v>198.12010149211901</v>
      </c>
      <c r="M758">
        <v>19.878919321288102</v>
      </c>
      <c r="N758">
        <v>0.75485090139723099</v>
      </c>
      <c r="O758">
        <v>44.988610478359902</v>
      </c>
      <c r="P758">
        <v>29.977794226498801</v>
      </c>
      <c r="Q758">
        <v>2.6599795969114E-2</v>
      </c>
    </row>
    <row r="759" spans="1:17" x14ac:dyDescent="0.3">
      <c r="A759" t="s">
        <v>1663</v>
      </c>
      <c r="B759" t="s">
        <v>1664</v>
      </c>
      <c r="C759" t="s">
        <v>3111</v>
      </c>
      <c r="D759" t="s">
        <v>432</v>
      </c>
      <c r="E759">
        <v>5013.2206696000003</v>
      </c>
      <c r="F759">
        <v>105.57</v>
      </c>
      <c r="G759">
        <v>27.810207043100402</v>
      </c>
      <c r="H759">
        <v>-12.2534168590711</v>
      </c>
      <c r="I759">
        <v>-8.7776244895244204</v>
      </c>
      <c r="J759">
        <v>-11.467857757773199</v>
      </c>
      <c r="K759">
        <v>122.928576476983</v>
      </c>
      <c r="L759">
        <v>115.42573052493699</v>
      </c>
      <c r="M759">
        <v>16.670948630930599</v>
      </c>
      <c r="N759">
        <v>0.46575142612841097</v>
      </c>
      <c r="O759">
        <v>60.983233873259401</v>
      </c>
      <c r="P759">
        <v>56.168639053254402</v>
      </c>
      <c r="Q759">
        <v>6.5652060258591993E-2</v>
      </c>
    </row>
    <row r="760" spans="1:17" x14ac:dyDescent="0.3">
      <c r="A760" t="s">
        <v>1665</v>
      </c>
      <c r="B760" t="s">
        <v>1666</v>
      </c>
      <c r="C760" t="s">
        <v>3106</v>
      </c>
      <c r="D760" t="s">
        <v>1626</v>
      </c>
      <c r="E760">
        <v>4989.96988134</v>
      </c>
      <c r="F760">
        <v>437.3</v>
      </c>
      <c r="G760">
        <v>10.6374726701813</v>
      </c>
      <c r="H760">
        <v>9.69363143868806</v>
      </c>
      <c r="I760">
        <v>14.2941002886259</v>
      </c>
      <c r="J760">
        <v>-4.7587450035932299</v>
      </c>
      <c r="K760">
        <v>416.38169624999</v>
      </c>
      <c r="L760">
        <v>380.989469700276</v>
      </c>
      <c r="M760">
        <v>42.431296654461299</v>
      </c>
      <c r="N760">
        <v>0.85028253090052197</v>
      </c>
      <c r="O760">
        <v>4.9622684655842697</v>
      </c>
      <c r="P760">
        <v>53.304119193689701</v>
      </c>
      <c r="Q760">
        <v>5.9130353878813997E-2</v>
      </c>
    </row>
    <row r="761" spans="1:17" hidden="1" x14ac:dyDescent="0.3">
      <c r="A761" t="s">
        <v>1667</v>
      </c>
      <c r="B761" t="s">
        <v>1668</v>
      </c>
      <c r="C761" t="s">
        <v>3112</v>
      </c>
      <c r="D761" t="s">
        <v>273</v>
      </c>
      <c r="E761">
        <v>4988.2598956749998</v>
      </c>
      <c r="F761">
        <v>420.3</v>
      </c>
      <c r="G761">
        <v>73.510090152393204</v>
      </c>
      <c r="H761">
        <v>-0.495798452412471</v>
      </c>
      <c r="I761">
        <v>26.976690387864299</v>
      </c>
      <c r="J761">
        <v>-7.6041122527649501</v>
      </c>
      <c r="K761">
        <v>406.39702119784999</v>
      </c>
      <c r="L761">
        <v>329.14954545446699</v>
      </c>
      <c r="M761">
        <v>35.333476658706303</v>
      </c>
      <c r="N761">
        <v>0.106448524497629</v>
      </c>
      <c r="O761">
        <v>17.3566500118962</v>
      </c>
      <c r="P761">
        <v>104.47579664315199</v>
      </c>
    </row>
    <row r="762" spans="1:17" x14ac:dyDescent="0.3">
      <c r="A762" t="s">
        <v>1669</v>
      </c>
      <c r="B762" t="s">
        <v>1670</v>
      </c>
      <c r="C762" t="s">
        <v>3099</v>
      </c>
      <c r="D762" t="s">
        <v>125</v>
      </c>
      <c r="E762">
        <v>4981.7532600000004</v>
      </c>
      <c r="F762">
        <v>510</v>
      </c>
      <c r="G762">
        <v>108.109678656013</v>
      </c>
      <c r="H762">
        <v>-9.1221576562888504</v>
      </c>
      <c r="I762">
        <v>45.285920660977197</v>
      </c>
      <c r="J762">
        <v>-13.506525241523599</v>
      </c>
      <c r="K762">
        <v>586.16957142564604</v>
      </c>
      <c r="L762">
        <v>476.27493121170198</v>
      </c>
      <c r="M762">
        <v>21.376724400791101</v>
      </c>
      <c r="N762">
        <v>1.2342992938878601</v>
      </c>
      <c r="O762">
        <v>42.617647058823501</v>
      </c>
      <c r="P762">
        <v>136.65893271461701</v>
      </c>
      <c r="Q762">
        <v>6.7737953202391996E-2</v>
      </c>
    </row>
    <row r="763" spans="1:17" x14ac:dyDescent="0.3">
      <c r="A763" t="s">
        <v>1671</v>
      </c>
      <c r="B763" t="s">
        <v>1672</v>
      </c>
      <c r="C763" t="s">
        <v>3107</v>
      </c>
      <c r="D763" t="s">
        <v>141</v>
      </c>
      <c r="E763">
        <v>4966.9799999999996</v>
      </c>
      <c r="F763">
        <v>177.09</v>
      </c>
      <c r="G763">
        <v>-0.242501952706518</v>
      </c>
      <c r="H763">
        <v>-8.7789795121837599</v>
      </c>
      <c r="I763">
        <v>-26.307562493119001</v>
      </c>
      <c r="J763">
        <v>-9.4341086107779493</v>
      </c>
      <c r="K763">
        <v>191.64473406882999</v>
      </c>
      <c r="L763">
        <v>188.50431246346901</v>
      </c>
      <c r="M763">
        <v>31.455567651632499</v>
      </c>
      <c r="N763">
        <v>0.96549372889853902</v>
      </c>
      <c r="O763">
        <v>49.613191032808103</v>
      </c>
      <c r="P763">
        <v>35.909439754412801</v>
      </c>
      <c r="Q763">
        <v>2.1013033764041001E-2</v>
      </c>
    </row>
    <row r="764" spans="1:17" x14ac:dyDescent="0.3">
      <c r="A764" t="s">
        <v>1673</v>
      </c>
      <c r="B764" t="s">
        <v>1674</v>
      </c>
      <c r="C764" t="s">
        <v>3108</v>
      </c>
      <c r="D764" t="s">
        <v>166</v>
      </c>
      <c r="E764">
        <v>4949.5232168000002</v>
      </c>
      <c r="F764">
        <v>4353.25</v>
      </c>
      <c r="G764">
        <v>100.94416390101701</v>
      </c>
      <c r="H764">
        <v>-2.00854851490966</v>
      </c>
      <c r="I764">
        <v>26.457755773324699</v>
      </c>
      <c r="J764">
        <v>-7.7041720027779697</v>
      </c>
      <c r="K764">
        <v>4745.6718743027895</v>
      </c>
      <c r="L764">
        <v>4039.8073538148401</v>
      </c>
      <c r="M764">
        <v>31.827822470348298</v>
      </c>
      <c r="N764">
        <v>0.708393067622198</v>
      </c>
      <c r="O764">
        <v>30.698903118359802</v>
      </c>
      <c r="P764">
        <v>143.81125735088199</v>
      </c>
      <c r="Q764">
        <v>0.19064485918438001</v>
      </c>
    </row>
    <row r="765" spans="1:17" x14ac:dyDescent="0.3">
      <c r="A765" t="s">
        <v>1675</v>
      </c>
      <c r="B765" t="s">
        <v>1676</v>
      </c>
      <c r="C765" t="s">
        <v>3104</v>
      </c>
      <c r="D765" t="s">
        <v>74</v>
      </c>
      <c r="E765">
        <v>4934.5006008999999</v>
      </c>
      <c r="F765">
        <v>212.97</v>
      </c>
      <c r="G765">
        <v>-14.077727657868699</v>
      </c>
      <c r="H765">
        <v>4.7217135139683002</v>
      </c>
      <c r="I765">
        <v>-2.5786457256095301</v>
      </c>
      <c r="J765">
        <v>-4.6612675495337603</v>
      </c>
      <c r="K765">
        <v>225.05009925297099</v>
      </c>
      <c r="L765">
        <v>216.50192935252201</v>
      </c>
      <c r="M765">
        <v>34.760481934419303</v>
      </c>
      <c r="N765">
        <v>1.10725406968303</v>
      </c>
      <c r="O765">
        <v>21.143823073672301</v>
      </c>
      <c r="P765">
        <v>15.430894308943</v>
      </c>
      <c r="Q765">
        <v>-6.6160690561876997E-2</v>
      </c>
    </row>
    <row r="766" spans="1:17" x14ac:dyDescent="0.3">
      <c r="A766" t="s">
        <v>1677</v>
      </c>
      <c r="B766" t="s">
        <v>1678</v>
      </c>
      <c r="C766" t="s">
        <v>3111</v>
      </c>
      <c r="D766" t="s">
        <v>465</v>
      </c>
      <c r="E766">
        <v>4923.7437269900001</v>
      </c>
      <c r="F766">
        <v>2013.8</v>
      </c>
      <c r="G766">
        <v>-0.242559196639451</v>
      </c>
      <c r="H766">
        <v>-7.1215756880487699</v>
      </c>
      <c r="I766">
        <v>22.623403060019101</v>
      </c>
      <c r="J766">
        <v>-7.06618515547191</v>
      </c>
      <c r="K766">
        <v>1903.3255753547</v>
      </c>
      <c r="L766">
        <v>1658.6628947574</v>
      </c>
      <c r="M766">
        <v>28.489537903450699</v>
      </c>
      <c r="N766">
        <v>0.34053409715375899</v>
      </c>
      <c r="O766">
        <v>18.681100407190399</v>
      </c>
      <c r="P766">
        <v>71.241496598639401</v>
      </c>
      <c r="Q766">
        <v>4.1221461824419998E-2</v>
      </c>
    </row>
    <row r="767" spans="1:17" x14ac:dyDescent="0.3">
      <c r="A767" t="s">
        <v>1679</v>
      </c>
      <c r="B767" t="s">
        <v>1680</v>
      </c>
      <c r="C767" t="s">
        <v>3101</v>
      </c>
      <c r="D767" t="s">
        <v>465</v>
      </c>
      <c r="E767">
        <v>4883.5903724999998</v>
      </c>
      <c r="F767">
        <v>445.3</v>
      </c>
      <c r="G767">
        <v>13.8293257087286</v>
      </c>
      <c r="H767">
        <v>-6.1324668986009598</v>
      </c>
      <c r="I767">
        <v>5.3563695265143796</v>
      </c>
      <c r="J767">
        <v>-7.1747656624695102</v>
      </c>
      <c r="K767">
        <v>468.86711801236402</v>
      </c>
      <c r="L767">
        <v>413.99316849002503</v>
      </c>
      <c r="M767">
        <v>29.416596793452001</v>
      </c>
      <c r="N767">
        <v>0.430383704947709</v>
      </c>
      <c r="O767">
        <v>28.228160790478299</v>
      </c>
      <c r="P767">
        <v>46.071838609152003</v>
      </c>
      <c r="Q767">
        <v>-5.7002158580489997E-3</v>
      </c>
    </row>
    <row r="768" spans="1:17" x14ac:dyDescent="0.3">
      <c r="A768" t="s">
        <v>1681</v>
      </c>
      <c r="B768" t="s">
        <v>1682</v>
      </c>
      <c r="C768" t="s">
        <v>3108</v>
      </c>
      <c r="D768" t="s">
        <v>276</v>
      </c>
      <c r="E768">
        <v>4868.60295236</v>
      </c>
      <c r="F768">
        <v>605.15</v>
      </c>
      <c r="G768">
        <v>-33.265246798420598</v>
      </c>
      <c r="H768">
        <v>-2.1586067597039902</v>
      </c>
      <c r="I768">
        <v>-20.952560365777298</v>
      </c>
      <c r="J768">
        <v>-10.878413976359299</v>
      </c>
      <c r="K768">
        <v>697.32574651636901</v>
      </c>
      <c r="L768">
        <v>698.66811037697096</v>
      </c>
      <c r="M768">
        <v>18.501962545168499</v>
      </c>
      <c r="N768">
        <v>0.75255122410179398</v>
      </c>
      <c r="O768">
        <v>46.046434768239202</v>
      </c>
      <c r="P768">
        <v>4.2283844299000997</v>
      </c>
    </row>
    <row r="769" spans="1:17" x14ac:dyDescent="0.3">
      <c r="A769" t="s">
        <v>1683</v>
      </c>
      <c r="B769" t="s">
        <v>1684</v>
      </c>
      <c r="C769" t="s">
        <v>3109</v>
      </c>
      <c r="D769" t="s">
        <v>1483</v>
      </c>
      <c r="E769">
        <v>4867.0026335699904</v>
      </c>
      <c r="F769">
        <v>855.1</v>
      </c>
      <c r="G769">
        <v>-28.381676475190901</v>
      </c>
      <c r="H769">
        <v>5.1963237397485802</v>
      </c>
      <c r="I769">
        <v>-22.121011552626602</v>
      </c>
      <c r="J769">
        <v>-1.6729866126499799</v>
      </c>
      <c r="K769">
        <v>871.60422149655994</v>
      </c>
      <c r="L769">
        <v>857.84147163699299</v>
      </c>
      <c r="M769">
        <v>37.674036513069098</v>
      </c>
      <c r="N769">
        <v>0.39638301596392</v>
      </c>
      <c r="O769">
        <v>29.329902935329201</v>
      </c>
      <c r="P769">
        <v>11.044737354717199</v>
      </c>
      <c r="Q769">
        <v>0.15588917380603101</v>
      </c>
    </row>
    <row r="770" spans="1:17" hidden="1" x14ac:dyDescent="0.3">
      <c r="A770" t="s">
        <v>1685</v>
      </c>
      <c r="B770" t="s">
        <v>1686</v>
      </c>
      <c r="C770" t="s">
        <v>3112</v>
      </c>
      <c r="D770" t="s">
        <v>868</v>
      </c>
      <c r="E770">
        <v>4866.5557559999997</v>
      </c>
      <c r="F770">
        <v>575.1</v>
      </c>
      <c r="G770">
        <v>6.1636502653145397</v>
      </c>
      <c r="H770">
        <v>-10.1400994388384</v>
      </c>
      <c r="I770">
        <v>-24.160467995860401</v>
      </c>
      <c r="J770">
        <v>-11.2720548391096</v>
      </c>
      <c r="K770">
        <v>674.14183605533503</v>
      </c>
      <c r="L770">
        <v>662.94140197589002</v>
      </c>
      <c r="M770">
        <v>16.728269867088098</v>
      </c>
      <c r="N770">
        <v>0.38599429592041801</v>
      </c>
      <c r="O770">
        <v>61.850113023821898</v>
      </c>
      <c r="P770">
        <v>41.685144124168502</v>
      </c>
      <c r="Q770">
        <v>4.0785189157760998E-2</v>
      </c>
    </row>
    <row r="771" spans="1:17" hidden="1" x14ac:dyDescent="0.3">
      <c r="A771" t="s">
        <v>1687</v>
      </c>
      <c r="B771" t="s">
        <v>1688</v>
      </c>
      <c r="C771" t="s">
        <v>3112</v>
      </c>
      <c r="D771" t="s">
        <v>454</v>
      </c>
      <c r="E771">
        <v>4793.0127594300002</v>
      </c>
      <c r="F771">
        <v>702.2</v>
      </c>
      <c r="G771">
        <v>38.713726478865397</v>
      </c>
      <c r="H771">
        <v>4.8987515147758698</v>
      </c>
      <c r="I771">
        <v>57.936506589571401</v>
      </c>
      <c r="J771">
        <v>-8.1512766751438708</v>
      </c>
      <c r="K771">
        <v>702.48151861638803</v>
      </c>
      <c r="M771">
        <v>34.2239813838546</v>
      </c>
      <c r="N771">
        <v>0.408983569444414</v>
      </c>
      <c r="O771">
        <v>34.7194531472514</v>
      </c>
      <c r="P771">
        <v>89.068389876144295</v>
      </c>
    </row>
    <row r="772" spans="1:17" hidden="1" x14ac:dyDescent="0.3">
      <c r="A772" t="s">
        <v>1689</v>
      </c>
      <c r="B772" t="s">
        <v>1690</v>
      </c>
      <c r="C772" t="s">
        <v>3112</v>
      </c>
      <c r="D772" t="s">
        <v>539</v>
      </c>
      <c r="E772">
        <v>4737.0214623499996</v>
      </c>
      <c r="F772">
        <v>4511.8</v>
      </c>
      <c r="G772">
        <v>18.6730917468843</v>
      </c>
      <c r="H772">
        <v>-8.3071622636315094</v>
      </c>
      <c r="I772">
        <v>-22.0303098036091</v>
      </c>
      <c r="J772">
        <v>-8.91092662814658</v>
      </c>
      <c r="K772">
        <v>5306.7540279128798</v>
      </c>
      <c r="L772">
        <v>5046.7160218741801</v>
      </c>
      <c r="M772">
        <v>10.3276057946935</v>
      </c>
      <c r="N772">
        <v>0.76250761420248003</v>
      </c>
      <c r="O772">
        <v>48.475109712309902</v>
      </c>
      <c r="P772">
        <v>48.646734206407999</v>
      </c>
      <c r="Q772">
        <v>0.12782734616123101</v>
      </c>
    </row>
    <row r="773" spans="1:17" x14ac:dyDescent="0.3">
      <c r="A773" t="s">
        <v>1691</v>
      </c>
      <c r="B773" t="s">
        <v>1692</v>
      </c>
      <c r="C773" t="s">
        <v>3107</v>
      </c>
      <c r="D773" t="s">
        <v>1156</v>
      </c>
      <c r="E773">
        <v>4709.6903359999997</v>
      </c>
      <c r="F773">
        <v>2783.4</v>
      </c>
      <c r="G773">
        <v>-13.5524098033826</v>
      </c>
      <c r="H773">
        <v>-2.6313802142978702</v>
      </c>
      <c r="I773">
        <v>-23.796095170132499</v>
      </c>
      <c r="J773">
        <v>-4.9224335605702896</v>
      </c>
      <c r="K773">
        <v>3034.7458339149498</v>
      </c>
      <c r="L773">
        <v>3000.43345936691</v>
      </c>
      <c r="M773">
        <v>20.077520262311001</v>
      </c>
      <c r="N773">
        <v>0.52339581967632898</v>
      </c>
      <c r="O773">
        <v>32.930947761730202</v>
      </c>
      <c r="P773">
        <v>21.0173913043478</v>
      </c>
      <c r="Q773">
        <v>-7.6521842389358996E-2</v>
      </c>
    </row>
    <row r="774" spans="1:17" hidden="1" x14ac:dyDescent="0.3">
      <c r="A774" t="s">
        <v>1693</v>
      </c>
      <c r="B774" t="s">
        <v>1694</v>
      </c>
      <c r="C774" t="s">
        <v>3112</v>
      </c>
      <c r="D774" t="s">
        <v>192</v>
      </c>
      <c r="E774">
        <v>4707.0760486199997</v>
      </c>
      <c r="F774">
        <v>2187.0500000000002</v>
      </c>
      <c r="G774">
        <v>16.887071043459201</v>
      </c>
      <c r="H774">
        <v>0.67252061494564896</v>
      </c>
      <c r="I774">
        <v>28.275780078916501</v>
      </c>
      <c r="J774">
        <v>-3.7138623310604899</v>
      </c>
      <c r="K774">
        <v>2134.4165016309498</v>
      </c>
      <c r="L774">
        <v>1723.5437555467699</v>
      </c>
      <c r="M774">
        <v>27.365218462631301</v>
      </c>
      <c r="N774">
        <v>1.1231784308450199</v>
      </c>
      <c r="O774">
        <v>18.8815985002628</v>
      </c>
      <c r="P774">
        <v>81.663759448459103</v>
      </c>
    </row>
    <row r="775" spans="1:17" hidden="1" x14ac:dyDescent="0.3">
      <c r="A775" t="s">
        <v>1695</v>
      </c>
      <c r="B775" t="s">
        <v>1696</v>
      </c>
      <c r="C775" t="s">
        <v>3112</v>
      </c>
      <c r="D775" t="s">
        <v>243</v>
      </c>
      <c r="E775">
        <v>4694.4143538600001</v>
      </c>
      <c r="F775">
        <v>929.5</v>
      </c>
      <c r="G775">
        <v>44.970448278320497</v>
      </c>
      <c r="H775">
        <v>16.145557583097101</v>
      </c>
      <c r="I775">
        <v>34.296909671966198</v>
      </c>
      <c r="J775">
        <v>1.27261008589638</v>
      </c>
      <c r="K775">
        <v>841.19927508348599</v>
      </c>
      <c r="L775">
        <v>729.67154893940096</v>
      </c>
      <c r="M775">
        <v>56.350822200313601</v>
      </c>
      <c r="N775">
        <v>1.05909493854246</v>
      </c>
      <c r="O775">
        <v>2.1624529316837098</v>
      </c>
      <c r="P775">
        <v>75.1955517858826</v>
      </c>
      <c r="Q775">
        <v>-5.6553256397330998E-2</v>
      </c>
    </row>
    <row r="776" spans="1:17" x14ac:dyDescent="0.3">
      <c r="A776" t="s">
        <v>1697</v>
      </c>
      <c r="B776" t="s">
        <v>1698</v>
      </c>
      <c r="C776" t="s">
        <v>3109</v>
      </c>
      <c r="D776" t="s">
        <v>513</v>
      </c>
      <c r="E776">
        <v>4686.5702785419999</v>
      </c>
      <c r="F776">
        <v>95.34</v>
      </c>
      <c r="G776">
        <v>-41.697234514844197</v>
      </c>
      <c r="H776">
        <v>-8.5893672856454408</v>
      </c>
      <c r="I776">
        <v>-13.172539338253101</v>
      </c>
      <c r="J776">
        <v>-7.4154261119629998</v>
      </c>
      <c r="K776">
        <v>105.232774740754</v>
      </c>
      <c r="L776">
        <v>107.755594810575</v>
      </c>
      <c r="M776">
        <v>11.617212476910201</v>
      </c>
      <c r="N776">
        <v>0.41214171411866801</v>
      </c>
      <c r="O776">
        <v>40.234948604992603</v>
      </c>
      <c r="P776">
        <v>4.1967213114754101</v>
      </c>
      <c r="Q776">
        <v>-0.10048138040339399</v>
      </c>
    </row>
    <row r="777" spans="1:17" x14ac:dyDescent="0.3">
      <c r="A777" t="s">
        <v>1699</v>
      </c>
      <c r="B777" t="s">
        <v>1700</v>
      </c>
      <c r="C777" t="s">
        <v>3108</v>
      </c>
      <c r="D777" t="s">
        <v>192</v>
      </c>
      <c r="E777">
        <v>4683.4809644449997</v>
      </c>
      <c r="F777">
        <v>7053.65</v>
      </c>
      <c r="G777">
        <v>49.237553127768102</v>
      </c>
      <c r="H777">
        <v>-7.5180650499601001</v>
      </c>
      <c r="I777">
        <v>-18.386626956829399</v>
      </c>
      <c r="J777">
        <v>-9.4156160709565704</v>
      </c>
      <c r="K777">
        <v>7568.2505324883095</v>
      </c>
      <c r="L777">
        <v>6998.2115272402698</v>
      </c>
      <c r="M777">
        <v>20.508142802982899</v>
      </c>
      <c r="N777">
        <v>0.67644703674626205</v>
      </c>
      <c r="O777">
        <v>28.768793461541101</v>
      </c>
      <c r="P777">
        <v>79.8941596531497</v>
      </c>
      <c r="Q777">
        <v>0.10336900865387701</v>
      </c>
    </row>
    <row r="778" spans="1:17" x14ac:dyDescent="0.3">
      <c r="A778" t="s">
        <v>1701</v>
      </c>
      <c r="B778" t="s">
        <v>1702</v>
      </c>
      <c r="C778" t="s">
        <v>3106</v>
      </c>
      <c r="D778" t="s">
        <v>804</v>
      </c>
      <c r="E778">
        <v>4677.0138965249998</v>
      </c>
      <c r="F778">
        <v>382.5</v>
      </c>
      <c r="G778">
        <v>105.519455839919</v>
      </c>
      <c r="H778">
        <v>6.9352646081562703</v>
      </c>
      <c r="I778">
        <v>39.237293862736799</v>
      </c>
      <c r="J778">
        <v>-1.5418178189276699</v>
      </c>
      <c r="K778">
        <v>373.422062445405</v>
      </c>
      <c r="L778">
        <v>311.61296375628098</v>
      </c>
      <c r="M778">
        <v>50.229106456035701</v>
      </c>
      <c r="N778">
        <v>0.54077992363087302</v>
      </c>
      <c r="O778">
        <v>7.6993464052287504</v>
      </c>
      <c r="P778">
        <v>143.63057324840699</v>
      </c>
      <c r="Q778">
        <v>6.2634669063387993E-2</v>
      </c>
    </row>
    <row r="779" spans="1:17" x14ac:dyDescent="0.3">
      <c r="A779" t="s">
        <v>1703</v>
      </c>
      <c r="B779" t="s">
        <v>1704</v>
      </c>
      <c r="C779" t="s">
        <v>3103</v>
      </c>
      <c r="D779" t="s">
        <v>192</v>
      </c>
      <c r="E779">
        <v>4660.5128272499996</v>
      </c>
      <c r="F779">
        <v>650.5</v>
      </c>
      <c r="G779">
        <v>17.7589936400162</v>
      </c>
      <c r="H779">
        <v>3.5756762093171499</v>
      </c>
      <c r="I779">
        <v>-4.5883639292028002</v>
      </c>
      <c r="J779">
        <v>-6.5704273214962301</v>
      </c>
      <c r="K779">
        <v>686.92694882274395</v>
      </c>
      <c r="L779">
        <v>637.14504149280106</v>
      </c>
      <c r="M779">
        <v>28.7293943660294</v>
      </c>
      <c r="N779">
        <v>0.54453719891744201</v>
      </c>
      <c r="O779">
        <v>22.8516525749423</v>
      </c>
      <c r="P779">
        <v>47.505668934240298</v>
      </c>
      <c r="Q779">
        <v>0.13621109220844599</v>
      </c>
    </row>
    <row r="780" spans="1:17" x14ac:dyDescent="0.3">
      <c r="A780" t="s">
        <v>1705</v>
      </c>
      <c r="B780" t="s">
        <v>1706</v>
      </c>
      <c r="C780" t="s">
        <v>3105</v>
      </c>
      <c r="D780" t="s">
        <v>128</v>
      </c>
      <c r="E780">
        <v>4656.09</v>
      </c>
      <c r="F780">
        <v>7834.55</v>
      </c>
      <c r="G780">
        <v>-8.5193394288384194</v>
      </c>
      <c r="H780">
        <v>-4.0663332002935899</v>
      </c>
      <c r="I780">
        <v>9.5865577425589592</v>
      </c>
      <c r="J780">
        <v>-9.2235282602763995</v>
      </c>
      <c r="K780">
        <v>8359.4092622599092</v>
      </c>
      <c r="L780">
        <v>7265.8258492145496</v>
      </c>
      <c r="M780">
        <v>24.358458313395602</v>
      </c>
      <c r="N780">
        <v>0.43714204747616298</v>
      </c>
      <c r="O780">
        <v>24.079238756533499</v>
      </c>
      <c r="P780">
        <v>65.493604841520394</v>
      </c>
      <c r="Q780">
        <v>0.118358950374333</v>
      </c>
    </row>
    <row r="781" spans="1:17" hidden="1" x14ac:dyDescent="0.3">
      <c r="A781" t="s">
        <v>1707</v>
      </c>
      <c r="B781" t="s">
        <v>1708</v>
      </c>
      <c r="C781" t="s">
        <v>3097</v>
      </c>
      <c r="D781" t="s">
        <v>24</v>
      </c>
      <c r="E781">
        <v>4654.7901888750002</v>
      </c>
      <c r="F781">
        <v>450.6</v>
      </c>
      <c r="G781">
        <v>-5.38725069911498</v>
      </c>
      <c r="H781">
        <v>-17.820240543269001</v>
      </c>
      <c r="I781">
        <v>-18.4942727614308</v>
      </c>
      <c r="J781">
        <v>-14.2211139969657</v>
      </c>
      <c r="K781">
        <v>553.94109685836099</v>
      </c>
      <c r="M781">
        <v>8.4406273846447597</v>
      </c>
      <c r="N781">
        <v>1.2377171187298901</v>
      </c>
      <c r="O781">
        <v>68.863737239236499</v>
      </c>
      <c r="P781">
        <v>23.4520547945205</v>
      </c>
    </row>
    <row r="782" spans="1:17" hidden="1" x14ac:dyDescent="0.3">
      <c r="A782" t="s">
        <v>1709</v>
      </c>
      <c r="B782" t="s">
        <v>1710</v>
      </c>
      <c r="C782" t="s">
        <v>3112</v>
      </c>
      <c r="D782" t="s">
        <v>21</v>
      </c>
      <c r="E782">
        <v>4654.7071308000004</v>
      </c>
      <c r="F782">
        <v>77.5</v>
      </c>
      <c r="G782">
        <v>-43.424680869628098</v>
      </c>
      <c r="H782">
        <v>-17.724223785024499</v>
      </c>
      <c r="I782">
        <v>-41.657608875784298</v>
      </c>
      <c r="J782">
        <v>1.47052447298633</v>
      </c>
      <c r="K782">
        <v>105.847142377956</v>
      </c>
      <c r="L782">
        <v>108.49406168141</v>
      </c>
      <c r="M782">
        <v>31.052540865292901</v>
      </c>
      <c r="N782">
        <v>1.2517053858037599</v>
      </c>
      <c r="O782">
        <v>84.774193548387004</v>
      </c>
      <c r="P782">
        <v>14.814814814814801</v>
      </c>
      <c r="Q782">
        <v>0.25223557250358403</v>
      </c>
    </row>
    <row r="783" spans="1:17" x14ac:dyDescent="0.3">
      <c r="A783" t="s">
        <v>1711</v>
      </c>
      <c r="B783" t="s">
        <v>1712</v>
      </c>
      <c r="C783" t="s">
        <v>3109</v>
      </c>
      <c r="D783" t="s">
        <v>122</v>
      </c>
      <c r="E783">
        <v>4646.7603503999999</v>
      </c>
      <c r="F783">
        <v>1042.2</v>
      </c>
      <c r="G783">
        <v>25.673513244645999</v>
      </c>
      <c r="H783">
        <v>8.1497600981105798</v>
      </c>
      <c r="I783">
        <v>34.4615864937035</v>
      </c>
      <c r="J783">
        <v>-4.1124606524047902</v>
      </c>
      <c r="K783">
        <v>945.34210600058395</v>
      </c>
      <c r="L783">
        <v>835.157831960669</v>
      </c>
      <c r="M783">
        <v>50.734005044593999</v>
      </c>
      <c r="N783">
        <v>0.72307619827706904</v>
      </c>
      <c r="O783">
        <v>3.0752254845519</v>
      </c>
      <c r="P783">
        <v>67.046000961692599</v>
      </c>
      <c r="Q783">
        <v>-1.7258714058416998E-2</v>
      </c>
    </row>
    <row r="784" spans="1:17" x14ac:dyDescent="0.3">
      <c r="A784" t="s">
        <v>1713</v>
      </c>
      <c r="B784" t="s">
        <v>1714</v>
      </c>
      <c r="C784" t="s">
        <v>3108</v>
      </c>
      <c r="D784" t="s">
        <v>276</v>
      </c>
      <c r="E784">
        <v>4637.3159391600002</v>
      </c>
      <c r="F784">
        <v>1517.45</v>
      </c>
      <c r="G784">
        <v>-66.385076820058202</v>
      </c>
      <c r="H784">
        <v>-5.9107430657239899</v>
      </c>
      <c r="I784">
        <v>-29.0626430762076</v>
      </c>
      <c r="J784">
        <v>-8.8508464166779106</v>
      </c>
      <c r="K784">
        <v>1727.78227685396</v>
      </c>
      <c r="L784">
        <v>1862.3068914901801</v>
      </c>
      <c r="M784">
        <v>17.045125562386701</v>
      </c>
      <c r="N784">
        <v>1.29880428435807</v>
      </c>
      <c r="O784">
        <v>70.219776598899401</v>
      </c>
      <c r="P784">
        <v>1.4745218670589799</v>
      </c>
      <c r="Q784">
        <v>-2.0825730794847001E-2</v>
      </c>
    </row>
    <row r="785" spans="1:17" hidden="1" x14ac:dyDescent="0.3">
      <c r="A785" t="s">
        <v>1715</v>
      </c>
      <c r="B785" t="s">
        <v>1716</v>
      </c>
      <c r="C785" t="s">
        <v>3112</v>
      </c>
      <c r="D785" t="s">
        <v>465</v>
      </c>
      <c r="E785">
        <v>4620.2631849999998</v>
      </c>
      <c r="F785">
        <v>99.8</v>
      </c>
      <c r="G785">
        <v>40.442861124681997</v>
      </c>
      <c r="H785">
        <v>-3.4291582306745401</v>
      </c>
      <c r="I785">
        <v>1.0498711530990701</v>
      </c>
      <c r="J785">
        <v>-9.0652283326313494</v>
      </c>
      <c r="K785">
        <v>104.76005347689301</v>
      </c>
      <c r="L785">
        <v>91.476174811379906</v>
      </c>
      <c r="M785">
        <v>35.845748014994797</v>
      </c>
      <c r="N785">
        <v>1.18195915913479</v>
      </c>
      <c r="O785">
        <v>20.240480961923801</v>
      </c>
      <c r="P785">
        <v>78.055307760927704</v>
      </c>
      <c r="Q785">
        <v>0.136002716114065</v>
      </c>
    </row>
    <row r="786" spans="1:17" x14ac:dyDescent="0.3">
      <c r="A786" t="s">
        <v>1717</v>
      </c>
      <c r="B786" t="s">
        <v>1718</v>
      </c>
      <c r="C786" t="s">
        <v>3107</v>
      </c>
      <c r="D786" t="s">
        <v>77</v>
      </c>
      <c r="E786">
        <v>4587.2640000000001</v>
      </c>
      <c r="F786">
        <v>637.15</v>
      </c>
      <c r="G786">
        <v>15.107769390818399</v>
      </c>
      <c r="H786">
        <v>3.6756627405057598</v>
      </c>
      <c r="I786">
        <v>-38.804375948478501</v>
      </c>
      <c r="J786">
        <v>-3.5003986438066699</v>
      </c>
      <c r="K786">
        <v>725.95501778189202</v>
      </c>
      <c r="L786">
        <v>759.58458783561196</v>
      </c>
      <c r="M786">
        <v>34.743566294069701</v>
      </c>
      <c r="N786">
        <v>0.82518955953484097</v>
      </c>
      <c r="O786">
        <v>82.845483795024705</v>
      </c>
      <c r="P786">
        <v>52.683920440929697</v>
      </c>
      <c r="Q786">
        <v>5.4208234940315E-2</v>
      </c>
    </row>
    <row r="787" spans="1:17" x14ac:dyDescent="0.3">
      <c r="A787" t="s">
        <v>1719</v>
      </c>
      <c r="B787" t="s">
        <v>1720</v>
      </c>
      <c r="C787" t="s">
        <v>3106</v>
      </c>
      <c r="D787" t="s">
        <v>449</v>
      </c>
      <c r="E787">
        <v>4564.7884409600001</v>
      </c>
      <c r="F787">
        <v>283.25</v>
      </c>
      <c r="G787">
        <v>-58.068516618550497</v>
      </c>
      <c r="H787">
        <v>-2.4012107968486101</v>
      </c>
      <c r="I787">
        <v>-41.960186159547597</v>
      </c>
      <c r="J787">
        <v>-4.3237150852468602</v>
      </c>
      <c r="K787">
        <v>303.25561260812702</v>
      </c>
      <c r="L787">
        <v>342.12324905553402</v>
      </c>
      <c r="M787">
        <v>23.549358967507001</v>
      </c>
      <c r="N787">
        <v>0.39444307058246703</v>
      </c>
      <c r="O787">
        <v>91.491615180935497</v>
      </c>
      <c r="P787">
        <v>7.8431372549019702</v>
      </c>
      <c r="Q787">
        <v>-9.7146970519758E-2</v>
      </c>
    </row>
    <row r="788" spans="1:17" hidden="1" x14ac:dyDescent="0.3">
      <c r="A788" t="s">
        <v>1721</v>
      </c>
      <c r="B788" t="s">
        <v>1722</v>
      </c>
      <c r="C788" t="s">
        <v>3112</v>
      </c>
      <c r="D788" t="s">
        <v>443</v>
      </c>
      <c r="E788">
        <v>4545.7376851500003</v>
      </c>
      <c r="F788">
        <v>533.25</v>
      </c>
      <c r="G788">
        <v>-47.1097909055649</v>
      </c>
      <c r="H788">
        <v>-0.900287801258289</v>
      </c>
      <c r="I788">
        <v>-13.878059889722</v>
      </c>
      <c r="J788">
        <v>-7.8575476401055502</v>
      </c>
      <c r="K788">
        <v>563.75201752765804</v>
      </c>
      <c r="L788">
        <v>586.22387710493399</v>
      </c>
      <c r="M788">
        <v>24.821016649470799</v>
      </c>
      <c r="N788">
        <v>0.356558215513954</v>
      </c>
      <c r="O788">
        <v>49.835911861228297</v>
      </c>
      <c r="P788">
        <v>4.30317848410757</v>
      </c>
      <c r="Q788">
        <v>2.8243655173692001E-2</v>
      </c>
    </row>
    <row r="789" spans="1:17" x14ac:dyDescent="0.3">
      <c r="A789" t="s">
        <v>1723</v>
      </c>
      <c r="B789" t="s">
        <v>1724</v>
      </c>
      <c r="C789" t="s">
        <v>3106</v>
      </c>
      <c r="D789" t="s">
        <v>804</v>
      </c>
      <c r="E789">
        <v>4535.3742040750003</v>
      </c>
      <c r="F789">
        <v>372.55</v>
      </c>
      <c r="G789">
        <v>-23.660598539035199</v>
      </c>
      <c r="H789">
        <v>4.5492076357276696</v>
      </c>
      <c r="I789">
        <v>9.0933275285451902</v>
      </c>
      <c r="J789">
        <v>-4.5836730207162297</v>
      </c>
      <c r="K789">
        <v>383.35738866100598</v>
      </c>
      <c r="L789">
        <v>358.24724923016697</v>
      </c>
      <c r="M789">
        <v>27.180440681047099</v>
      </c>
      <c r="N789">
        <v>0.81596791151308801</v>
      </c>
      <c r="O789">
        <v>20.762313783384698</v>
      </c>
      <c r="P789">
        <v>39.037133793618203</v>
      </c>
      <c r="Q789">
        <v>-2.6175352291377001E-2</v>
      </c>
    </row>
    <row r="790" spans="1:17" hidden="1" x14ac:dyDescent="0.3">
      <c r="A790" t="s">
        <v>1725</v>
      </c>
      <c r="B790" t="s">
        <v>1726</v>
      </c>
      <c r="C790" t="s">
        <v>3112</v>
      </c>
      <c r="D790" t="s">
        <v>273</v>
      </c>
      <c r="E790">
        <v>4509.0496752449999</v>
      </c>
      <c r="F790">
        <v>240.15</v>
      </c>
      <c r="G790">
        <v>160.96292875052799</v>
      </c>
      <c r="H790">
        <v>4.8646193723459499</v>
      </c>
      <c r="I790">
        <v>44.753096743321798</v>
      </c>
      <c r="J790">
        <v>2.8905052185584901</v>
      </c>
      <c r="K790">
        <v>236.14652581470401</v>
      </c>
      <c r="L790">
        <v>194.284855437396</v>
      </c>
      <c r="M790">
        <v>62.259965514469798</v>
      </c>
      <c r="N790">
        <v>1.5893116412483399</v>
      </c>
      <c r="O790">
        <v>36.081615656881098</v>
      </c>
      <c r="P790">
        <v>196.48148148148101</v>
      </c>
      <c r="Q790">
        <v>0.13781242612675801</v>
      </c>
    </row>
    <row r="791" spans="1:17" hidden="1" x14ac:dyDescent="0.3">
      <c r="A791" t="s">
        <v>1727</v>
      </c>
      <c r="B791" t="s">
        <v>1728</v>
      </c>
      <c r="C791" t="s">
        <v>3112</v>
      </c>
      <c r="D791" t="s">
        <v>117</v>
      </c>
      <c r="E791">
        <v>4505.9418158999997</v>
      </c>
      <c r="F791">
        <v>430.5</v>
      </c>
      <c r="G791">
        <v>-13.8790577462067</v>
      </c>
      <c r="K791">
        <v>425.76520424318301</v>
      </c>
      <c r="L791">
        <v>384.46648021701702</v>
      </c>
      <c r="M791">
        <v>38.331602171758398</v>
      </c>
      <c r="N791">
        <v>1</v>
      </c>
      <c r="O791">
        <v>7.2938443670151001</v>
      </c>
      <c r="P791">
        <v>18.939079983423099</v>
      </c>
      <c r="Q791">
        <v>9.3594908740256E-2</v>
      </c>
    </row>
    <row r="792" spans="1:17" x14ac:dyDescent="0.3">
      <c r="A792" t="s">
        <v>1729</v>
      </c>
      <c r="B792" t="s">
        <v>1730</v>
      </c>
      <c r="C792" t="s">
        <v>3106</v>
      </c>
      <c r="D792" t="s">
        <v>309</v>
      </c>
      <c r="E792">
        <v>4485.8046605760001</v>
      </c>
      <c r="F792">
        <v>252.28</v>
      </c>
      <c r="G792">
        <v>-11.3908564331375</v>
      </c>
      <c r="H792">
        <v>-5.28087107596044</v>
      </c>
      <c r="I792">
        <v>6.4523038560816701</v>
      </c>
      <c r="J792">
        <v>-7.5177060697218101</v>
      </c>
      <c r="K792">
        <v>242.948695376296</v>
      </c>
      <c r="L792">
        <v>241.54973845807601</v>
      </c>
      <c r="M792">
        <v>13.272920811018199</v>
      </c>
      <c r="N792">
        <v>1.18675286790927</v>
      </c>
      <c r="O792">
        <v>17.765974314253999</v>
      </c>
      <c r="P792">
        <v>33.481481481481403</v>
      </c>
      <c r="Q792">
        <v>-0.126863254480337</v>
      </c>
    </row>
    <row r="793" spans="1:17" hidden="1" x14ac:dyDescent="0.3">
      <c r="A793" t="s">
        <v>1731</v>
      </c>
      <c r="B793" t="s">
        <v>1732</v>
      </c>
      <c r="C793" t="s">
        <v>3112</v>
      </c>
      <c r="D793" t="s">
        <v>1626</v>
      </c>
      <c r="E793">
        <v>4468.4151875999996</v>
      </c>
      <c r="F793">
        <v>8596.35</v>
      </c>
      <c r="G793">
        <v>-6.7323827908449001</v>
      </c>
      <c r="H793">
        <v>4.18226933832171</v>
      </c>
      <c r="I793">
        <v>24.987747985883999</v>
      </c>
      <c r="J793">
        <v>0.59365628658578895</v>
      </c>
      <c r="K793">
        <v>8592.3274525493307</v>
      </c>
      <c r="L793">
        <v>7857.2911395657202</v>
      </c>
      <c r="M793">
        <v>29.110321048900801</v>
      </c>
      <c r="N793">
        <v>0.33401893964559598</v>
      </c>
      <c r="O793">
        <v>5.8472491231743504</v>
      </c>
      <c r="P793">
        <v>47.956558033063402</v>
      </c>
      <c r="Q793">
        <v>6.6511162002569997E-3</v>
      </c>
    </row>
    <row r="794" spans="1:17" hidden="1" x14ac:dyDescent="0.3">
      <c r="A794" t="s">
        <v>1733</v>
      </c>
      <c r="B794" t="s">
        <v>1734</v>
      </c>
      <c r="C794" t="s">
        <v>3112</v>
      </c>
      <c r="D794" t="s">
        <v>276</v>
      </c>
      <c r="E794">
        <v>4455.7994822399996</v>
      </c>
      <c r="F794">
        <v>1295.7</v>
      </c>
      <c r="G794">
        <v>59.294665017718302</v>
      </c>
      <c r="H794">
        <v>0.51688266412694395</v>
      </c>
      <c r="I794">
        <v>35.598645319496299</v>
      </c>
      <c r="J794">
        <v>-1.7633370616703401</v>
      </c>
      <c r="K794">
        <v>1283.89274904289</v>
      </c>
      <c r="L794">
        <v>1046.0349601196499</v>
      </c>
      <c r="M794">
        <v>29.230060817317099</v>
      </c>
      <c r="N794">
        <v>0.60505321806655499</v>
      </c>
      <c r="O794">
        <v>12.4951763525507</v>
      </c>
      <c r="P794">
        <v>107.977528089887</v>
      </c>
      <c r="Q794">
        <v>0.22263497795618201</v>
      </c>
    </row>
    <row r="795" spans="1:17" x14ac:dyDescent="0.3">
      <c r="A795" t="s">
        <v>1735</v>
      </c>
      <c r="B795" t="s">
        <v>1736</v>
      </c>
      <c r="C795" t="s">
        <v>603</v>
      </c>
      <c r="D795" t="s">
        <v>603</v>
      </c>
      <c r="E795">
        <v>4452.2728392999998</v>
      </c>
      <c r="F795">
        <v>219.89</v>
      </c>
      <c r="G795">
        <v>14.173087414252899</v>
      </c>
      <c r="H795">
        <v>7.2929000519101503</v>
      </c>
      <c r="I795">
        <v>17.6682398343412</v>
      </c>
      <c r="J795">
        <v>-12.417579437996899</v>
      </c>
      <c r="K795">
        <v>220.713047380321</v>
      </c>
      <c r="L795">
        <v>193.51579403600601</v>
      </c>
      <c r="M795">
        <v>37.350641511720298</v>
      </c>
      <c r="N795">
        <v>2.0159698224532701</v>
      </c>
      <c r="O795">
        <v>16.603756423666301</v>
      </c>
      <c r="P795">
        <v>63.974645786726299</v>
      </c>
      <c r="Q795">
        <v>9.1527878840704999E-2</v>
      </c>
    </row>
    <row r="796" spans="1:17" hidden="1" x14ac:dyDescent="0.3">
      <c r="A796" t="s">
        <v>1737</v>
      </c>
      <c r="B796" t="s">
        <v>1738</v>
      </c>
      <c r="C796" t="s">
        <v>3112</v>
      </c>
      <c r="D796" t="s">
        <v>721</v>
      </c>
      <c r="E796">
        <v>4449.3999170859997</v>
      </c>
      <c r="F796">
        <v>271.97000000000003</v>
      </c>
      <c r="G796">
        <v>0.79584449534280899</v>
      </c>
      <c r="H796">
        <v>0.28135752759682298</v>
      </c>
      <c r="I796">
        <v>-2.8368386102403699E-2</v>
      </c>
      <c r="J796">
        <v>-0.50114923225992503</v>
      </c>
      <c r="K796">
        <v>277.87325433270303</v>
      </c>
      <c r="L796">
        <v>260.89403720941601</v>
      </c>
      <c r="M796">
        <v>58.987597709054498</v>
      </c>
      <c r="N796">
        <v>1.02637241615542</v>
      </c>
      <c r="O796">
        <v>8.0964812295473507</v>
      </c>
      <c r="P796">
        <v>29.874409054008801</v>
      </c>
      <c r="Q796">
        <v>3.7892634135868998E-2</v>
      </c>
    </row>
    <row r="797" spans="1:17" hidden="1" x14ac:dyDescent="0.3">
      <c r="A797" t="s">
        <v>1739</v>
      </c>
      <c r="B797" t="s">
        <v>1740</v>
      </c>
      <c r="C797" t="s">
        <v>3112</v>
      </c>
      <c r="D797" t="s">
        <v>1741</v>
      </c>
      <c r="E797">
        <v>4430.0944250000002</v>
      </c>
      <c r="F797">
        <v>399.95</v>
      </c>
      <c r="G797">
        <v>-29.173580124453299</v>
      </c>
      <c r="H797">
        <v>4.0370527339863502E-2</v>
      </c>
      <c r="I797">
        <v>-22.112594581480401</v>
      </c>
      <c r="J797">
        <v>-1.98925083639013</v>
      </c>
      <c r="K797">
        <v>416.38692631152401</v>
      </c>
      <c r="L797">
        <v>411.367272139411</v>
      </c>
      <c r="M797">
        <v>36.010999830423998</v>
      </c>
      <c r="N797">
        <v>0.86781956850339703</v>
      </c>
      <c r="O797">
        <v>59.644955619452404</v>
      </c>
      <c r="P797">
        <v>12.4560663573738</v>
      </c>
      <c r="Q797">
        <v>0.31314692037137398</v>
      </c>
    </row>
    <row r="798" spans="1:17" x14ac:dyDescent="0.3">
      <c r="A798" t="s">
        <v>1742</v>
      </c>
      <c r="B798" t="s">
        <v>1743</v>
      </c>
      <c r="C798" t="s">
        <v>3111</v>
      </c>
      <c r="D798" t="s">
        <v>270</v>
      </c>
      <c r="E798">
        <v>4422.1077026000003</v>
      </c>
      <c r="F798">
        <v>271.39999999999998</v>
      </c>
      <c r="G798">
        <v>-8.0316008665040801</v>
      </c>
      <c r="H798">
        <v>-0.33235608729947302</v>
      </c>
      <c r="I798">
        <v>-9.1098850723147393</v>
      </c>
      <c r="J798">
        <v>-8.4942681246011595</v>
      </c>
      <c r="K798">
        <v>285.28103022345101</v>
      </c>
      <c r="L798">
        <v>274.859935971048</v>
      </c>
      <c r="M798">
        <v>26.879821217164</v>
      </c>
      <c r="N798">
        <v>0.56606220012242003</v>
      </c>
      <c r="O798">
        <v>23.802505526897502</v>
      </c>
      <c r="P798">
        <v>28.564661297962999</v>
      </c>
      <c r="Q798">
        <v>-2.8691532202255E-2</v>
      </c>
    </row>
    <row r="799" spans="1:17" x14ac:dyDescent="0.3">
      <c r="A799" t="s">
        <v>1744</v>
      </c>
      <c r="B799" t="s">
        <v>1745</v>
      </c>
      <c r="C799" t="s">
        <v>3101</v>
      </c>
      <c r="D799" t="s">
        <v>51</v>
      </c>
      <c r="E799">
        <v>4404.8236440000001</v>
      </c>
      <c r="F799">
        <v>554.35</v>
      </c>
      <c r="G799">
        <v>95.340351566262697</v>
      </c>
      <c r="H799">
        <v>3.41735756642968</v>
      </c>
      <c r="I799">
        <v>26.3017057516923</v>
      </c>
      <c r="J799">
        <v>-0.46698627059585401</v>
      </c>
      <c r="K799">
        <v>548.05875366631597</v>
      </c>
      <c r="L799">
        <v>442.696556894558</v>
      </c>
      <c r="M799">
        <v>46.4304004698554</v>
      </c>
      <c r="N799">
        <v>0.51908452167346197</v>
      </c>
      <c r="O799">
        <v>21.764228375574898</v>
      </c>
      <c r="P799">
        <v>131.17180984153401</v>
      </c>
      <c r="Q799">
        <v>2.0395771792870001E-3</v>
      </c>
    </row>
    <row r="800" spans="1:17" hidden="1" x14ac:dyDescent="0.3">
      <c r="A800" t="s">
        <v>1746</v>
      </c>
      <c r="B800" t="s">
        <v>1747</v>
      </c>
      <c r="C800" t="s">
        <v>3112</v>
      </c>
      <c r="D800" t="s">
        <v>432</v>
      </c>
      <c r="E800">
        <v>4404.4138335999996</v>
      </c>
      <c r="F800">
        <v>10539.25</v>
      </c>
      <c r="G800">
        <v>-7.7706012619032396</v>
      </c>
      <c r="H800">
        <v>-8.3327338270723098E-2</v>
      </c>
      <c r="I800">
        <v>-0.74567923058673902</v>
      </c>
      <c r="J800">
        <v>-6.9755125523276504</v>
      </c>
      <c r="K800">
        <v>11599.305889252701</v>
      </c>
      <c r="L800">
        <v>10837.809849015401</v>
      </c>
      <c r="M800">
        <v>24.2766592688853</v>
      </c>
      <c r="N800">
        <v>0.25753679743056401</v>
      </c>
      <c r="O800">
        <v>35.5362098821073</v>
      </c>
      <c r="P800">
        <v>26.479853589751201</v>
      </c>
      <c r="Q800">
        <v>-2.2107684284150001E-2</v>
      </c>
    </row>
    <row r="801" spans="1:17" hidden="1" x14ac:dyDescent="0.3">
      <c r="A801" t="s">
        <v>1748</v>
      </c>
      <c r="B801" t="s">
        <v>1749</v>
      </c>
      <c r="C801" t="s">
        <v>3112</v>
      </c>
      <c r="D801" t="s">
        <v>985</v>
      </c>
      <c r="E801">
        <v>4404.068037</v>
      </c>
      <c r="F801">
        <v>3526.6</v>
      </c>
      <c r="G801">
        <v>8.0749110434347209</v>
      </c>
      <c r="H801">
        <v>3.2417935802534701</v>
      </c>
      <c r="I801">
        <v>27.355286913486001</v>
      </c>
      <c r="J801">
        <v>-5.2337799176683797</v>
      </c>
      <c r="K801">
        <v>3513.56961836969</v>
      </c>
      <c r="L801">
        <v>3058.7997486865802</v>
      </c>
      <c r="M801">
        <v>28.691891551585499</v>
      </c>
      <c r="N801">
        <v>0.50345157078522795</v>
      </c>
      <c r="O801">
        <v>13.2252027448533</v>
      </c>
      <c r="P801">
        <v>61.090809428101501</v>
      </c>
      <c r="Q801">
        <v>4.5056917323557003E-2</v>
      </c>
    </row>
    <row r="802" spans="1:17" x14ac:dyDescent="0.3">
      <c r="A802" t="s">
        <v>1750</v>
      </c>
      <c r="B802" t="s">
        <v>1751</v>
      </c>
      <c r="C802" t="s">
        <v>3101</v>
      </c>
      <c r="D802" t="s">
        <v>51</v>
      </c>
      <c r="E802">
        <v>4332.5869000000002</v>
      </c>
      <c r="F802">
        <v>483.8</v>
      </c>
      <c r="G802">
        <v>-23.594362493685999</v>
      </c>
      <c r="H802">
        <v>-0.78850907112505197</v>
      </c>
      <c r="I802">
        <v>-13.1455797979366</v>
      </c>
      <c r="J802">
        <v>-3.3335142552160399</v>
      </c>
      <c r="K802">
        <v>514.75612685169699</v>
      </c>
      <c r="L802">
        <v>511.997779977123</v>
      </c>
      <c r="M802">
        <v>8.6594565218727606</v>
      </c>
      <c r="N802">
        <v>0.32956564024116802</v>
      </c>
      <c r="O802">
        <v>31.252583712277701</v>
      </c>
      <c r="P802">
        <v>12.2375594478598</v>
      </c>
      <c r="Q802">
        <v>-4.5430265203328997E-2</v>
      </c>
    </row>
    <row r="803" spans="1:17" x14ac:dyDescent="0.3">
      <c r="A803" t="s">
        <v>1752</v>
      </c>
      <c r="B803" t="s">
        <v>1753</v>
      </c>
      <c r="C803" t="s">
        <v>3101</v>
      </c>
      <c r="D803" t="s">
        <v>51</v>
      </c>
      <c r="E803">
        <v>4316.1607239099903</v>
      </c>
      <c r="F803">
        <v>165.16</v>
      </c>
      <c r="G803">
        <v>38.961055356313203</v>
      </c>
      <c r="H803">
        <v>-11.8574621287989</v>
      </c>
      <c r="I803">
        <v>22.1560311598966</v>
      </c>
      <c r="J803">
        <v>-10.307954971496899</v>
      </c>
      <c r="K803">
        <v>179.53828152528499</v>
      </c>
      <c r="L803">
        <v>146.33180528985</v>
      </c>
      <c r="M803">
        <v>29.3976034275437</v>
      </c>
      <c r="N803">
        <v>0.11175269217549499</v>
      </c>
      <c r="O803">
        <v>45.737466698958499</v>
      </c>
      <c r="P803">
        <v>79.424225964149898</v>
      </c>
      <c r="Q803">
        <v>-5.0388304778250003E-3</v>
      </c>
    </row>
    <row r="804" spans="1:17" x14ac:dyDescent="0.3">
      <c r="A804" t="s">
        <v>1754</v>
      </c>
      <c r="B804" t="s">
        <v>1755</v>
      </c>
      <c r="C804" t="s">
        <v>3097</v>
      </c>
      <c r="D804" t="s">
        <v>419</v>
      </c>
      <c r="E804">
        <v>4310.0337384650002</v>
      </c>
      <c r="F804">
        <v>39.700000000000003</v>
      </c>
      <c r="G804">
        <v>-48.303533816403103</v>
      </c>
      <c r="H804">
        <v>-7.3485838420392504</v>
      </c>
      <c r="I804">
        <v>-40.464178296668798</v>
      </c>
      <c r="J804">
        <v>-7.9304745838642603</v>
      </c>
      <c r="K804">
        <v>45.542511669626897</v>
      </c>
      <c r="L804">
        <v>49.530810149978997</v>
      </c>
      <c r="M804">
        <v>22.5597932088737</v>
      </c>
      <c r="N804">
        <v>1.22604433398559</v>
      </c>
      <c r="O804">
        <v>72.040302267002502</v>
      </c>
      <c r="P804">
        <v>2.6104936676143802</v>
      </c>
    </row>
    <row r="805" spans="1:17" hidden="1" x14ac:dyDescent="0.3">
      <c r="A805" t="s">
        <v>1756</v>
      </c>
      <c r="B805" t="s">
        <v>1757</v>
      </c>
      <c r="C805" t="s">
        <v>3112</v>
      </c>
      <c r="D805" t="s">
        <v>1025</v>
      </c>
      <c r="E805">
        <v>4278.1388338799998</v>
      </c>
      <c r="F805">
        <v>167.79</v>
      </c>
      <c r="G805">
        <v>33.579384524280798</v>
      </c>
      <c r="H805">
        <v>-2.30144167443272</v>
      </c>
      <c r="I805">
        <v>37.154052529109002</v>
      </c>
      <c r="J805">
        <v>-5.7923419888788699</v>
      </c>
      <c r="K805">
        <v>175.31469244664299</v>
      </c>
      <c r="L805">
        <v>150.09259446998701</v>
      </c>
      <c r="M805">
        <v>46.411894884816903</v>
      </c>
      <c r="N805">
        <v>0.97070867709276998</v>
      </c>
      <c r="O805">
        <v>33.381011979259803</v>
      </c>
      <c r="P805">
        <v>94.991284137129497</v>
      </c>
    </row>
    <row r="806" spans="1:17" x14ac:dyDescent="0.3">
      <c r="A806" t="s">
        <v>1758</v>
      </c>
      <c r="B806" t="s">
        <v>1759</v>
      </c>
      <c r="C806" t="s">
        <v>3103</v>
      </c>
      <c r="D806" t="s">
        <v>192</v>
      </c>
      <c r="E806">
        <v>4270.0408916550005</v>
      </c>
      <c r="F806">
        <v>108.18</v>
      </c>
      <c r="G806">
        <v>-26.157837156850199</v>
      </c>
      <c r="H806">
        <v>-4.2022071038287496</v>
      </c>
      <c r="I806">
        <v>-32.242772867716198</v>
      </c>
      <c r="J806">
        <v>-7.7432116320561999</v>
      </c>
      <c r="K806">
        <v>119.644840613733</v>
      </c>
      <c r="L806">
        <v>122.409000888946</v>
      </c>
      <c r="M806">
        <v>31.141258967842699</v>
      </c>
      <c r="N806">
        <v>0.84903310968115797</v>
      </c>
      <c r="O806">
        <v>38.343501571454901</v>
      </c>
      <c r="P806">
        <v>3.3237822349570099</v>
      </c>
      <c r="Q806">
        <v>-1.3112876827389E-2</v>
      </c>
    </row>
    <row r="807" spans="1:17" x14ac:dyDescent="0.3">
      <c r="A807" t="s">
        <v>1760</v>
      </c>
      <c r="B807" t="s">
        <v>1761</v>
      </c>
      <c r="C807" t="s">
        <v>3108</v>
      </c>
      <c r="D807" t="s">
        <v>276</v>
      </c>
      <c r="E807">
        <v>4258.588011375</v>
      </c>
      <c r="F807">
        <v>482.55</v>
      </c>
      <c r="G807">
        <v>-0.69583921107881597</v>
      </c>
      <c r="H807">
        <v>-2.1028621717929199</v>
      </c>
      <c r="I807">
        <v>1.9769332333321601</v>
      </c>
      <c r="J807">
        <v>-6.1488745420456201</v>
      </c>
      <c r="K807">
        <v>505.94492865495801</v>
      </c>
      <c r="L807">
        <v>483.70276034288401</v>
      </c>
      <c r="M807">
        <v>27.851961284791201</v>
      </c>
      <c r="N807">
        <v>0.44323529580547999</v>
      </c>
      <c r="O807">
        <v>27.209615583877302</v>
      </c>
      <c r="P807">
        <v>34.0044432102193</v>
      </c>
      <c r="Q807">
        <v>-5.2984772885929003E-2</v>
      </c>
    </row>
    <row r="808" spans="1:17" hidden="1" x14ac:dyDescent="0.3">
      <c r="A808" t="s">
        <v>1762</v>
      </c>
      <c r="B808" t="s">
        <v>1763</v>
      </c>
      <c r="C808" t="s">
        <v>3112</v>
      </c>
      <c r="D808" t="s">
        <v>108</v>
      </c>
      <c r="E808">
        <v>4251.2029556050002</v>
      </c>
      <c r="F808">
        <v>1167.5999999999999</v>
      </c>
      <c r="G808">
        <v>474.53836921636901</v>
      </c>
      <c r="H808">
        <v>3.0398140829724101</v>
      </c>
      <c r="I808">
        <v>125.99179574210299</v>
      </c>
      <c r="J808">
        <v>-3.7542064252648601</v>
      </c>
      <c r="K808">
        <v>1205.14993869607</v>
      </c>
      <c r="L808">
        <v>798.66061352164502</v>
      </c>
      <c r="M808">
        <v>25.985121273287199</v>
      </c>
      <c r="N808">
        <v>0.71980562993061104</v>
      </c>
      <c r="O808">
        <v>27.098321342925601</v>
      </c>
      <c r="P808">
        <v>502.32138251225098</v>
      </c>
      <c r="Q808">
        <v>0.18041953493441601</v>
      </c>
    </row>
    <row r="809" spans="1:17" x14ac:dyDescent="0.3">
      <c r="A809" t="s">
        <v>1764</v>
      </c>
      <c r="B809" t="s">
        <v>1765</v>
      </c>
      <c r="C809" t="s">
        <v>3111</v>
      </c>
      <c r="D809" t="s">
        <v>465</v>
      </c>
      <c r="E809">
        <v>4231.7097543699902</v>
      </c>
      <c r="F809">
        <v>779.05</v>
      </c>
      <c r="G809">
        <v>-22.2349845734872</v>
      </c>
      <c r="H809">
        <v>-9.3252088959417403</v>
      </c>
      <c r="I809">
        <v>-8.7204279820495891</v>
      </c>
      <c r="J809">
        <v>-9.4560619167497393</v>
      </c>
      <c r="K809">
        <v>859.06930529437204</v>
      </c>
      <c r="L809">
        <v>819.364853659451</v>
      </c>
      <c r="M809">
        <v>13.9576962420568</v>
      </c>
      <c r="N809">
        <v>0.396904809897833</v>
      </c>
      <c r="O809">
        <v>24.857197869199599</v>
      </c>
      <c r="P809">
        <v>18.585889337087998</v>
      </c>
      <c r="Q809">
        <v>-0.146054618225302</v>
      </c>
    </row>
    <row r="810" spans="1:17" hidden="1" x14ac:dyDescent="0.3">
      <c r="A810" t="s">
        <v>1766</v>
      </c>
      <c r="B810" t="s">
        <v>1767</v>
      </c>
      <c r="C810" t="s">
        <v>3112</v>
      </c>
      <c r="D810" t="s">
        <v>397</v>
      </c>
      <c r="E810">
        <v>4220.2737454349999</v>
      </c>
      <c r="F810">
        <v>1448.7</v>
      </c>
      <c r="G810">
        <v>32.515741890839301</v>
      </c>
      <c r="H810">
        <v>47.423783971835398</v>
      </c>
      <c r="I810">
        <v>11.793675596081099</v>
      </c>
      <c r="J810">
        <v>15.353378160825301</v>
      </c>
      <c r="K810">
        <v>1129.19579900541</v>
      </c>
      <c r="L810">
        <v>1043.63467054698</v>
      </c>
      <c r="M810">
        <v>77.873594208126903</v>
      </c>
      <c r="N810">
        <v>2.7665736847683702</v>
      </c>
      <c r="O810">
        <v>0.98709187547456601</v>
      </c>
      <c r="P810">
        <v>74.290182868142395</v>
      </c>
      <c r="Q810">
        <v>8.1546290436879998E-2</v>
      </c>
    </row>
    <row r="811" spans="1:17" hidden="1" x14ac:dyDescent="0.3">
      <c r="A811" t="s">
        <v>1768</v>
      </c>
      <c r="B811" t="s">
        <v>1769</v>
      </c>
      <c r="C811" t="s">
        <v>3112</v>
      </c>
      <c r="D811" t="s">
        <v>276</v>
      </c>
      <c r="E811">
        <v>4218.59873066</v>
      </c>
      <c r="F811">
        <v>344.3</v>
      </c>
      <c r="G811">
        <v>493.13673422440598</v>
      </c>
      <c r="H811">
        <v>-8.5641433745876192</v>
      </c>
      <c r="I811">
        <v>162.32883054416999</v>
      </c>
      <c r="J811">
        <v>-7.8476779572583197</v>
      </c>
      <c r="K811">
        <v>341.30900325524101</v>
      </c>
      <c r="L811">
        <v>217.918083890773</v>
      </c>
      <c r="M811">
        <v>34.855232418292303</v>
      </c>
      <c r="N811">
        <v>0.548899798878558</v>
      </c>
      <c r="O811">
        <v>28.928260238164299</v>
      </c>
      <c r="P811">
        <v>526</v>
      </c>
      <c r="Q811">
        <v>0.30257935607476699</v>
      </c>
    </row>
    <row r="812" spans="1:17" hidden="1" x14ac:dyDescent="0.3">
      <c r="A812" t="s">
        <v>1770</v>
      </c>
      <c r="B812" t="s">
        <v>1771</v>
      </c>
      <c r="C812" t="s">
        <v>3112</v>
      </c>
      <c r="D812" t="s">
        <v>43</v>
      </c>
      <c r="E812">
        <v>4218.5150788000001</v>
      </c>
      <c r="F812">
        <v>638.1</v>
      </c>
      <c r="G812">
        <v>9.7089065489783994</v>
      </c>
      <c r="H812">
        <v>-0.17035864202029</v>
      </c>
      <c r="I812">
        <v>14.1277114408568</v>
      </c>
      <c r="J812">
        <v>-5.2564355528328797</v>
      </c>
      <c r="K812">
        <v>627.69804905460398</v>
      </c>
      <c r="M812">
        <v>31.393466674654402</v>
      </c>
      <c r="N812">
        <v>0.448662770403154</v>
      </c>
      <c r="O812">
        <v>12.2316251371258</v>
      </c>
      <c r="P812">
        <v>48.205783300429601</v>
      </c>
    </row>
    <row r="813" spans="1:17" x14ac:dyDescent="0.3">
      <c r="A813" t="s">
        <v>1772</v>
      </c>
      <c r="B813" t="s">
        <v>1773</v>
      </c>
      <c r="C813" t="s">
        <v>3101</v>
      </c>
      <c r="D813" t="s">
        <v>51</v>
      </c>
      <c r="E813">
        <v>4214.4196350000002</v>
      </c>
      <c r="F813">
        <v>356.7</v>
      </c>
      <c r="G813">
        <v>1.9968666386270999</v>
      </c>
      <c r="H813">
        <v>-1.7769120649397501</v>
      </c>
      <c r="I813">
        <v>7.7992514013508698</v>
      </c>
      <c r="J813">
        <v>-10.0328898826775</v>
      </c>
      <c r="K813">
        <v>355.67922956590098</v>
      </c>
      <c r="L813">
        <v>328.29046227952102</v>
      </c>
      <c r="M813">
        <v>35.455684488593803</v>
      </c>
      <c r="N813">
        <v>0.83105652281944198</v>
      </c>
      <c r="O813">
        <v>15.194841603588401</v>
      </c>
      <c r="P813">
        <v>42.622950819672099</v>
      </c>
      <c r="Q813">
        <v>-6.6185773338039003E-2</v>
      </c>
    </row>
    <row r="814" spans="1:17" hidden="1" x14ac:dyDescent="0.3">
      <c r="A814" t="s">
        <v>1774</v>
      </c>
      <c r="B814" t="s">
        <v>1775</v>
      </c>
      <c r="C814" t="s">
        <v>3112</v>
      </c>
      <c r="D814" t="s">
        <v>51</v>
      </c>
      <c r="E814">
        <v>4202.1288889300004</v>
      </c>
      <c r="F814">
        <v>424.8</v>
      </c>
      <c r="G814">
        <v>37.508815497891703</v>
      </c>
      <c r="H814">
        <v>18.314465488416001</v>
      </c>
      <c r="I814">
        <v>22.429591051641101</v>
      </c>
      <c r="J814">
        <v>-2.97794804948493</v>
      </c>
      <c r="K814">
        <v>399.75310243923298</v>
      </c>
      <c r="L814">
        <v>353.19807635270797</v>
      </c>
      <c r="M814">
        <v>48.024559105284702</v>
      </c>
      <c r="N814">
        <v>1.31420296568865</v>
      </c>
      <c r="O814">
        <v>8.4039548022598805</v>
      </c>
      <c r="P814">
        <v>68.437747819191102</v>
      </c>
      <c r="Q814">
        <v>8.8193468861534993E-2</v>
      </c>
    </row>
    <row r="815" spans="1:17" x14ac:dyDescent="0.3">
      <c r="A815" t="s">
        <v>1776</v>
      </c>
      <c r="B815" t="s">
        <v>1777</v>
      </c>
      <c r="C815" t="s">
        <v>3099</v>
      </c>
      <c r="D815" t="s">
        <v>1778</v>
      </c>
      <c r="E815">
        <v>4192.4076840799999</v>
      </c>
      <c r="F815">
        <v>830.25</v>
      </c>
      <c r="G815">
        <v>4.2857053870093003</v>
      </c>
      <c r="H815">
        <v>-13.634173064476901</v>
      </c>
      <c r="I815">
        <v>-13.555083854589499</v>
      </c>
      <c r="J815">
        <v>-7.67096921541863</v>
      </c>
      <c r="K815">
        <v>967.87317512888001</v>
      </c>
      <c r="L815">
        <v>885.56434936666903</v>
      </c>
      <c r="M815">
        <v>19.948545889895001</v>
      </c>
      <c r="N815">
        <v>0.46665982853568599</v>
      </c>
      <c r="O815">
        <v>44.655224330020999</v>
      </c>
      <c r="P815">
        <v>42.850997935306196</v>
      </c>
      <c r="Q815">
        <v>4.1366192902223001E-2</v>
      </c>
    </row>
    <row r="816" spans="1:17" hidden="1" x14ac:dyDescent="0.3">
      <c r="A816" t="s">
        <v>1779</v>
      </c>
      <c r="B816" t="s">
        <v>1780</v>
      </c>
      <c r="C816" t="s">
        <v>3112</v>
      </c>
      <c r="D816" t="s">
        <v>276</v>
      </c>
      <c r="E816">
        <v>4189.5383634</v>
      </c>
      <c r="F816">
        <v>938.95</v>
      </c>
      <c r="G816">
        <v>138.02776691020901</v>
      </c>
      <c r="H816">
        <v>-4.1200761493385896</v>
      </c>
      <c r="I816">
        <v>40.101894743892402</v>
      </c>
      <c r="J816">
        <v>-1.1444764371395799</v>
      </c>
      <c r="K816">
        <v>948.91220741613404</v>
      </c>
      <c r="L816">
        <v>753.52431750158496</v>
      </c>
      <c r="M816">
        <v>33.739610418304899</v>
      </c>
      <c r="N816">
        <v>0.422927588138443</v>
      </c>
      <c r="O816">
        <v>16.193620533574698</v>
      </c>
      <c r="P816">
        <v>203.180497255408</v>
      </c>
      <c r="Q816">
        <v>8.6573548742344006E-2</v>
      </c>
    </row>
    <row r="817" spans="1:17" hidden="1" x14ac:dyDescent="0.3">
      <c r="A817" t="s">
        <v>1781</v>
      </c>
      <c r="B817" t="s">
        <v>1782</v>
      </c>
      <c r="C817" t="s">
        <v>3112</v>
      </c>
      <c r="D817" t="s">
        <v>163</v>
      </c>
      <c r="E817">
        <v>4184.9360140500003</v>
      </c>
      <c r="F817">
        <v>1633.5</v>
      </c>
      <c r="G817">
        <v>169.16299652051401</v>
      </c>
      <c r="H817">
        <v>3.2320300698455999</v>
      </c>
      <c r="I817">
        <v>31.384080372330299</v>
      </c>
      <c r="J817">
        <v>-2.1255229113124199</v>
      </c>
      <c r="K817">
        <v>1668.0308492469401</v>
      </c>
      <c r="L817">
        <v>1361.4215365934899</v>
      </c>
      <c r="M817">
        <v>34.969554494095398</v>
      </c>
      <c r="N817">
        <v>0.51807654156724103</v>
      </c>
      <c r="O817">
        <v>19.191919191919101</v>
      </c>
      <c r="P817">
        <v>198.328919733357</v>
      </c>
      <c r="Q817">
        <v>9.5634399040081003E-2</v>
      </c>
    </row>
    <row r="818" spans="1:17" hidden="1" x14ac:dyDescent="0.3">
      <c r="A818" t="s">
        <v>1783</v>
      </c>
      <c r="B818" t="s">
        <v>1784</v>
      </c>
      <c r="C818" t="s">
        <v>3112</v>
      </c>
      <c r="D818" t="s">
        <v>270</v>
      </c>
      <c r="E818">
        <v>4177.7290031250004</v>
      </c>
      <c r="F818">
        <v>2430.9</v>
      </c>
      <c r="G818">
        <v>45.382679822795197</v>
      </c>
      <c r="H818">
        <v>5.4024576723807396</v>
      </c>
      <c r="I818">
        <v>36.101752056432503</v>
      </c>
      <c r="J818">
        <v>-5.5263776242020599</v>
      </c>
      <c r="K818">
        <v>2484.1192482383299</v>
      </c>
      <c r="L818">
        <v>2089.0857556309602</v>
      </c>
      <c r="M818">
        <v>32.202404308671198</v>
      </c>
      <c r="N818">
        <v>0.83804090715759705</v>
      </c>
      <c r="O818">
        <v>18.474639022584199</v>
      </c>
      <c r="P818">
        <v>93.227614164778799</v>
      </c>
      <c r="Q818">
        <v>4.5227519452904999E-2</v>
      </c>
    </row>
    <row r="819" spans="1:17" hidden="1" x14ac:dyDescent="0.3">
      <c r="A819" t="s">
        <v>1785</v>
      </c>
      <c r="B819" t="s">
        <v>1786</v>
      </c>
      <c r="C819" t="s">
        <v>3112</v>
      </c>
      <c r="D819" t="s">
        <v>309</v>
      </c>
      <c r="E819">
        <v>4175.5558887899997</v>
      </c>
      <c r="F819">
        <v>420.15</v>
      </c>
      <c r="G819">
        <v>74.601379767701204</v>
      </c>
      <c r="H819">
        <v>21.588078664888801</v>
      </c>
      <c r="I819">
        <v>98.003188643731903</v>
      </c>
      <c r="J819">
        <v>9.2685934524913396</v>
      </c>
      <c r="K819">
        <v>356.760157480202</v>
      </c>
      <c r="M819">
        <v>65.906503023470805</v>
      </c>
      <c r="N819">
        <v>0.33679670499474801</v>
      </c>
      <c r="O819">
        <v>11.626799952397899</v>
      </c>
      <c r="P819">
        <v>178.984063745019</v>
      </c>
    </row>
    <row r="820" spans="1:17" x14ac:dyDescent="0.3">
      <c r="A820" t="s">
        <v>1787</v>
      </c>
      <c r="B820" t="s">
        <v>1788</v>
      </c>
      <c r="C820" t="s">
        <v>3103</v>
      </c>
      <c r="D820" t="s">
        <v>192</v>
      </c>
      <c r="E820">
        <v>4167.911396853</v>
      </c>
      <c r="F820">
        <v>163.87</v>
      </c>
      <c r="G820">
        <v>-7.5114536628550796</v>
      </c>
      <c r="H820">
        <v>-9.4836354086169999E-2</v>
      </c>
      <c r="I820">
        <v>-14.4631904059632</v>
      </c>
      <c r="J820">
        <v>-5.5806626317264696</v>
      </c>
      <c r="K820">
        <v>174.193527965578</v>
      </c>
      <c r="L820">
        <v>171.47016716599401</v>
      </c>
      <c r="M820">
        <v>35.707134303049799</v>
      </c>
      <c r="N820">
        <v>0.74894148132372396</v>
      </c>
      <c r="O820">
        <v>37.731128333435002</v>
      </c>
      <c r="P820">
        <v>24.238059135708799</v>
      </c>
      <c r="Q820">
        <v>5.1779067013846998E-2</v>
      </c>
    </row>
    <row r="821" spans="1:17" hidden="1" x14ac:dyDescent="0.3">
      <c r="A821" t="s">
        <v>1789</v>
      </c>
      <c r="B821" t="s">
        <v>1790</v>
      </c>
      <c r="C821" t="s">
        <v>3112</v>
      </c>
      <c r="D821" t="s">
        <v>192</v>
      </c>
      <c r="E821">
        <v>4160.6842874550002</v>
      </c>
      <c r="F821">
        <v>545.54999999999995</v>
      </c>
      <c r="G821">
        <v>-7.49859040976202</v>
      </c>
      <c r="H821">
        <v>-9.7577935190660092</v>
      </c>
      <c r="I821">
        <v>-11.244856802729201</v>
      </c>
      <c r="J821">
        <v>-8.2820847862246794</v>
      </c>
      <c r="K821">
        <v>601.90362956051797</v>
      </c>
      <c r="L821">
        <v>571.335500015756</v>
      </c>
      <c r="M821">
        <v>21.998581632214702</v>
      </c>
      <c r="N821">
        <v>1.1275612049806401</v>
      </c>
      <c r="O821">
        <v>28.860782696361401</v>
      </c>
      <c r="P821">
        <v>21.341192170818399</v>
      </c>
      <c r="Q821">
        <v>0.15344784150322799</v>
      </c>
    </row>
    <row r="822" spans="1:17" x14ac:dyDescent="0.3">
      <c r="A822" t="s">
        <v>1791</v>
      </c>
      <c r="B822" t="s">
        <v>1792</v>
      </c>
      <c r="C822" t="s">
        <v>3111</v>
      </c>
      <c r="D822" t="s">
        <v>465</v>
      </c>
      <c r="E822">
        <v>4157.0208790199904</v>
      </c>
      <c r="F822">
        <v>368.1</v>
      </c>
      <c r="G822">
        <v>-2.2801152392852702</v>
      </c>
      <c r="H822">
        <v>-4.0914912700202599</v>
      </c>
      <c r="I822">
        <v>-10.5309389108756</v>
      </c>
      <c r="J822">
        <v>-8.6337653560983494</v>
      </c>
      <c r="K822">
        <v>387.76252098152202</v>
      </c>
      <c r="L822">
        <v>369.85958938495497</v>
      </c>
      <c r="M822">
        <v>27.3470719719339</v>
      </c>
      <c r="N822">
        <v>0.6220253710211</v>
      </c>
      <c r="O822">
        <v>24.6536267318663</v>
      </c>
      <c r="P822">
        <v>27.4143302180685</v>
      </c>
      <c r="Q822">
        <v>0.119539052201267</v>
      </c>
    </row>
    <row r="823" spans="1:17" x14ac:dyDescent="0.3">
      <c r="A823" t="s">
        <v>1793</v>
      </c>
      <c r="B823" t="s">
        <v>1794</v>
      </c>
      <c r="C823" t="s">
        <v>3107</v>
      </c>
      <c r="D823" t="s">
        <v>443</v>
      </c>
      <c r="E823">
        <v>4141.5477566039999</v>
      </c>
      <c r="F823">
        <v>84.67</v>
      </c>
      <c r="G823">
        <v>-32.164718547153001</v>
      </c>
      <c r="H823">
        <v>-2.8057852470660598</v>
      </c>
      <c r="I823">
        <v>-30.881334102607699</v>
      </c>
      <c r="J823">
        <v>-2.5448392607667301</v>
      </c>
      <c r="K823">
        <v>92.193997157122197</v>
      </c>
      <c r="L823">
        <v>97.819675737084694</v>
      </c>
      <c r="M823">
        <v>22.581798202582199</v>
      </c>
      <c r="N823">
        <v>1.39575473942873</v>
      </c>
      <c r="O823">
        <v>43.557340262194401</v>
      </c>
      <c r="P823">
        <v>4.5179607455869597</v>
      </c>
      <c r="Q823">
        <v>-1.5693659538339001E-2</v>
      </c>
    </row>
    <row r="824" spans="1:17" hidden="1" x14ac:dyDescent="0.3">
      <c r="A824" t="s">
        <v>1795</v>
      </c>
      <c r="B824" t="s">
        <v>1796</v>
      </c>
      <c r="C824" t="s">
        <v>3112</v>
      </c>
      <c r="D824" t="s">
        <v>276</v>
      </c>
      <c r="E824">
        <v>4140.4329072</v>
      </c>
      <c r="F824">
        <v>1261.25</v>
      </c>
      <c r="G824">
        <v>-7.48064778653504</v>
      </c>
      <c r="H824">
        <v>1.16526473868768</v>
      </c>
      <c r="I824">
        <v>-11.7718055894433</v>
      </c>
      <c r="J824">
        <v>1.2547407219206399</v>
      </c>
      <c r="K824">
        <v>1344.0878459842199</v>
      </c>
      <c r="L824">
        <v>1287.0096097517101</v>
      </c>
      <c r="M824">
        <v>43.569727137636498</v>
      </c>
      <c r="N824">
        <v>0.72711712421329799</v>
      </c>
      <c r="O824">
        <v>24.860257680872099</v>
      </c>
      <c r="P824">
        <v>24.795923415623601</v>
      </c>
      <c r="Q824">
        <v>0.113361317139795</v>
      </c>
    </row>
    <row r="825" spans="1:17" x14ac:dyDescent="0.3">
      <c r="A825" t="s">
        <v>1797</v>
      </c>
      <c r="B825" t="s">
        <v>1798</v>
      </c>
      <c r="C825" t="s">
        <v>3096</v>
      </c>
      <c r="D825" t="s">
        <v>273</v>
      </c>
      <c r="E825">
        <v>4128.4552028999997</v>
      </c>
      <c r="F825">
        <v>1470.15</v>
      </c>
      <c r="G825">
        <v>25.6132721799103</v>
      </c>
      <c r="H825">
        <v>16.611117106173701</v>
      </c>
      <c r="I825">
        <v>2.8865317771097199</v>
      </c>
      <c r="J825">
        <v>9.95580471420344</v>
      </c>
      <c r="K825">
        <v>1393.13833835778</v>
      </c>
      <c r="L825">
        <v>1274.88724315954</v>
      </c>
      <c r="M825">
        <v>92.734936379242498</v>
      </c>
      <c r="N825">
        <v>3.0002484489471701</v>
      </c>
      <c r="O825">
        <v>5.6218753188450101</v>
      </c>
      <c r="P825">
        <v>56.050313130240902</v>
      </c>
      <c r="Q825">
        <v>0.112090378077164</v>
      </c>
    </row>
    <row r="826" spans="1:17" hidden="1" x14ac:dyDescent="0.3">
      <c r="A826" t="s">
        <v>1799</v>
      </c>
      <c r="B826" t="s">
        <v>1800</v>
      </c>
      <c r="C826" t="s">
        <v>3112</v>
      </c>
      <c r="D826" t="s">
        <v>51</v>
      </c>
      <c r="E826">
        <v>4102.9999019850002</v>
      </c>
      <c r="F826">
        <v>755.8</v>
      </c>
      <c r="G826">
        <v>137.177495577401</v>
      </c>
      <c r="H826">
        <v>-2.3219094786933501</v>
      </c>
      <c r="I826">
        <v>46.880607569198801</v>
      </c>
      <c r="J826">
        <v>-7.78265332798758</v>
      </c>
      <c r="K826">
        <v>736.40566622922495</v>
      </c>
      <c r="L826">
        <v>575.25419043589795</v>
      </c>
      <c r="M826">
        <v>36.851689599047702</v>
      </c>
      <c r="N826">
        <v>1.63197679991738</v>
      </c>
      <c r="O826">
        <v>12.5496163006086</v>
      </c>
      <c r="P826">
        <v>186.77806126477299</v>
      </c>
      <c r="Q826">
        <v>-2.2549905403092999E-2</v>
      </c>
    </row>
    <row r="827" spans="1:17" x14ac:dyDescent="0.3">
      <c r="A827" t="s">
        <v>1801</v>
      </c>
      <c r="B827" t="s">
        <v>1802</v>
      </c>
      <c r="C827" t="s">
        <v>3099</v>
      </c>
      <c r="D827" t="s">
        <v>985</v>
      </c>
      <c r="E827">
        <v>4102.2650934720004</v>
      </c>
      <c r="F827">
        <v>33.619999999999997</v>
      </c>
      <c r="G827">
        <v>-0.43452844739777002</v>
      </c>
      <c r="H827">
        <v>-17.087364882185501</v>
      </c>
      <c r="I827">
        <v>-15.943153295369401</v>
      </c>
      <c r="J827">
        <v>-12.730141031941001</v>
      </c>
      <c r="K827">
        <v>38.413778545144098</v>
      </c>
      <c r="L827">
        <v>35.730846858242202</v>
      </c>
      <c r="M827">
        <v>15.3881222523363</v>
      </c>
      <c r="N827">
        <v>0.49414408547736999</v>
      </c>
      <c r="O827">
        <v>37.120761451516898</v>
      </c>
      <c r="P827">
        <v>35.838383838383798</v>
      </c>
      <c r="Q827">
        <v>8.4910919942369004E-2</v>
      </c>
    </row>
    <row r="828" spans="1:17" hidden="1" x14ac:dyDescent="0.3">
      <c r="A828" t="s">
        <v>1803</v>
      </c>
      <c r="B828" t="s">
        <v>1804</v>
      </c>
      <c r="C828" t="s">
        <v>3112</v>
      </c>
      <c r="D828" t="s">
        <v>48</v>
      </c>
      <c r="E828">
        <v>4094.8417081799998</v>
      </c>
      <c r="F828">
        <v>768.5</v>
      </c>
      <c r="G828">
        <v>131.01476410772</v>
      </c>
      <c r="H828">
        <v>3.3695658475725501</v>
      </c>
      <c r="I828">
        <v>60.3223071950014</v>
      </c>
      <c r="J828">
        <v>-14.268496981427299</v>
      </c>
      <c r="K828">
        <v>784.517107621592</v>
      </c>
      <c r="L828">
        <v>631.56903957272505</v>
      </c>
      <c r="M828">
        <v>29.9955139131105</v>
      </c>
      <c r="N828">
        <v>0.72048191583967902</v>
      </c>
      <c r="O828">
        <v>21.665582303188</v>
      </c>
      <c r="P828">
        <v>163.04980318329601</v>
      </c>
    </row>
    <row r="829" spans="1:17" hidden="1" x14ac:dyDescent="0.3">
      <c r="A829" t="s">
        <v>1805</v>
      </c>
      <c r="B829" t="s">
        <v>1806</v>
      </c>
      <c r="C829" t="s">
        <v>3112</v>
      </c>
      <c r="D829" t="s">
        <v>449</v>
      </c>
      <c r="E829">
        <v>4091.1185905699899</v>
      </c>
      <c r="F829">
        <v>919.65</v>
      </c>
      <c r="G829">
        <v>11.094969186750999</v>
      </c>
      <c r="H829">
        <v>8.9878957792407501</v>
      </c>
      <c r="I829">
        <v>47.603801455679204</v>
      </c>
      <c r="J829">
        <v>-9.2778475605217192</v>
      </c>
      <c r="K829">
        <v>927.63503930804995</v>
      </c>
      <c r="L829">
        <v>772.75791412839999</v>
      </c>
      <c r="M829">
        <v>31.2927005563687</v>
      </c>
      <c r="N829">
        <v>0.56797674615293703</v>
      </c>
      <c r="O829">
        <v>19.067036372533</v>
      </c>
      <c r="P829">
        <v>76.178160919540204</v>
      </c>
      <c r="Q829">
        <v>0.164589606361079</v>
      </c>
    </row>
    <row r="830" spans="1:17" hidden="1" x14ac:dyDescent="0.3">
      <c r="A830" t="s">
        <v>1807</v>
      </c>
      <c r="B830" t="s">
        <v>1808</v>
      </c>
      <c r="C830" t="s">
        <v>3112</v>
      </c>
      <c r="D830" t="s">
        <v>51</v>
      </c>
      <c r="E830">
        <v>4087.7345945400002</v>
      </c>
      <c r="F830">
        <v>77.7</v>
      </c>
      <c r="G830">
        <v>93.581971867322096</v>
      </c>
      <c r="H830">
        <v>-6.5696218329043496</v>
      </c>
      <c r="I830">
        <v>45.148965627879697</v>
      </c>
      <c r="J830">
        <v>-11.573146550171201</v>
      </c>
      <c r="K830">
        <v>80.564940698746398</v>
      </c>
      <c r="L830">
        <v>62.943328115003297</v>
      </c>
      <c r="M830">
        <v>27.878596680114899</v>
      </c>
      <c r="N830">
        <v>0.59507413128520503</v>
      </c>
      <c r="O830">
        <v>29.858429858429801</v>
      </c>
      <c r="P830">
        <v>138.70967741935399</v>
      </c>
      <c r="Q830">
        <v>4.1713444013267001E-2</v>
      </c>
    </row>
    <row r="831" spans="1:17" hidden="1" x14ac:dyDescent="0.3">
      <c r="A831" t="s">
        <v>1809</v>
      </c>
      <c r="B831" t="s">
        <v>1810</v>
      </c>
      <c r="C831" t="s">
        <v>3112</v>
      </c>
      <c r="D831" t="s">
        <v>166</v>
      </c>
      <c r="E831">
        <v>4072.7465000000002</v>
      </c>
      <c r="F831">
        <v>248.45</v>
      </c>
      <c r="G831">
        <v>3945.1678063762402</v>
      </c>
      <c r="H831">
        <v>-8.7251532154116394</v>
      </c>
      <c r="I831">
        <v>395.59966941222598</v>
      </c>
      <c r="J831">
        <v>-7.1097509193773103</v>
      </c>
      <c r="K831">
        <v>225.16309549715399</v>
      </c>
      <c r="L831">
        <v>115.121569858276</v>
      </c>
      <c r="M831">
        <v>31.199060040582999</v>
      </c>
      <c r="N831">
        <v>0.79355326389228897</v>
      </c>
      <c r="O831">
        <v>43.2883880056349</v>
      </c>
      <c r="P831">
        <v>4251.1383537653201</v>
      </c>
      <c r="Q831">
        <v>0.24316830921701699</v>
      </c>
    </row>
    <row r="832" spans="1:17" hidden="1" x14ac:dyDescent="0.3">
      <c r="A832" t="s">
        <v>1811</v>
      </c>
      <c r="B832" t="s">
        <v>1812</v>
      </c>
      <c r="C832" t="s">
        <v>3112</v>
      </c>
      <c r="D832" t="s">
        <v>51</v>
      </c>
      <c r="E832">
        <v>4064.9728315150001</v>
      </c>
      <c r="F832">
        <v>740.8</v>
      </c>
      <c r="G832">
        <v>9.0474263051517294</v>
      </c>
      <c r="H832">
        <v>-0.71896947391285404</v>
      </c>
      <c r="I832">
        <v>48.156500472534397</v>
      </c>
      <c r="J832">
        <v>-2.2233411698780499</v>
      </c>
      <c r="K832">
        <v>714.00990095340899</v>
      </c>
      <c r="L832">
        <v>573.91410373469796</v>
      </c>
      <c r="M832">
        <v>41.465124539999302</v>
      </c>
      <c r="N832">
        <v>0.67486159383974798</v>
      </c>
      <c r="O832">
        <v>13.600161987041</v>
      </c>
      <c r="P832">
        <v>75.815830070013007</v>
      </c>
    </row>
    <row r="833" spans="1:17" hidden="1" x14ac:dyDescent="0.3">
      <c r="A833" t="s">
        <v>1813</v>
      </c>
      <c r="B833" t="s">
        <v>1814</v>
      </c>
      <c r="C833" t="s">
        <v>3112</v>
      </c>
      <c r="D833" t="s">
        <v>1018</v>
      </c>
      <c r="E833">
        <v>4060.8879999999999</v>
      </c>
      <c r="F833">
        <v>118</v>
      </c>
      <c r="G833">
        <v>-26.058875364848099</v>
      </c>
      <c r="K833">
        <v>104.378999999999</v>
      </c>
      <c r="M833">
        <v>99.990560428137201</v>
      </c>
      <c r="N833">
        <v>1</v>
      </c>
      <c r="O833">
        <v>0</v>
      </c>
      <c r="P833">
        <v>5.3571428571428603</v>
      </c>
    </row>
    <row r="834" spans="1:17" x14ac:dyDescent="0.3">
      <c r="A834" t="s">
        <v>1815</v>
      </c>
      <c r="B834" t="s">
        <v>1816</v>
      </c>
      <c r="C834" t="s">
        <v>3103</v>
      </c>
      <c r="D834" t="s">
        <v>192</v>
      </c>
      <c r="E834">
        <v>4034.8311374999998</v>
      </c>
      <c r="F834">
        <v>614.45000000000005</v>
      </c>
      <c r="G834">
        <v>36.794460924018203</v>
      </c>
      <c r="H834">
        <v>-13.150315214060299</v>
      </c>
      <c r="I834">
        <v>-9.6866311254775006</v>
      </c>
      <c r="J834">
        <v>-6.8509000937476401</v>
      </c>
      <c r="K834">
        <v>700.76341508995404</v>
      </c>
      <c r="L834">
        <v>641.60920903075396</v>
      </c>
      <c r="M834">
        <v>22.828088142965601</v>
      </c>
      <c r="N834">
        <v>0.334028893475244</v>
      </c>
      <c r="O834">
        <v>34.657010334445403</v>
      </c>
      <c r="P834">
        <v>68.365529524592404</v>
      </c>
      <c r="Q834">
        <v>5.2865327619224002E-2</v>
      </c>
    </row>
    <row r="835" spans="1:17" x14ac:dyDescent="0.3">
      <c r="A835" t="s">
        <v>1817</v>
      </c>
      <c r="B835" t="s">
        <v>1818</v>
      </c>
      <c r="C835" t="s">
        <v>3109</v>
      </c>
      <c r="D835" t="s">
        <v>250</v>
      </c>
      <c r="E835">
        <v>3997.25613294</v>
      </c>
      <c r="F835">
        <v>184.42</v>
      </c>
      <c r="G835">
        <v>-4.8773151952495004</v>
      </c>
      <c r="H835">
        <v>-3.9193679086970001</v>
      </c>
      <c r="I835">
        <v>-13.66957200689</v>
      </c>
      <c r="J835">
        <v>-7.9691678789400502</v>
      </c>
      <c r="K835">
        <v>198.230952708529</v>
      </c>
      <c r="L835">
        <v>191.10964960726801</v>
      </c>
      <c r="M835">
        <v>20.263750080481401</v>
      </c>
      <c r="N835">
        <v>0.53670398232495198</v>
      </c>
      <c r="O835">
        <v>28.9719119401366</v>
      </c>
      <c r="P835">
        <v>25.883959044368599</v>
      </c>
    </row>
    <row r="836" spans="1:17" hidden="1" x14ac:dyDescent="0.3">
      <c r="A836" t="s">
        <v>1819</v>
      </c>
      <c r="B836" t="s">
        <v>1820</v>
      </c>
      <c r="C836" t="s">
        <v>3112</v>
      </c>
      <c r="D836" t="s">
        <v>1329</v>
      </c>
      <c r="E836">
        <v>3978.13076374</v>
      </c>
      <c r="F836">
        <v>561.45000000000005</v>
      </c>
      <c r="G836">
        <v>4.4161861390126198</v>
      </c>
      <c r="H836">
        <v>-12.378258213846699</v>
      </c>
      <c r="I836">
        <v>14.4299092025561</v>
      </c>
      <c r="J836">
        <v>-13.462738259275101</v>
      </c>
      <c r="K836">
        <v>665.46562099683103</v>
      </c>
      <c r="L836">
        <v>572.40704695467298</v>
      </c>
      <c r="M836">
        <v>8.8999378777730804</v>
      </c>
      <c r="N836">
        <v>0.42150677743009302</v>
      </c>
      <c r="O836">
        <v>53.1391931605663</v>
      </c>
      <c r="P836">
        <v>49.72</v>
      </c>
      <c r="Q836">
        <v>-1.2360707092471E-2</v>
      </c>
    </row>
    <row r="837" spans="1:17" x14ac:dyDescent="0.3">
      <c r="A837" t="s">
        <v>1821</v>
      </c>
      <c r="B837" t="s">
        <v>1822</v>
      </c>
      <c r="C837" t="s">
        <v>3103</v>
      </c>
      <c r="D837" t="s">
        <v>192</v>
      </c>
      <c r="E837">
        <v>3969.7943178</v>
      </c>
      <c r="F837">
        <v>1491.2</v>
      </c>
      <c r="G837">
        <v>41.234583258479702</v>
      </c>
      <c r="H837">
        <v>-5.5294659227941398</v>
      </c>
      <c r="I837">
        <v>16.655989839426599</v>
      </c>
      <c r="J837">
        <v>-5.4951237873144496</v>
      </c>
      <c r="K837">
        <v>1578.8481781481901</v>
      </c>
      <c r="L837">
        <v>1348.48881590734</v>
      </c>
      <c r="M837">
        <v>26.350404833297201</v>
      </c>
      <c r="N837">
        <v>0.56485136082024101</v>
      </c>
      <c r="O837">
        <v>20.037553648068599</v>
      </c>
      <c r="P837">
        <v>74.307422559906499</v>
      </c>
      <c r="Q837">
        <v>0.10021763014460799</v>
      </c>
    </row>
    <row r="838" spans="1:17" hidden="1" x14ac:dyDescent="0.3">
      <c r="A838" t="s">
        <v>1823</v>
      </c>
      <c r="B838" t="s">
        <v>1824</v>
      </c>
      <c r="C838" t="s">
        <v>3112</v>
      </c>
      <c r="D838" t="s">
        <v>117</v>
      </c>
      <c r="E838">
        <v>3967.4988249839998</v>
      </c>
      <c r="F838">
        <v>39.76</v>
      </c>
      <c r="G838">
        <v>-12.536636484288399</v>
      </c>
      <c r="H838">
        <v>-11.5777939164026</v>
      </c>
      <c r="I838">
        <v>-38.805847220264297</v>
      </c>
      <c r="J838">
        <v>-9.9660444563178405</v>
      </c>
      <c r="K838">
        <v>47.093010667791098</v>
      </c>
      <c r="L838">
        <v>46.749842398798002</v>
      </c>
      <c r="M838">
        <v>11.715140339138999</v>
      </c>
      <c r="N838">
        <v>0.46600747681064902</v>
      </c>
      <c r="O838">
        <v>64.486921529175007</v>
      </c>
      <c r="P838">
        <v>16.257309941520401</v>
      </c>
      <c r="Q838">
        <v>3.2912208120885002E-2</v>
      </c>
    </row>
    <row r="839" spans="1:17" x14ac:dyDescent="0.3">
      <c r="A839" t="s">
        <v>1825</v>
      </c>
      <c r="B839" t="s">
        <v>1826</v>
      </c>
      <c r="C839" t="s">
        <v>3109</v>
      </c>
      <c r="D839" t="s">
        <v>1483</v>
      </c>
      <c r="E839">
        <v>3963.2701094280001</v>
      </c>
      <c r="F839">
        <v>73.56</v>
      </c>
      <c r="G839">
        <v>26.430823182104799</v>
      </c>
      <c r="H839">
        <v>-5.6603882701703601</v>
      </c>
      <c r="I839">
        <v>-21.661237319848698</v>
      </c>
      <c r="J839">
        <v>-7.1965321027464197</v>
      </c>
      <c r="K839">
        <v>82.067069886613098</v>
      </c>
      <c r="L839">
        <v>77.686407056102794</v>
      </c>
      <c r="M839">
        <v>28.920797759133801</v>
      </c>
      <c r="N839">
        <v>0.344404476163578</v>
      </c>
      <c r="O839">
        <v>40.3616095704187</v>
      </c>
      <c r="P839">
        <v>62.205071664829099</v>
      </c>
      <c r="Q839">
        <v>0.15966108170746199</v>
      </c>
    </row>
    <row r="840" spans="1:17" x14ac:dyDescent="0.3">
      <c r="A840" t="s">
        <v>1827</v>
      </c>
      <c r="B840" t="s">
        <v>1828</v>
      </c>
      <c r="C840" t="s">
        <v>3108</v>
      </c>
      <c r="D840" t="s">
        <v>276</v>
      </c>
      <c r="E840">
        <v>3960.0913359239998</v>
      </c>
      <c r="F840">
        <v>176.74</v>
      </c>
      <c r="G840">
        <v>12.654014912301699</v>
      </c>
      <c r="H840">
        <v>5.8328881811930504</v>
      </c>
      <c r="I840">
        <v>21.3956491677645</v>
      </c>
      <c r="J840">
        <v>-11.7056651647718</v>
      </c>
      <c r="K840">
        <v>174.925922422664</v>
      </c>
      <c r="L840">
        <v>157.54618577807301</v>
      </c>
      <c r="M840">
        <v>35.612470404626499</v>
      </c>
      <c r="N840">
        <v>1.2347289870816101</v>
      </c>
      <c r="O840">
        <v>12.5947719814416</v>
      </c>
      <c r="P840">
        <v>57.733154841588501</v>
      </c>
      <c r="Q840">
        <v>2.3791348785004E-2</v>
      </c>
    </row>
    <row r="841" spans="1:17" hidden="1" x14ac:dyDescent="0.3">
      <c r="A841" t="s">
        <v>1829</v>
      </c>
      <c r="B841" t="s">
        <v>1830</v>
      </c>
      <c r="C841" t="s">
        <v>3112</v>
      </c>
      <c r="D841" t="s">
        <v>51</v>
      </c>
      <c r="E841">
        <v>3958.48104758</v>
      </c>
      <c r="F841">
        <v>1581.1</v>
      </c>
      <c r="G841">
        <v>80.477204039743498</v>
      </c>
      <c r="H841">
        <v>11.099679197676901</v>
      </c>
      <c r="I841">
        <v>41.115537156092799</v>
      </c>
      <c r="J841">
        <v>7.3539043668818999E-2</v>
      </c>
      <c r="K841">
        <v>1470.5593414021801</v>
      </c>
      <c r="L841">
        <v>1138.74776020631</v>
      </c>
      <c r="M841">
        <v>55.608242393754402</v>
      </c>
      <c r="N841">
        <v>0.39207238259370902</v>
      </c>
      <c r="O841">
        <v>6.69786857251282</v>
      </c>
      <c r="P841">
        <v>179.34628975264999</v>
      </c>
      <c r="Q841">
        <v>0.23669092236287001</v>
      </c>
    </row>
    <row r="842" spans="1:17" hidden="1" x14ac:dyDescent="0.3">
      <c r="A842" t="s">
        <v>1831</v>
      </c>
      <c r="B842" t="s">
        <v>1832</v>
      </c>
      <c r="C842" t="s">
        <v>3112</v>
      </c>
      <c r="D842" t="s">
        <v>432</v>
      </c>
      <c r="E842">
        <v>3947.0775656000001</v>
      </c>
      <c r="F842">
        <v>340.35</v>
      </c>
      <c r="G842">
        <v>100.84695345251301</v>
      </c>
      <c r="H842">
        <v>0.87393761899423295</v>
      </c>
      <c r="I842">
        <v>66.049863264648906</v>
      </c>
      <c r="J842">
        <v>-10.5438370388813</v>
      </c>
      <c r="K842">
        <v>349.77282659821799</v>
      </c>
      <c r="L842">
        <v>274.847441600031</v>
      </c>
      <c r="M842">
        <v>25.436355149652599</v>
      </c>
      <c r="N842">
        <v>0.607348352284108</v>
      </c>
      <c r="O842">
        <v>31.5410606728367</v>
      </c>
      <c r="P842">
        <v>147.17673118123301</v>
      </c>
      <c r="Q842">
        <v>0.15213909734169601</v>
      </c>
    </row>
    <row r="843" spans="1:17" x14ac:dyDescent="0.3">
      <c r="A843" t="s">
        <v>1833</v>
      </c>
      <c r="B843" t="s">
        <v>1834</v>
      </c>
      <c r="C843" t="s">
        <v>3100</v>
      </c>
      <c r="D843" t="s">
        <v>48</v>
      </c>
      <c r="E843">
        <v>3938.7382637199998</v>
      </c>
      <c r="F843">
        <v>562</v>
      </c>
      <c r="G843">
        <v>-33.755909397605897</v>
      </c>
      <c r="H843">
        <v>-7.7051950302455001</v>
      </c>
      <c r="I843">
        <v>-10.205315439289199</v>
      </c>
      <c r="J843">
        <v>-13.0133810600788</v>
      </c>
      <c r="K843">
        <v>653.29621792551302</v>
      </c>
      <c r="L843">
        <v>627.22891076118697</v>
      </c>
      <c r="M843">
        <v>21.164746320497301</v>
      </c>
      <c r="N843">
        <v>0.88868977414353101</v>
      </c>
      <c r="O843">
        <v>79.546263345195698</v>
      </c>
      <c r="P843">
        <v>31.693028705330899</v>
      </c>
      <c r="Q843">
        <v>0.13036742393434</v>
      </c>
    </row>
    <row r="844" spans="1:17" hidden="1" x14ac:dyDescent="0.3">
      <c r="A844" t="s">
        <v>1835</v>
      </c>
      <c r="B844" t="s">
        <v>1836</v>
      </c>
      <c r="C844" t="s">
        <v>3112</v>
      </c>
      <c r="D844" t="s">
        <v>83</v>
      </c>
      <c r="E844">
        <v>3920.3943641999999</v>
      </c>
      <c r="F844">
        <v>1777.45</v>
      </c>
      <c r="G844">
        <v>184.18714905602599</v>
      </c>
      <c r="H844">
        <v>12.176514783483499</v>
      </c>
      <c r="I844">
        <v>42.596327746875403</v>
      </c>
      <c r="J844">
        <v>-3.1590186236476199</v>
      </c>
      <c r="K844">
        <v>1626.80602186227</v>
      </c>
      <c r="L844">
        <v>1241.3256891546</v>
      </c>
      <c r="M844">
        <v>43.876919911466999</v>
      </c>
      <c r="N844">
        <v>0.89244928324652395</v>
      </c>
      <c r="O844">
        <v>8.4137387830881298</v>
      </c>
      <c r="P844">
        <v>229.15740740740699</v>
      </c>
      <c r="Q844">
        <v>0.19152357242022999</v>
      </c>
    </row>
    <row r="845" spans="1:17" hidden="1" x14ac:dyDescent="0.3">
      <c r="A845" t="s">
        <v>1837</v>
      </c>
      <c r="B845" t="s">
        <v>1838</v>
      </c>
      <c r="C845" t="s">
        <v>3112</v>
      </c>
      <c r="E845">
        <v>3905.8388525</v>
      </c>
      <c r="F845">
        <v>2049.9499999999998</v>
      </c>
      <c r="G845">
        <v>3991.0636815001699</v>
      </c>
      <c r="H845">
        <v>-8.8138989951216793</v>
      </c>
      <c r="I845">
        <v>256.10222345451001</v>
      </c>
      <c r="J845">
        <v>-21.3341008814402</v>
      </c>
      <c r="K845">
        <v>2023.9741238829699</v>
      </c>
      <c r="L845">
        <v>1077.9811260031599</v>
      </c>
      <c r="M845">
        <v>24.731607564239901</v>
      </c>
      <c r="N845">
        <v>0.43956753722526798</v>
      </c>
      <c r="O845">
        <v>54.589136320397998</v>
      </c>
      <c r="P845">
        <v>4018.8466947960601</v>
      </c>
    </row>
    <row r="846" spans="1:17" hidden="1" x14ac:dyDescent="0.3">
      <c r="A846" t="s">
        <v>1839</v>
      </c>
      <c r="B846" t="s">
        <v>1840</v>
      </c>
      <c r="C846" t="s">
        <v>3112</v>
      </c>
      <c r="D846" t="s">
        <v>51</v>
      </c>
      <c r="E846">
        <v>3900.8920779</v>
      </c>
      <c r="F846">
        <v>2444.85</v>
      </c>
      <c r="G846">
        <v>48.581278859211999</v>
      </c>
      <c r="H846">
        <v>10.5001126240983</v>
      </c>
      <c r="I846">
        <v>48.105685881818999</v>
      </c>
      <c r="J846">
        <v>-13.3763836973068</v>
      </c>
      <c r="K846">
        <v>2394.9514905824699</v>
      </c>
      <c r="L846">
        <v>1881.0708096937401</v>
      </c>
      <c r="M846">
        <v>23.9015216430744</v>
      </c>
      <c r="N846">
        <v>0.71793105167830895</v>
      </c>
      <c r="O846">
        <v>21.682311798269801</v>
      </c>
      <c r="P846">
        <v>89.229876160990699</v>
      </c>
      <c r="Q846">
        <v>0.149743362982727</v>
      </c>
    </row>
    <row r="847" spans="1:17" hidden="1" x14ac:dyDescent="0.3">
      <c r="A847" t="s">
        <v>1841</v>
      </c>
      <c r="B847" t="s">
        <v>1842</v>
      </c>
      <c r="C847" t="s">
        <v>3112</v>
      </c>
      <c r="D847" t="s">
        <v>276</v>
      </c>
      <c r="E847">
        <v>3899.5066900000002</v>
      </c>
      <c r="F847">
        <v>406.35</v>
      </c>
      <c r="G847">
        <v>-0.69736692142796697</v>
      </c>
      <c r="H847">
        <v>0.79246202554118605</v>
      </c>
      <c r="I847">
        <v>0.120011268480189</v>
      </c>
      <c r="J847">
        <v>-9.6910855217687502</v>
      </c>
      <c r="K847">
        <v>435.93028312505402</v>
      </c>
      <c r="L847">
        <v>405.85835344465198</v>
      </c>
      <c r="M847">
        <v>22.124605719142899</v>
      </c>
      <c r="N847">
        <v>0.55369340150886204</v>
      </c>
      <c r="O847">
        <v>33.628645256552197</v>
      </c>
      <c r="P847">
        <v>36.005355200401603</v>
      </c>
      <c r="Q847">
        <v>0.145312035673693</v>
      </c>
    </row>
    <row r="848" spans="1:17" hidden="1" x14ac:dyDescent="0.3">
      <c r="A848" t="s">
        <v>1843</v>
      </c>
      <c r="B848" t="s">
        <v>1844</v>
      </c>
      <c r="C848" t="s">
        <v>3112</v>
      </c>
      <c r="D848" t="s">
        <v>1845</v>
      </c>
      <c r="E848">
        <v>3885.894688032</v>
      </c>
      <c r="F848">
        <v>129.72999999999999</v>
      </c>
      <c r="G848">
        <v>14.2312176838656</v>
      </c>
      <c r="H848">
        <v>-3.9996134874335798</v>
      </c>
      <c r="I848">
        <v>12.6261283281349</v>
      </c>
      <c r="J848">
        <v>-18.518443422876501</v>
      </c>
      <c r="K848">
        <v>142.12010964932699</v>
      </c>
      <c r="L848">
        <v>125.709894228915</v>
      </c>
      <c r="M848">
        <v>23.750724931042001</v>
      </c>
      <c r="N848">
        <v>1.48237533607286</v>
      </c>
      <c r="O848">
        <v>27.102443536575901</v>
      </c>
      <c r="P848">
        <v>54.256837098692003</v>
      </c>
      <c r="Q848">
        <v>5.1516186810131002E-2</v>
      </c>
    </row>
    <row r="849" spans="1:17" x14ac:dyDescent="0.3">
      <c r="A849" t="s">
        <v>1846</v>
      </c>
      <c r="B849" t="s">
        <v>1847</v>
      </c>
      <c r="C849" t="s">
        <v>3108</v>
      </c>
      <c r="D849" t="s">
        <v>133</v>
      </c>
      <c r="E849">
        <v>3880.6566910000001</v>
      </c>
      <c r="F849">
        <v>573.5</v>
      </c>
      <c r="G849">
        <v>-12.818595134110501</v>
      </c>
      <c r="H849">
        <v>4.1264777718484904</v>
      </c>
      <c r="I849">
        <v>2.3574730327907201</v>
      </c>
      <c r="J849">
        <v>1.00632292702566</v>
      </c>
      <c r="K849">
        <v>564.01006387049199</v>
      </c>
      <c r="L849">
        <v>531.40387948549301</v>
      </c>
      <c r="M849">
        <v>51.328358967774797</v>
      </c>
      <c r="N849">
        <v>0.92925167918471596</v>
      </c>
      <c r="O849">
        <v>16.303400174367901</v>
      </c>
      <c r="P849">
        <v>34.941176470588204</v>
      </c>
    </row>
    <row r="850" spans="1:17" hidden="1" x14ac:dyDescent="0.3">
      <c r="A850" t="s">
        <v>1848</v>
      </c>
      <c r="B850" t="s">
        <v>1849</v>
      </c>
      <c r="C850" t="s">
        <v>3112</v>
      </c>
      <c r="D850" t="s">
        <v>465</v>
      </c>
      <c r="E850">
        <v>3861.9403478999998</v>
      </c>
      <c r="F850">
        <v>279.75</v>
      </c>
      <c r="G850">
        <v>70.691623100002403</v>
      </c>
      <c r="H850">
        <v>0.33569989604697398</v>
      </c>
      <c r="I850">
        <v>32.265339429975597</v>
      </c>
      <c r="J850">
        <v>-10.301033759269</v>
      </c>
      <c r="K850">
        <v>276.952380362209</v>
      </c>
      <c r="L850">
        <v>221.518352821684</v>
      </c>
      <c r="M850">
        <v>30.5396527019345</v>
      </c>
      <c r="N850">
        <v>0.425895380210843</v>
      </c>
      <c r="O850">
        <v>20.196604110813201</v>
      </c>
      <c r="P850">
        <v>105.54739162380601</v>
      </c>
      <c r="Q850">
        <v>5.5394589659147002E-2</v>
      </c>
    </row>
    <row r="851" spans="1:17" hidden="1" x14ac:dyDescent="0.3">
      <c r="A851" t="s">
        <v>1850</v>
      </c>
      <c r="B851" t="s">
        <v>1851</v>
      </c>
      <c r="C851" t="s">
        <v>3112</v>
      </c>
      <c r="D851" t="s">
        <v>510</v>
      </c>
      <c r="E851">
        <v>3848.56414288</v>
      </c>
      <c r="F851">
        <v>4453.75</v>
      </c>
      <c r="G851">
        <v>-1.3153063971277701</v>
      </c>
      <c r="H851">
        <v>3.8174673040798601</v>
      </c>
      <c r="I851">
        <v>13.251732626789201</v>
      </c>
      <c r="J851">
        <v>-1.7872785283489701</v>
      </c>
      <c r="K851">
        <v>4372.0448245963398</v>
      </c>
      <c r="L851">
        <v>3905.5384868552201</v>
      </c>
      <c r="M851">
        <v>45.255748611244101</v>
      </c>
      <c r="N851">
        <v>0.54902863263603496</v>
      </c>
      <c r="O851">
        <v>8.6724670221723201</v>
      </c>
      <c r="P851">
        <v>48.636697370177501</v>
      </c>
      <c r="Q851">
        <v>3.7214699093310002E-2</v>
      </c>
    </row>
    <row r="852" spans="1:17" x14ac:dyDescent="0.3">
      <c r="A852" t="s">
        <v>1852</v>
      </c>
      <c r="B852" t="s">
        <v>1853</v>
      </c>
      <c r="C852" t="s">
        <v>3100</v>
      </c>
      <c r="D852" t="s">
        <v>48</v>
      </c>
      <c r="E852">
        <v>3845.8908620279999</v>
      </c>
      <c r="F852">
        <v>48.1</v>
      </c>
      <c r="G852">
        <v>-23.444618501956299</v>
      </c>
      <c r="H852">
        <v>-10.13444888235</v>
      </c>
      <c r="I852">
        <v>-32.692725298741202</v>
      </c>
      <c r="J852">
        <v>-12.440567128281501</v>
      </c>
      <c r="K852">
        <v>55.504136475443502</v>
      </c>
      <c r="L852">
        <v>56.924047536983203</v>
      </c>
      <c r="M852">
        <v>18.064951487881299</v>
      </c>
      <c r="N852">
        <v>0.76154960697547602</v>
      </c>
      <c r="O852">
        <v>64.241164241164199</v>
      </c>
      <c r="P852">
        <v>5.2516411378555601</v>
      </c>
      <c r="Q852">
        <v>8.0992826349408006E-2</v>
      </c>
    </row>
    <row r="853" spans="1:17" hidden="1" x14ac:dyDescent="0.3">
      <c r="A853" t="s">
        <v>1854</v>
      </c>
      <c r="B853" t="s">
        <v>1855</v>
      </c>
      <c r="C853" t="s">
        <v>3112</v>
      </c>
      <c r="D853" t="s">
        <v>381</v>
      </c>
      <c r="E853">
        <v>3798.50375171</v>
      </c>
      <c r="F853">
        <v>260.89999999999998</v>
      </c>
      <c r="G853">
        <v>112.01478082176401</v>
      </c>
      <c r="H853">
        <v>0.697057922376489</v>
      </c>
      <c r="I853">
        <v>93.531168828765999</v>
      </c>
      <c r="J853">
        <v>-1.8835628976863199</v>
      </c>
      <c r="K853">
        <v>255.37303566352</v>
      </c>
      <c r="L853">
        <v>192.515673537227</v>
      </c>
      <c r="M853">
        <v>41.681856578976998</v>
      </c>
      <c r="N853">
        <v>0.22748680105008201</v>
      </c>
      <c r="O853">
        <v>29.4365657339977</v>
      </c>
      <c r="P853">
        <v>174.63157894736801</v>
      </c>
      <c r="Q853">
        <v>0.13288775475532999</v>
      </c>
    </row>
    <row r="854" spans="1:17" hidden="1" x14ac:dyDescent="0.3">
      <c r="A854" t="s">
        <v>1856</v>
      </c>
      <c r="B854" t="s">
        <v>1857</v>
      </c>
      <c r="C854" t="s">
        <v>3112</v>
      </c>
      <c r="D854" t="s">
        <v>133</v>
      </c>
      <c r="E854">
        <v>3770.93267621</v>
      </c>
      <c r="F854">
        <v>304.89999999999998</v>
      </c>
      <c r="G854">
        <v>7.7582180888695502</v>
      </c>
      <c r="H854">
        <v>4.7269542220499696</v>
      </c>
      <c r="I854">
        <v>-8.1651064153379398</v>
      </c>
      <c r="J854">
        <v>-3.0060902093384998</v>
      </c>
      <c r="K854">
        <v>339.926791278613</v>
      </c>
      <c r="M854">
        <v>41.593573010274902</v>
      </c>
      <c r="N854">
        <v>0.91773203989023699</v>
      </c>
      <c r="O854">
        <v>73.827484421121696</v>
      </c>
      <c r="P854">
        <v>79.988193624557198</v>
      </c>
    </row>
    <row r="855" spans="1:17" hidden="1" x14ac:dyDescent="0.3">
      <c r="A855" t="s">
        <v>1858</v>
      </c>
      <c r="B855" t="s">
        <v>1859</v>
      </c>
      <c r="C855" t="s">
        <v>3112</v>
      </c>
      <c r="D855" t="s">
        <v>419</v>
      </c>
      <c r="E855">
        <v>3770.516880014</v>
      </c>
      <c r="F855">
        <v>101.07</v>
      </c>
      <c r="G855">
        <v>-55.718842172887904</v>
      </c>
      <c r="H855">
        <v>-7.7789389162352398</v>
      </c>
      <c r="I855">
        <v>-31.3781026009841</v>
      </c>
      <c r="J855">
        <v>-7.5286874634835899</v>
      </c>
      <c r="K855">
        <v>114.996848105609</v>
      </c>
      <c r="L855">
        <v>123.19090549407601</v>
      </c>
      <c r="M855">
        <v>16.034726401409799</v>
      </c>
      <c r="N855">
        <v>0.65249787484898802</v>
      </c>
      <c r="O855">
        <v>51.973879489462703</v>
      </c>
      <c r="P855">
        <v>1.3537906137183999</v>
      </c>
    </row>
    <row r="856" spans="1:17" x14ac:dyDescent="0.3">
      <c r="A856" t="s">
        <v>1860</v>
      </c>
      <c r="B856" t="s">
        <v>1861</v>
      </c>
      <c r="C856" t="s">
        <v>3113</v>
      </c>
      <c r="D856" t="s">
        <v>114</v>
      </c>
      <c r="E856">
        <v>3768.92476584</v>
      </c>
      <c r="F856">
        <v>226.9</v>
      </c>
      <c r="G856">
        <v>39.362474733583298</v>
      </c>
      <c r="H856">
        <v>-13.1749678564137</v>
      </c>
      <c r="I856">
        <v>-25.2330205520513</v>
      </c>
      <c r="J856">
        <v>-12.657578201941099</v>
      </c>
      <c r="K856">
        <v>259.73071303472699</v>
      </c>
      <c r="L856">
        <v>251.22719144923099</v>
      </c>
      <c r="M856">
        <v>20.829721692034699</v>
      </c>
      <c r="N856">
        <v>0.73753915992810204</v>
      </c>
      <c r="O856">
        <v>41.229616571176699</v>
      </c>
      <c r="P856">
        <v>69.328358208955194</v>
      </c>
      <c r="Q856">
        <v>5.9211333465699997E-2</v>
      </c>
    </row>
    <row r="857" spans="1:17" x14ac:dyDescent="0.3">
      <c r="A857" t="s">
        <v>1862</v>
      </c>
      <c r="B857" t="s">
        <v>1863</v>
      </c>
      <c r="C857" t="s">
        <v>3108</v>
      </c>
      <c r="D857" t="s">
        <v>1864</v>
      </c>
      <c r="E857">
        <v>3760.6864862519901</v>
      </c>
      <c r="F857">
        <v>54.5</v>
      </c>
      <c r="G857">
        <v>-28.148644008862501</v>
      </c>
      <c r="H857">
        <v>-7.7632130117255302</v>
      </c>
      <c r="I857">
        <v>-22.598088074766501</v>
      </c>
      <c r="J857">
        <v>-8.8189940516755208</v>
      </c>
      <c r="K857">
        <v>64.384347619114905</v>
      </c>
      <c r="L857">
        <v>64.303741355826304</v>
      </c>
      <c r="M857">
        <v>18.611156917612899</v>
      </c>
      <c r="N857">
        <v>0.67902598687024196</v>
      </c>
      <c r="O857">
        <v>54.477064220183401</v>
      </c>
      <c r="P857">
        <v>25</v>
      </c>
      <c r="Q857">
        <v>2.8471503551363998E-2</v>
      </c>
    </row>
    <row r="858" spans="1:17" hidden="1" x14ac:dyDescent="0.3">
      <c r="A858" t="s">
        <v>1865</v>
      </c>
      <c r="B858" t="s">
        <v>1866</v>
      </c>
      <c r="C858" t="s">
        <v>3112</v>
      </c>
      <c r="D858" t="s">
        <v>48</v>
      </c>
      <c r="E858">
        <v>3755.9108059720002</v>
      </c>
      <c r="F858">
        <v>24.46</v>
      </c>
      <c r="G858">
        <v>15.7704649659675</v>
      </c>
      <c r="H858">
        <v>-10.6555609838422</v>
      </c>
      <c r="I858">
        <v>20.220761212210299</v>
      </c>
      <c r="J858">
        <v>-12.5837858391462</v>
      </c>
      <c r="K858">
        <v>26.6546359999309</v>
      </c>
      <c r="L858">
        <v>22.1447367923709</v>
      </c>
      <c r="M858">
        <v>24.120835170186702</v>
      </c>
      <c r="N858">
        <v>0.46059686318917897</v>
      </c>
      <c r="O858">
        <v>36.7538838920686</v>
      </c>
      <c r="P858">
        <v>63.676489653452997</v>
      </c>
      <c r="Q858">
        <v>0.109302008434509</v>
      </c>
    </row>
    <row r="859" spans="1:17" x14ac:dyDescent="0.3">
      <c r="A859" t="s">
        <v>1867</v>
      </c>
      <c r="B859" t="s">
        <v>1868</v>
      </c>
      <c r="C859" t="s">
        <v>3107</v>
      </c>
      <c r="D859" t="s">
        <v>443</v>
      </c>
      <c r="E859">
        <v>3745.1223516</v>
      </c>
      <c r="F859">
        <v>974.85</v>
      </c>
      <c r="G859">
        <v>-54.899756595198497</v>
      </c>
      <c r="H859">
        <v>-5.4251141277517396</v>
      </c>
      <c r="I859">
        <v>-14.7615225145328</v>
      </c>
      <c r="J859">
        <v>-3.4511187435088</v>
      </c>
      <c r="K859">
        <v>1068.6109182385701</v>
      </c>
      <c r="L859">
        <v>1160.49226834725</v>
      </c>
      <c r="M859">
        <v>10.743292232249599</v>
      </c>
      <c r="N859">
        <v>0.54415730803503903</v>
      </c>
      <c r="O859">
        <v>48.510027183669202</v>
      </c>
      <c r="P859">
        <v>0.80657670234218704</v>
      </c>
      <c r="Q859">
        <v>-0.119304012618383</v>
      </c>
    </row>
    <row r="860" spans="1:17" x14ac:dyDescent="0.3">
      <c r="A860" t="s">
        <v>1869</v>
      </c>
      <c r="B860" t="s">
        <v>1870</v>
      </c>
      <c r="C860" t="s">
        <v>3097</v>
      </c>
      <c r="D860" t="s">
        <v>54</v>
      </c>
      <c r="E860">
        <v>3742.14926466</v>
      </c>
      <c r="F860">
        <v>43.37</v>
      </c>
      <c r="G860">
        <v>-13.350295617782299</v>
      </c>
      <c r="H860">
        <v>-24.817162252674802</v>
      </c>
      <c r="I860">
        <v>-48.945112910262502</v>
      </c>
      <c r="J860">
        <v>-16.590727410183</v>
      </c>
      <c r="K860">
        <v>56.405375193182202</v>
      </c>
      <c r="L860">
        <v>60.1313755656073</v>
      </c>
      <c r="M860">
        <v>7.0903510152510201</v>
      </c>
      <c r="N860">
        <v>1.31436016574043</v>
      </c>
      <c r="O860">
        <v>129.72100530320401</v>
      </c>
      <c r="P860">
        <v>18.821917808219101</v>
      </c>
      <c r="Q860">
        <v>-1.796714607223E-3</v>
      </c>
    </row>
    <row r="861" spans="1:17" x14ac:dyDescent="0.3">
      <c r="A861" t="s">
        <v>1871</v>
      </c>
      <c r="B861" t="s">
        <v>1872</v>
      </c>
      <c r="C861" t="s">
        <v>3108</v>
      </c>
      <c r="D861" t="s">
        <v>100</v>
      </c>
      <c r="E861">
        <v>3734.8198088499998</v>
      </c>
      <c r="F861">
        <v>956.75</v>
      </c>
      <c r="G861">
        <v>11.8579412396205</v>
      </c>
      <c r="H861">
        <v>-6.0739834422723504</v>
      </c>
      <c r="I861">
        <v>22.924684014026301</v>
      </c>
      <c r="J861">
        <v>-10.3962234296545</v>
      </c>
      <c r="K861">
        <v>1102.0332949277199</v>
      </c>
      <c r="L861">
        <v>1012.8451749178</v>
      </c>
      <c r="M861">
        <v>22.819090904530899</v>
      </c>
      <c r="N861">
        <v>1.3580262291260801</v>
      </c>
      <c r="O861">
        <v>66.469819702116496</v>
      </c>
      <c r="P861">
        <v>56.844262295081897</v>
      </c>
      <c r="Q861">
        <v>-1.0504180722187E-2</v>
      </c>
    </row>
    <row r="862" spans="1:17" hidden="1" x14ac:dyDescent="0.3">
      <c r="A862" t="s">
        <v>1873</v>
      </c>
      <c r="B862" t="s">
        <v>1874</v>
      </c>
      <c r="C862" t="s">
        <v>3112</v>
      </c>
      <c r="D862" t="s">
        <v>1018</v>
      </c>
      <c r="E862">
        <v>3730.8735000000001</v>
      </c>
      <c r="F862">
        <v>61.98</v>
      </c>
      <c r="G862">
        <v>-40.029933867877503</v>
      </c>
      <c r="H862">
        <v>8.3146383094098599</v>
      </c>
      <c r="I862">
        <v>-16.9957480322736</v>
      </c>
      <c r="J862">
        <v>3.7679981684762001</v>
      </c>
      <c r="K862">
        <v>62.5415950062985</v>
      </c>
      <c r="L862">
        <v>65.214322932948605</v>
      </c>
      <c r="M862">
        <v>80.428401478298795</v>
      </c>
      <c r="N862">
        <v>0.97393125308579998</v>
      </c>
      <c r="O862">
        <v>15.2791222975153</v>
      </c>
      <c r="P862">
        <v>2.8713692946057998</v>
      </c>
      <c r="Q862">
        <v>-6.679688381315E-3</v>
      </c>
    </row>
    <row r="863" spans="1:17" hidden="1" x14ac:dyDescent="0.3">
      <c r="A863" t="s">
        <v>1875</v>
      </c>
      <c r="B863" t="s">
        <v>1876</v>
      </c>
      <c r="C863" t="s">
        <v>3112</v>
      </c>
      <c r="D863" t="s">
        <v>419</v>
      </c>
      <c r="E863">
        <v>3725.7605616000001</v>
      </c>
      <c r="F863">
        <v>232.4</v>
      </c>
      <c r="G863">
        <v>-55.921541434410699</v>
      </c>
      <c r="H863">
        <v>-17.592872125348499</v>
      </c>
      <c r="I863">
        <v>-36.698761323704701</v>
      </c>
      <c r="J863">
        <v>-12.022554562374999</v>
      </c>
      <c r="M863">
        <v>9.2552111445499303</v>
      </c>
      <c r="O863">
        <v>50.602409638554199</v>
      </c>
      <c r="P863">
        <v>2.5369512464151698</v>
      </c>
    </row>
    <row r="864" spans="1:17" hidden="1" x14ac:dyDescent="0.3">
      <c r="A864" t="s">
        <v>1877</v>
      </c>
      <c r="B864" t="s">
        <v>1878</v>
      </c>
      <c r="C864" t="s">
        <v>3112</v>
      </c>
      <c r="D864" t="s">
        <v>721</v>
      </c>
      <c r="E864">
        <v>3724.7253936799998</v>
      </c>
      <c r="F864">
        <v>167.42</v>
      </c>
      <c r="G864">
        <v>16.1351505483536</v>
      </c>
      <c r="H864">
        <v>9.2955099342095799</v>
      </c>
      <c r="I864">
        <v>6.9815197478806699</v>
      </c>
      <c r="J864">
        <v>2.47551958302699</v>
      </c>
      <c r="K864">
        <v>162.074076637621</v>
      </c>
      <c r="L864">
        <v>151.81366981199901</v>
      </c>
      <c r="M864">
        <v>58.331342908403499</v>
      </c>
      <c r="N864">
        <v>0.50941433733972397</v>
      </c>
      <c r="O864">
        <v>4.5275355393620904</v>
      </c>
      <c r="P864">
        <v>48.3562250775365</v>
      </c>
      <c r="Q864">
        <v>8.2626113561340003E-3</v>
      </c>
    </row>
    <row r="865" spans="1:17" x14ac:dyDescent="0.3">
      <c r="A865" t="s">
        <v>1879</v>
      </c>
      <c r="B865" t="s">
        <v>1880</v>
      </c>
      <c r="C865" t="s">
        <v>3106</v>
      </c>
      <c r="D865" t="s">
        <v>48</v>
      </c>
      <c r="E865">
        <v>3722.1329372</v>
      </c>
      <c r="F865">
        <v>2241.6999999999998</v>
      </c>
      <c r="G865">
        <v>3.8455354842471401</v>
      </c>
      <c r="H865">
        <v>15.214975891066899</v>
      </c>
      <c r="I865">
        <v>20.715162564657501</v>
      </c>
      <c r="J865">
        <v>-5.8247542034075899</v>
      </c>
      <c r="K865">
        <v>2133.2327546035799</v>
      </c>
      <c r="L865">
        <v>1871.8342798670601</v>
      </c>
      <c r="M865">
        <v>43.687648112956197</v>
      </c>
      <c r="N865">
        <v>2.70655707891357</v>
      </c>
      <c r="O865">
        <v>22.005620734264099</v>
      </c>
      <c r="P865">
        <v>58.536067892503503</v>
      </c>
      <c r="Q865">
        <v>8.1389262498967996E-2</v>
      </c>
    </row>
    <row r="866" spans="1:17" x14ac:dyDescent="0.3">
      <c r="A866" t="s">
        <v>1881</v>
      </c>
      <c r="B866" t="s">
        <v>1882</v>
      </c>
      <c r="C866" t="s">
        <v>3108</v>
      </c>
      <c r="D866" t="s">
        <v>117</v>
      </c>
      <c r="E866">
        <v>3720.58140465</v>
      </c>
      <c r="F866">
        <v>1844.45</v>
      </c>
      <c r="G866">
        <v>7.07970742944915</v>
      </c>
      <c r="H866">
        <v>-10.3978919028352</v>
      </c>
      <c r="I866">
        <v>-20.695808642493599</v>
      </c>
      <c r="J866">
        <v>-0.213376714644953</v>
      </c>
      <c r="K866">
        <v>2059.2988307097498</v>
      </c>
      <c r="L866">
        <v>1934.32612464831</v>
      </c>
      <c r="M866">
        <v>35.278378992456098</v>
      </c>
      <c r="N866">
        <v>0.93455036951403203</v>
      </c>
      <c r="O866">
        <v>32.849901054514802</v>
      </c>
      <c r="P866">
        <v>42.958456053325001</v>
      </c>
      <c r="Q866">
        <v>0.24618601670934201</v>
      </c>
    </row>
    <row r="867" spans="1:17" hidden="1" x14ac:dyDescent="0.3">
      <c r="A867" t="s">
        <v>1883</v>
      </c>
      <c r="B867" t="s">
        <v>1884</v>
      </c>
      <c r="C867" t="s">
        <v>3112</v>
      </c>
      <c r="D867" t="s">
        <v>141</v>
      </c>
      <c r="E867">
        <v>3704.3020342</v>
      </c>
      <c r="F867">
        <v>410.35</v>
      </c>
      <c r="G867">
        <v>-26.9222164439396</v>
      </c>
      <c r="H867">
        <v>5.2945779397062704</v>
      </c>
      <c r="I867">
        <v>-13.659678143548399</v>
      </c>
      <c r="J867">
        <v>1.13084761104788</v>
      </c>
      <c r="K867">
        <v>420.81452536038398</v>
      </c>
      <c r="L867">
        <v>422.65966385093498</v>
      </c>
      <c r="M867">
        <v>38.499868308481197</v>
      </c>
      <c r="N867">
        <v>6.7421421921419894E-2</v>
      </c>
      <c r="O867">
        <v>16.729621055196699</v>
      </c>
      <c r="P867">
        <v>4.5078314020119796</v>
      </c>
      <c r="Q867">
        <v>-2.1886104999213001E-2</v>
      </c>
    </row>
    <row r="868" spans="1:17" x14ac:dyDescent="0.3">
      <c r="A868" t="s">
        <v>1885</v>
      </c>
      <c r="B868" t="s">
        <v>1886</v>
      </c>
      <c r="C868" t="s">
        <v>3108</v>
      </c>
      <c r="D868" t="s">
        <v>117</v>
      </c>
      <c r="E868">
        <v>3701.846250525</v>
      </c>
      <c r="F868">
        <v>194.32</v>
      </c>
      <c r="G868">
        <v>-39.092917449237198</v>
      </c>
      <c r="H868">
        <v>-11.0773512330294</v>
      </c>
      <c r="I868">
        <v>-23.870758354058701</v>
      </c>
      <c r="J868">
        <v>-9.7893543661729403</v>
      </c>
      <c r="K868">
        <v>216.86648252287</v>
      </c>
      <c r="L868">
        <v>218.53598204152499</v>
      </c>
      <c r="M868">
        <v>12.9509600502147</v>
      </c>
      <c r="N868">
        <v>0.28130444069896998</v>
      </c>
      <c r="O868">
        <v>43.0629888843145</v>
      </c>
      <c r="P868">
        <v>16.428999400838801</v>
      </c>
      <c r="Q868">
        <v>4.7143569676117998E-2</v>
      </c>
    </row>
    <row r="869" spans="1:17" hidden="1" x14ac:dyDescent="0.3">
      <c r="A869" t="s">
        <v>1887</v>
      </c>
      <c r="B869" t="s">
        <v>1888</v>
      </c>
      <c r="C869" t="s">
        <v>3112</v>
      </c>
      <c r="D869" t="s">
        <v>449</v>
      </c>
      <c r="E869">
        <v>3697.1991902699901</v>
      </c>
      <c r="F869">
        <v>583.95000000000005</v>
      </c>
      <c r="G869">
        <v>36.501696227257099</v>
      </c>
      <c r="I869">
        <v>17.304622941561199</v>
      </c>
      <c r="K869">
        <v>555.13151102030702</v>
      </c>
      <c r="L869">
        <v>481.76224515429197</v>
      </c>
      <c r="M869">
        <v>64.780785260819798</v>
      </c>
      <c r="N869">
        <v>2.0830490614301298</v>
      </c>
      <c r="O869">
        <v>5.9851014641664397</v>
      </c>
      <c r="P869">
        <v>77.492401215805501</v>
      </c>
      <c r="Q869">
        <v>-3.9150349227047E-2</v>
      </c>
    </row>
    <row r="870" spans="1:17" hidden="1" x14ac:dyDescent="0.3">
      <c r="A870" t="s">
        <v>1889</v>
      </c>
      <c r="B870" t="s">
        <v>1890</v>
      </c>
      <c r="C870" t="s">
        <v>3112</v>
      </c>
      <c r="D870" t="s">
        <v>48</v>
      </c>
      <c r="E870">
        <v>3679.5104190000002</v>
      </c>
      <c r="F870">
        <v>1881.7</v>
      </c>
      <c r="G870">
        <v>435.85335034048097</v>
      </c>
      <c r="H870">
        <v>-4.6860219482835799</v>
      </c>
      <c r="I870">
        <v>8.3881819795219705</v>
      </c>
      <c r="J870">
        <v>-6.4390724513987996</v>
      </c>
      <c r="K870">
        <v>2082.5173975142998</v>
      </c>
      <c r="L870">
        <v>1661.17192379874</v>
      </c>
      <c r="M870">
        <v>27.449826218608401</v>
      </c>
      <c r="N870">
        <v>0.60587950441139904</v>
      </c>
      <c r="O870">
        <v>58.580007440080699</v>
      </c>
      <c r="P870">
        <v>516.95081967213105</v>
      </c>
    </row>
    <row r="871" spans="1:17" hidden="1" x14ac:dyDescent="0.3">
      <c r="A871" t="s">
        <v>1891</v>
      </c>
      <c r="B871" t="s">
        <v>1892</v>
      </c>
      <c r="C871" t="s">
        <v>3112</v>
      </c>
      <c r="D871" t="s">
        <v>449</v>
      </c>
      <c r="E871">
        <v>3676.866663025</v>
      </c>
      <c r="F871">
        <v>623.45000000000005</v>
      </c>
      <c r="G871">
        <v>-45.359692301699603</v>
      </c>
      <c r="H871">
        <v>-2.8097681727584001</v>
      </c>
      <c r="I871">
        <v>-20.209067593169198</v>
      </c>
      <c r="J871">
        <v>-5.8487540856965801</v>
      </c>
      <c r="K871">
        <v>647.49455791154503</v>
      </c>
      <c r="L871">
        <v>669.46620122528498</v>
      </c>
      <c r="M871">
        <v>17.180019728033901</v>
      </c>
      <c r="N871">
        <v>0.95977556790060803</v>
      </c>
      <c r="O871">
        <v>31.197369476301201</v>
      </c>
      <c r="P871">
        <v>6.3272789289673304</v>
      </c>
      <c r="Q871">
        <v>9.9470036014288998E-2</v>
      </c>
    </row>
    <row r="872" spans="1:17" hidden="1" x14ac:dyDescent="0.3">
      <c r="A872" t="s">
        <v>1893</v>
      </c>
      <c r="B872" t="s">
        <v>1894</v>
      </c>
      <c r="C872" t="s">
        <v>3112</v>
      </c>
      <c r="D872" t="s">
        <v>243</v>
      </c>
      <c r="E872">
        <v>3675.6289350000002</v>
      </c>
      <c r="F872">
        <v>412.5</v>
      </c>
      <c r="G872">
        <v>133.375581196045</v>
      </c>
      <c r="H872">
        <v>-0.79980243405616303</v>
      </c>
      <c r="I872">
        <v>42.097180985751002</v>
      </c>
      <c r="J872">
        <v>-4.3172869892337102</v>
      </c>
      <c r="K872">
        <v>405.40432487363699</v>
      </c>
      <c r="L872">
        <v>301.02881603732499</v>
      </c>
      <c r="M872">
        <v>34.649934177436798</v>
      </c>
      <c r="N872">
        <v>0.32338534351809201</v>
      </c>
      <c r="O872">
        <v>17.3333333333333</v>
      </c>
      <c r="P872">
        <v>166.990291262135</v>
      </c>
      <c r="Q872">
        <v>0.16633564712249399</v>
      </c>
    </row>
    <row r="873" spans="1:17" hidden="1" x14ac:dyDescent="0.3">
      <c r="A873" t="s">
        <v>1895</v>
      </c>
      <c r="B873" t="s">
        <v>1896</v>
      </c>
      <c r="C873" t="s">
        <v>3112</v>
      </c>
      <c r="D873" t="s">
        <v>276</v>
      </c>
      <c r="E873">
        <v>3670.9802563199901</v>
      </c>
      <c r="F873">
        <v>3823.85</v>
      </c>
      <c r="G873">
        <v>6.9663479938715902</v>
      </c>
      <c r="H873">
        <v>-3.1434746039280399</v>
      </c>
      <c r="I873">
        <v>47.457964211697998</v>
      </c>
      <c r="J873">
        <v>-9.5758790494181394</v>
      </c>
      <c r="K873">
        <v>3878.5268063480198</v>
      </c>
      <c r="L873">
        <v>3317.7724309693099</v>
      </c>
      <c r="M873">
        <v>25.223232666751102</v>
      </c>
      <c r="N873">
        <v>0.358434854846024</v>
      </c>
      <c r="O873">
        <v>17.682440472298801</v>
      </c>
      <c r="P873">
        <v>77.358534322820006</v>
      </c>
      <c r="Q873">
        <v>0.10262927119238301</v>
      </c>
    </row>
    <row r="874" spans="1:17" x14ac:dyDescent="0.3">
      <c r="A874" t="s">
        <v>1897</v>
      </c>
      <c r="B874" t="s">
        <v>1898</v>
      </c>
      <c r="C874" t="s">
        <v>3111</v>
      </c>
      <c r="D874" t="s">
        <v>270</v>
      </c>
      <c r="E874">
        <v>3666.1512149999999</v>
      </c>
      <c r="F874">
        <v>1201.55</v>
      </c>
      <c r="G874">
        <v>49.842827490575999</v>
      </c>
      <c r="H874">
        <v>4.0851608220207103</v>
      </c>
      <c r="I874">
        <v>35.570996947372997</v>
      </c>
      <c r="J874">
        <v>-12.6756777849833</v>
      </c>
      <c r="K874">
        <v>1280.30944899215</v>
      </c>
      <c r="L874">
        <v>1050.13796368725</v>
      </c>
      <c r="M874">
        <v>21.175697981990201</v>
      </c>
      <c r="N874">
        <v>0.44099352919407803</v>
      </c>
      <c r="O874">
        <v>28.912654487952999</v>
      </c>
      <c r="P874">
        <v>81.475607914212304</v>
      </c>
      <c r="Q874">
        <v>3.2641189080054998E-2</v>
      </c>
    </row>
    <row r="875" spans="1:17" hidden="1" x14ac:dyDescent="0.3">
      <c r="A875" t="s">
        <v>1899</v>
      </c>
      <c r="B875" t="s">
        <v>1900</v>
      </c>
      <c r="C875" t="s">
        <v>3112</v>
      </c>
      <c r="D875" t="s">
        <v>83</v>
      </c>
      <c r="E875">
        <v>3659.72073831748</v>
      </c>
      <c r="F875">
        <v>3480.6</v>
      </c>
      <c r="G875">
        <v>356.71030518964</v>
      </c>
      <c r="H875">
        <v>42.080068823188903</v>
      </c>
      <c r="I875">
        <v>197.72276575885701</v>
      </c>
      <c r="J875">
        <v>9.7416199212440198</v>
      </c>
      <c r="K875">
        <v>2820.3828678240302</v>
      </c>
      <c r="L875">
        <v>1915.32584224061</v>
      </c>
      <c r="M875">
        <v>58.022691378153901</v>
      </c>
      <c r="N875">
        <v>1.3275807397719099</v>
      </c>
      <c r="O875">
        <v>5.8725507096477596</v>
      </c>
      <c r="P875">
        <v>408.11678832116701</v>
      </c>
    </row>
    <row r="876" spans="1:17" x14ac:dyDescent="0.3">
      <c r="A876" t="s">
        <v>1901</v>
      </c>
      <c r="B876" t="s">
        <v>1902</v>
      </c>
      <c r="C876" t="s">
        <v>3097</v>
      </c>
      <c r="D876" t="s">
        <v>24</v>
      </c>
      <c r="E876">
        <v>3648.4144086000001</v>
      </c>
      <c r="F876">
        <v>118.53</v>
      </c>
      <c r="G876">
        <v>-26.4320085930181</v>
      </c>
      <c r="H876">
        <v>1.77534077609771</v>
      </c>
      <c r="I876">
        <v>-24.466582954598302</v>
      </c>
      <c r="J876">
        <v>3.3902621504975801</v>
      </c>
      <c r="K876">
        <v>119.31578917995201</v>
      </c>
      <c r="L876">
        <v>124.605299342468</v>
      </c>
      <c r="M876">
        <v>56.654403610833</v>
      </c>
      <c r="N876">
        <v>1.34074397121394</v>
      </c>
      <c r="O876">
        <v>37.897578672066103</v>
      </c>
      <c r="P876">
        <v>9.0532707700800401</v>
      </c>
      <c r="Q876">
        <v>1.8185382778647001E-2</v>
      </c>
    </row>
    <row r="877" spans="1:17" hidden="1" x14ac:dyDescent="0.3">
      <c r="A877" t="s">
        <v>1903</v>
      </c>
      <c r="B877" t="s">
        <v>1904</v>
      </c>
      <c r="C877" t="s">
        <v>3112</v>
      </c>
      <c r="D877" t="s">
        <v>454</v>
      </c>
      <c r="E877">
        <v>3646.459625</v>
      </c>
      <c r="F877">
        <v>272.64999999999998</v>
      </c>
      <c r="G877">
        <v>52.7201313582054</v>
      </c>
      <c r="H877">
        <v>0.35407361260091502</v>
      </c>
      <c r="I877">
        <v>36.620810478295098</v>
      </c>
      <c r="J877">
        <v>-2.3930443661135299</v>
      </c>
      <c r="K877">
        <v>269.11067726265202</v>
      </c>
      <c r="L877">
        <v>219.57676281732299</v>
      </c>
      <c r="M877">
        <v>39.226560116300199</v>
      </c>
      <c r="N877">
        <v>0.69280526391151098</v>
      </c>
      <c r="O877">
        <v>11.754997249220599</v>
      </c>
      <c r="P877">
        <v>92.9582448690728</v>
      </c>
      <c r="Q877">
        <v>0.242181814579494</v>
      </c>
    </row>
    <row r="878" spans="1:17" hidden="1" x14ac:dyDescent="0.3">
      <c r="A878" t="s">
        <v>1905</v>
      </c>
      <c r="B878" t="s">
        <v>1906</v>
      </c>
      <c r="C878" t="s">
        <v>3112</v>
      </c>
      <c r="D878" t="s">
        <v>1626</v>
      </c>
      <c r="E878">
        <v>3632.4749999999999</v>
      </c>
      <c r="F878">
        <v>330</v>
      </c>
      <c r="G878">
        <v>-50.626127628358603</v>
      </c>
      <c r="H878">
        <v>0.26140200645862399</v>
      </c>
      <c r="I878">
        <v>-7.4108078978202698</v>
      </c>
      <c r="J878">
        <v>-5.2478344131212999</v>
      </c>
      <c r="K878">
        <v>344.59584414293101</v>
      </c>
      <c r="L878">
        <v>344.62315308387002</v>
      </c>
      <c r="M878">
        <v>30.7134275997694</v>
      </c>
      <c r="N878">
        <v>1.0159798101341999</v>
      </c>
      <c r="O878">
        <v>39.893939393939299</v>
      </c>
      <c r="P878">
        <v>13.636363636363599</v>
      </c>
      <c r="Q878">
        <v>-3.5342943689560002E-3</v>
      </c>
    </row>
    <row r="879" spans="1:17" x14ac:dyDescent="0.3">
      <c r="A879" t="s">
        <v>1907</v>
      </c>
      <c r="B879" t="s">
        <v>1908</v>
      </c>
      <c r="C879" t="s">
        <v>3116</v>
      </c>
      <c r="D879" t="s">
        <v>1389</v>
      </c>
      <c r="E879">
        <v>3625.75480466</v>
      </c>
      <c r="F879">
        <v>561</v>
      </c>
      <c r="G879">
        <v>-50.907370952614301</v>
      </c>
      <c r="H879">
        <v>-4.1381681650186497</v>
      </c>
      <c r="I879">
        <v>-21.959430468288598</v>
      </c>
      <c r="J879">
        <v>-7.1801001676818199</v>
      </c>
      <c r="K879">
        <v>604.79417310394399</v>
      </c>
      <c r="L879">
        <v>625.95931942614902</v>
      </c>
      <c r="M879">
        <v>19.209794163120801</v>
      </c>
      <c r="N879">
        <v>0.86397905404256603</v>
      </c>
      <c r="O879">
        <v>45.276292335115798</v>
      </c>
      <c r="P879">
        <v>3.33394731994842</v>
      </c>
      <c r="Q879">
        <v>8.8965186879243E-2</v>
      </c>
    </row>
    <row r="880" spans="1:17" hidden="1" x14ac:dyDescent="0.3">
      <c r="A880" t="s">
        <v>1909</v>
      </c>
      <c r="B880" t="s">
        <v>1910</v>
      </c>
      <c r="C880" t="s">
        <v>3112</v>
      </c>
      <c r="D880" t="s">
        <v>54</v>
      </c>
      <c r="E880">
        <v>3625.1524187999999</v>
      </c>
      <c r="F880">
        <v>266.10000000000002</v>
      </c>
      <c r="G880">
        <v>36.679285838851598</v>
      </c>
      <c r="H880">
        <v>-5.44141287575499</v>
      </c>
      <c r="I880">
        <v>-0.65269060610116103</v>
      </c>
      <c r="J880">
        <v>0.633137293743253</v>
      </c>
      <c r="K880">
        <v>274.77397122499701</v>
      </c>
      <c r="L880">
        <v>242.805191542389</v>
      </c>
      <c r="M880">
        <v>38.159039872412301</v>
      </c>
      <c r="N880">
        <v>0.73137292908691298</v>
      </c>
      <c r="O880">
        <v>28.898910184141201</v>
      </c>
      <c r="P880">
        <v>68.952380952380906</v>
      </c>
      <c r="Q880">
        <v>4.619442596563E-3</v>
      </c>
    </row>
    <row r="881" spans="1:17" hidden="1" x14ac:dyDescent="0.3">
      <c r="A881" t="s">
        <v>1911</v>
      </c>
      <c r="B881" t="s">
        <v>1912</v>
      </c>
      <c r="C881" t="s">
        <v>3112</v>
      </c>
      <c r="D881" t="s">
        <v>111</v>
      </c>
      <c r="E881">
        <v>3622.9342499999998</v>
      </c>
      <c r="F881">
        <v>523.95000000000005</v>
      </c>
      <c r="G881">
        <v>158.24191619187999</v>
      </c>
      <c r="H881">
        <v>25.189828362291099</v>
      </c>
      <c r="I881">
        <v>14.4182904622826</v>
      </c>
      <c r="J881">
        <v>-2.2360190420965602</v>
      </c>
      <c r="K881">
        <v>473.76187046568299</v>
      </c>
      <c r="L881">
        <v>391.15184267852101</v>
      </c>
      <c r="M881">
        <v>53.701837366324199</v>
      </c>
      <c r="N881">
        <v>1.20022649446475</v>
      </c>
      <c r="O881">
        <v>15.0873174921271</v>
      </c>
      <c r="P881">
        <v>226.10995850622399</v>
      </c>
      <c r="Q881">
        <v>0.24937808189350899</v>
      </c>
    </row>
    <row r="882" spans="1:17" hidden="1" x14ac:dyDescent="0.3">
      <c r="A882" t="s">
        <v>1913</v>
      </c>
      <c r="B882" t="s">
        <v>1914</v>
      </c>
      <c r="C882" t="s">
        <v>3112</v>
      </c>
      <c r="D882" t="s">
        <v>270</v>
      </c>
      <c r="E882">
        <v>3604.3154028199901</v>
      </c>
      <c r="F882">
        <v>2996.45</v>
      </c>
      <c r="G882">
        <v>3.6517616843787901</v>
      </c>
      <c r="H882">
        <v>-3.4530187176473301</v>
      </c>
      <c r="I882">
        <v>38.6384502820205</v>
      </c>
      <c r="J882">
        <v>-6.70033337533033</v>
      </c>
      <c r="K882">
        <v>3147.3272307662201</v>
      </c>
      <c r="L882">
        <v>2619.9349157188399</v>
      </c>
      <c r="M882">
        <v>29.021732054147499</v>
      </c>
      <c r="N882">
        <v>0.25504351744816001</v>
      </c>
      <c r="O882">
        <v>24.6291444876437</v>
      </c>
      <c r="P882">
        <v>98.617969708017</v>
      </c>
      <c r="Q882">
        <v>0.11340466929875299</v>
      </c>
    </row>
    <row r="883" spans="1:17" hidden="1" x14ac:dyDescent="0.3">
      <c r="A883" t="s">
        <v>1915</v>
      </c>
      <c r="B883" t="s">
        <v>1916</v>
      </c>
      <c r="C883" t="s">
        <v>3112</v>
      </c>
      <c r="D883" t="s">
        <v>83</v>
      </c>
      <c r="E883">
        <v>3598.9956114000001</v>
      </c>
      <c r="F883">
        <v>353.65</v>
      </c>
      <c r="G883">
        <v>152.44678068192999</v>
      </c>
      <c r="H883">
        <v>-9.6372214482200499E-2</v>
      </c>
      <c r="I883">
        <v>93.930462491891802</v>
      </c>
      <c r="J883">
        <v>-11.4950198222823</v>
      </c>
      <c r="K883">
        <v>330.17596111828101</v>
      </c>
      <c r="L883">
        <v>239.713972810157</v>
      </c>
      <c r="M883">
        <v>36.937795016613201</v>
      </c>
      <c r="N883">
        <v>0.60395395163590504</v>
      </c>
      <c r="O883">
        <v>14.5765587445214</v>
      </c>
      <c r="P883">
        <v>181.792828685258</v>
      </c>
      <c r="Q883">
        <v>5.7363793455156999E-2</v>
      </c>
    </row>
    <row r="884" spans="1:17" x14ac:dyDescent="0.3">
      <c r="A884" t="s">
        <v>1917</v>
      </c>
      <c r="B884" t="s">
        <v>1918</v>
      </c>
      <c r="C884" t="s">
        <v>3108</v>
      </c>
      <c r="D884" t="s">
        <v>117</v>
      </c>
      <c r="E884">
        <v>3591.3338490000001</v>
      </c>
      <c r="F884">
        <v>633.35</v>
      </c>
      <c r="G884">
        <v>-5.2189107317800403</v>
      </c>
      <c r="H884">
        <v>5.9881012331578498</v>
      </c>
      <c r="I884">
        <v>0.75112339059144695</v>
      </c>
      <c r="J884">
        <v>-9.2539702578701402</v>
      </c>
      <c r="K884">
        <v>629.38252366892596</v>
      </c>
      <c r="L884">
        <v>586.27096847707196</v>
      </c>
      <c r="M884">
        <v>33.766004837638199</v>
      </c>
      <c r="N884">
        <v>0.75537651563452202</v>
      </c>
      <c r="O884">
        <v>15.228546617194199</v>
      </c>
      <c r="P884">
        <v>37.684782608695599</v>
      </c>
      <c r="Q884">
        <v>0.125361437663873</v>
      </c>
    </row>
    <row r="885" spans="1:17" x14ac:dyDescent="0.3">
      <c r="A885" t="s">
        <v>1919</v>
      </c>
      <c r="B885" t="s">
        <v>1920</v>
      </c>
      <c r="C885" t="s">
        <v>3105</v>
      </c>
      <c r="D885" t="s">
        <v>117</v>
      </c>
      <c r="E885">
        <v>3577.3560428000001</v>
      </c>
      <c r="F885">
        <v>200.12</v>
      </c>
      <c r="G885">
        <v>-9.5087816173956003</v>
      </c>
      <c r="H885">
        <v>-10.899943011249499</v>
      </c>
      <c r="I885">
        <v>-15.481163417734701</v>
      </c>
      <c r="J885">
        <v>-7.78790234852287</v>
      </c>
      <c r="K885">
        <v>219.309927453559</v>
      </c>
      <c r="L885">
        <v>215.39561888432399</v>
      </c>
      <c r="M885">
        <v>24.969762334146399</v>
      </c>
      <c r="N885">
        <v>0.50015488610950698</v>
      </c>
      <c r="O885">
        <v>37.392564461323197</v>
      </c>
      <c r="P885">
        <v>20.228296785821499</v>
      </c>
      <c r="Q885">
        <v>8.772546555171E-2</v>
      </c>
    </row>
    <row r="886" spans="1:17" hidden="1" x14ac:dyDescent="0.3">
      <c r="A886" t="s">
        <v>1921</v>
      </c>
      <c r="B886" t="s">
        <v>1922</v>
      </c>
      <c r="C886" t="s">
        <v>3112</v>
      </c>
      <c r="D886" t="s">
        <v>238</v>
      </c>
      <c r="E886">
        <v>3570.9156389159998</v>
      </c>
      <c r="F886">
        <v>168.17</v>
      </c>
      <c r="G886">
        <v>90.477856269334694</v>
      </c>
      <c r="H886">
        <v>-4.2304576809797698</v>
      </c>
      <c r="I886">
        <v>86.986278442730296</v>
      </c>
      <c r="J886">
        <v>-11.987782259689199</v>
      </c>
      <c r="K886">
        <v>164.87807152910599</v>
      </c>
      <c r="L886">
        <v>121.014306140507</v>
      </c>
      <c r="M886">
        <v>25.954003435594998</v>
      </c>
      <c r="N886">
        <v>0.39318499147021801</v>
      </c>
      <c r="O886">
        <v>22.138312421953898</v>
      </c>
      <c r="P886">
        <v>131.161512027491</v>
      </c>
      <c r="Q886">
        <v>0.29972913315692801</v>
      </c>
    </row>
    <row r="887" spans="1:17" hidden="1" x14ac:dyDescent="0.3">
      <c r="A887" t="s">
        <v>1923</v>
      </c>
      <c r="B887" t="s">
        <v>1924</v>
      </c>
      <c r="C887" t="s">
        <v>3112</v>
      </c>
      <c r="D887" t="s">
        <v>985</v>
      </c>
      <c r="E887">
        <v>3566.1856901800002</v>
      </c>
      <c r="F887">
        <v>442.55</v>
      </c>
      <c r="G887">
        <v>-30.1868064373535</v>
      </c>
      <c r="H887">
        <v>-11.2282459117607</v>
      </c>
      <c r="I887">
        <v>-1.49600190417986</v>
      </c>
      <c r="J887">
        <v>-10.6743630739597</v>
      </c>
      <c r="K887">
        <v>482.45267019045599</v>
      </c>
      <c r="L887">
        <v>432.79973073089599</v>
      </c>
      <c r="M887">
        <v>22.6977188956219</v>
      </c>
      <c r="N887">
        <v>0.36385095741094298</v>
      </c>
      <c r="O887">
        <v>32.188453282114999</v>
      </c>
      <c r="P887">
        <v>30.912586895429602</v>
      </c>
      <c r="Q887">
        <v>3.524937430131E-3</v>
      </c>
    </row>
    <row r="888" spans="1:17" x14ac:dyDescent="0.3">
      <c r="A888" t="s">
        <v>1925</v>
      </c>
      <c r="B888" t="s">
        <v>1926</v>
      </c>
      <c r="C888" t="s">
        <v>3105</v>
      </c>
      <c r="D888" t="s">
        <v>117</v>
      </c>
      <c r="E888">
        <v>3559.62214335</v>
      </c>
      <c r="F888">
        <v>651.9</v>
      </c>
      <c r="G888">
        <v>25.065755754527601</v>
      </c>
      <c r="H888">
        <v>4.2500059950626001</v>
      </c>
      <c r="I888">
        <v>-18.6305877168361</v>
      </c>
      <c r="J888">
        <v>-2.3157195246846398</v>
      </c>
      <c r="K888">
        <v>681.55053891960995</v>
      </c>
      <c r="L888">
        <v>646.61199422080097</v>
      </c>
      <c r="M888">
        <v>38.279488963804198</v>
      </c>
      <c r="N888">
        <v>0.96553796338258502</v>
      </c>
      <c r="O888">
        <v>34.990029145574397</v>
      </c>
      <c r="P888">
        <v>58.999999999999901</v>
      </c>
      <c r="Q888">
        <v>5.0808049544735001E-2</v>
      </c>
    </row>
    <row r="889" spans="1:17" hidden="1" x14ac:dyDescent="0.3">
      <c r="A889" t="s">
        <v>1927</v>
      </c>
      <c r="B889" t="s">
        <v>1928</v>
      </c>
      <c r="C889" t="s">
        <v>3112</v>
      </c>
      <c r="D889" t="s">
        <v>141</v>
      </c>
      <c r="E889">
        <v>3539.5830182999998</v>
      </c>
      <c r="F889">
        <v>840.85</v>
      </c>
      <c r="G889">
        <v>137.26032791767099</v>
      </c>
      <c r="H889">
        <v>0.51833845940036904</v>
      </c>
      <c r="I889">
        <v>6.0047916802774397</v>
      </c>
      <c r="J889">
        <v>-5.2906739903502604</v>
      </c>
      <c r="K889">
        <v>787.66733164629295</v>
      </c>
      <c r="L889">
        <v>672.58173328015005</v>
      </c>
      <c r="M889">
        <v>34.457847455075203</v>
      </c>
      <c r="N889">
        <v>1.08588509421367</v>
      </c>
      <c r="O889">
        <v>7.2724029256109697</v>
      </c>
      <c r="P889">
        <v>165.88142292490099</v>
      </c>
      <c r="Q889">
        <v>0.14988291421701699</v>
      </c>
    </row>
    <row r="890" spans="1:17" hidden="1" x14ac:dyDescent="0.3">
      <c r="A890" t="s">
        <v>1929</v>
      </c>
      <c r="B890" t="s">
        <v>1930</v>
      </c>
      <c r="C890" t="s">
        <v>3112</v>
      </c>
      <c r="D890" t="s">
        <v>446</v>
      </c>
      <c r="E890">
        <v>3489.7970855879998</v>
      </c>
      <c r="F890">
        <v>174.69</v>
      </c>
      <c r="G890">
        <v>44.410185324127198</v>
      </c>
      <c r="H890">
        <v>-4.1947025348996103</v>
      </c>
      <c r="I890">
        <v>27.650293130612798</v>
      </c>
      <c r="J890">
        <v>-7.1137212105762302</v>
      </c>
      <c r="K890">
        <v>183.922152538945</v>
      </c>
      <c r="L890">
        <v>152.75249459492599</v>
      </c>
      <c r="M890">
        <v>23.211949886880699</v>
      </c>
      <c r="N890">
        <v>0.65512637335055801</v>
      </c>
      <c r="O890">
        <v>20.6995248726315</v>
      </c>
      <c r="P890">
        <v>78.894009216589794</v>
      </c>
      <c r="Q890">
        <v>0.106284922084547</v>
      </c>
    </row>
    <row r="891" spans="1:17" hidden="1" x14ac:dyDescent="0.3">
      <c r="A891" t="s">
        <v>1931</v>
      </c>
      <c r="B891" t="s">
        <v>1932</v>
      </c>
      <c r="C891" t="s">
        <v>3112</v>
      </c>
      <c r="D891" t="s">
        <v>48</v>
      </c>
      <c r="E891">
        <v>3475.75097835</v>
      </c>
      <c r="F891">
        <v>607.75</v>
      </c>
      <c r="G891">
        <v>-40.280313706220198</v>
      </c>
      <c r="H891">
        <v>1.38791967318013</v>
      </c>
      <c r="I891">
        <v>-21.057533595514201</v>
      </c>
      <c r="J891">
        <v>-8.7662551832329605</v>
      </c>
      <c r="K891">
        <v>687.16684444571501</v>
      </c>
      <c r="M891">
        <v>28.6530511056691</v>
      </c>
      <c r="N891">
        <v>1.1055411722275501</v>
      </c>
      <c r="O891">
        <v>47.634718222953502</v>
      </c>
      <c r="P891">
        <v>10.499999999999901</v>
      </c>
    </row>
    <row r="892" spans="1:17" hidden="1" x14ac:dyDescent="0.3">
      <c r="A892" t="s">
        <v>1933</v>
      </c>
      <c r="B892" t="s">
        <v>1934</v>
      </c>
      <c r="C892" t="s">
        <v>3112</v>
      </c>
      <c r="D892" t="s">
        <v>510</v>
      </c>
      <c r="E892">
        <v>3474.96523785</v>
      </c>
      <c r="F892">
        <v>2889.85</v>
      </c>
      <c r="G892">
        <v>15.2045426774975</v>
      </c>
      <c r="H892">
        <v>-4.6503835344659903</v>
      </c>
      <c r="I892">
        <v>8.6180167540010792</v>
      </c>
      <c r="J892">
        <v>-6.5274818490187396</v>
      </c>
      <c r="K892">
        <v>3074.6486354635699</v>
      </c>
      <c r="L892">
        <v>2769.0248001556502</v>
      </c>
      <c r="M892">
        <v>30.476521052201001</v>
      </c>
      <c r="N892">
        <v>1.48132770172466</v>
      </c>
      <c r="O892">
        <v>20.0754364413377</v>
      </c>
      <c r="P892">
        <v>45.988886082344003</v>
      </c>
      <c r="Q892">
        <v>5.3977835194632999E-2</v>
      </c>
    </row>
    <row r="893" spans="1:17" hidden="1" x14ac:dyDescent="0.3">
      <c r="A893" t="s">
        <v>1935</v>
      </c>
      <c r="B893" t="s">
        <v>1936</v>
      </c>
      <c r="C893" t="s">
        <v>3112</v>
      </c>
      <c r="D893" t="s">
        <v>1633</v>
      </c>
      <c r="E893">
        <v>3473.5532032000001</v>
      </c>
      <c r="F893">
        <v>2099.75</v>
      </c>
      <c r="G893">
        <v>11.8001815455718</v>
      </c>
      <c r="H893">
        <v>3.5007155750433401</v>
      </c>
      <c r="I893">
        <v>19.578783688469301</v>
      </c>
      <c r="J893">
        <v>-2.9294382822446998</v>
      </c>
      <c r="K893">
        <v>2121.3134214830902</v>
      </c>
      <c r="L893">
        <v>1912.5731844029899</v>
      </c>
      <c r="M893">
        <v>40.390993075099502</v>
      </c>
      <c r="N893">
        <v>0.62420251327163201</v>
      </c>
      <c r="O893">
        <v>17.5854268365281</v>
      </c>
      <c r="P893">
        <v>48.2821934253734</v>
      </c>
      <c r="Q893">
        <v>0.106690920377075</v>
      </c>
    </row>
    <row r="894" spans="1:17" x14ac:dyDescent="0.3">
      <c r="A894" t="s">
        <v>1937</v>
      </c>
      <c r="B894" t="s">
        <v>1938</v>
      </c>
      <c r="C894" t="s">
        <v>3099</v>
      </c>
      <c r="D894" t="s">
        <v>233</v>
      </c>
      <c r="E894">
        <v>3463.3387760149999</v>
      </c>
      <c r="F894">
        <v>415.7</v>
      </c>
      <c r="G894">
        <v>-39.175957983082803</v>
      </c>
      <c r="H894">
        <v>-7.92558410280727</v>
      </c>
      <c r="I894">
        <v>-33.265902447991301</v>
      </c>
      <c r="J894">
        <v>-3.9374344992786701</v>
      </c>
      <c r="K894">
        <v>458.93071297042502</v>
      </c>
      <c r="L894">
        <v>489.46681851888297</v>
      </c>
      <c r="M894">
        <v>15.158749844371499</v>
      </c>
      <c r="N894">
        <v>1.1576727059698699</v>
      </c>
      <c r="O894">
        <v>68.150108251142598</v>
      </c>
      <c r="P894">
        <v>2.6166378671932802</v>
      </c>
    </row>
    <row r="895" spans="1:17" hidden="1" x14ac:dyDescent="0.3">
      <c r="A895" t="s">
        <v>1939</v>
      </c>
      <c r="B895" t="s">
        <v>1940</v>
      </c>
      <c r="C895" t="s">
        <v>3112</v>
      </c>
      <c r="E895">
        <v>3450.75</v>
      </c>
      <c r="F895">
        <v>651.9</v>
      </c>
      <c r="G895">
        <v>765.10837144593302</v>
      </c>
      <c r="H895">
        <v>8.6505977006803008</v>
      </c>
      <c r="I895">
        <v>20.9391708672667</v>
      </c>
      <c r="J895">
        <v>4.66697002242226E-2</v>
      </c>
      <c r="K895">
        <v>644.20907549834601</v>
      </c>
      <c r="L895">
        <v>537.06950485528205</v>
      </c>
      <c r="M895">
        <v>47.060503841571503</v>
      </c>
      <c r="N895">
        <v>8.8942672716923105E-2</v>
      </c>
      <c r="O895">
        <v>21.5907347752722</v>
      </c>
      <c r="P895">
        <v>796.69876203576302</v>
      </c>
      <c r="Q895">
        <v>0.16716147762217401</v>
      </c>
    </row>
    <row r="896" spans="1:17" hidden="1" x14ac:dyDescent="0.3">
      <c r="A896" t="s">
        <v>1941</v>
      </c>
      <c r="B896" t="s">
        <v>1942</v>
      </c>
      <c r="C896" t="s">
        <v>3112</v>
      </c>
      <c r="D896" t="s">
        <v>48</v>
      </c>
      <c r="E896">
        <v>3447.6530400000001</v>
      </c>
      <c r="F896">
        <v>286.3</v>
      </c>
      <c r="G896">
        <v>18.7744476716116</v>
      </c>
      <c r="H896">
        <v>22.181822074255798</v>
      </c>
      <c r="I896">
        <v>64.013606477270599</v>
      </c>
      <c r="J896">
        <v>-12.0349361813094</v>
      </c>
      <c r="K896">
        <v>260.50444274141603</v>
      </c>
      <c r="L896">
        <v>222.60475142310699</v>
      </c>
      <c r="M896">
        <v>44.143808020625897</v>
      </c>
      <c r="N896">
        <v>1.5187457798922199</v>
      </c>
      <c r="O896">
        <v>17.359413202933901</v>
      </c>
      <c r="P896">
        <v>103.04964539007</v>
      </c>
    </row>
    <row r="897" spans="1:17" hidden="1" x14ac:dyDescent="0.3">
      <c r="A897" t="s">
        <v>1943</v>
      </c>
      <c r="B897" t="s">
        <v>1944</v>
      </c>
      <c r="C897" t="s">
        <v>3112</v>
      </c>
      <c r="D897" t="s">
        <v>192</v>
      </c>
      <c r="E897">
        <v>3437.8746402000002</v>
      </c>
      <c r="F897">
        <v>495.4</v>
      </c>
      <c r="G897">
        <v>13.316388583923599</v>
      </c>
      <c r="H897">
        <v>-5.0976517672292996</v>
      </c>
      <c r="I897">
        <v>-5.3088784540386298</v>
      </c>
      <c r="J897">
        <v>-7.4808405743013697</v>
      </c>
      <c r="K897">
        <v>544.79028229305402</v>
      </c>
      <c r="L897">
        <v>499.80305283647999</v>
      </c>
      <c r="M897">
        <v>19.188290690072201</v>
      </c>
      <c r="N897">
        <v>0.77163837317261996</v>
      </c>
      <c r="O897">
        <v>23.122729107791599</v>
      </c>
      <c r="P897">
        <v>42.6021876799078</v>
      </c>
      <c r="Q897">
        <v>0.15289095722724999</v>
      </c>
    </row>
    <row r="898" spans="1:17" x14ac:dyDescent="0.3">
      <c r="A898" t="s">
        <v>1945</v>
      </c>
      <c r="B898" t="s">
        <v>1946</v>
      </c>
      <c r="C898" t="s">
        <v>3097</v>
      </c>
      <c r="D898" t="s">
        <v>1947</v>
      </c>
      <c r="E898">
        <v>3434.1040696300001</v>
      </c>
      <c r="F898">
        <v>202.49</v>
      </c>
      <c r="G898">
        <v>-51.701856053725898</v>
      </c>
      <c r="H898">
        <v>-6.7453010784489997</v>
      </c>
      <c r="I898">
        <v>-21.822173643518799</v>
      </c>
      <c r="J898">
        <v>-3.5859288267870402</v>
      </c>
      <c r="K898">
        <v>222.50720419555901</v>
      </c>
      <c r="L898">
        <v>229.88866911642</v>
      </c>
      <c r="M898">
        <v>21.809371906871</v>
      </c>
      <c r="N898">
        <v>0.59147751716661701</v>
      </c>
      <c r="O898">
        <v>38.772285051113599</v>
      </c>
      <c r="P898">
        <v>2.9959308240081501</v>
      </c>
    </row>
    <row r="899" spans="1:17" hidden="1" x14ac:dyDescent="0.3">
      <c r="A899" t="s">
        <v>1948</v>
      </c>
      <c r="B899" t="s">
        <v>1949</v>
      </c>
      <c r="C899" t="s">
        <v>3112</v>
      </c>
      <c r="D899" t="s">
        <v>724</v>
      </c>
      <c r="E899">
        <v>3403.1914491749999</v>
      </c>
      <c r="F899">
        <v>739.7</v>
      </c>
      <c r="G899">
        <v>-49.706171412834202</v>
      </c>
      <c r="H899">
        <v>-4.5673823903016002</v>
      </c>
      <c r="I899">
        <v>-23.124797749741099</v>
      </c>
      <c r="J899">
        <v>-3.4070976324059101</v>
      </c>
      <c r="K899">
        <v>809.012734923121</v>
      </c>
      <c r="L899">
        <v>864.891297841148</v>
      </c>
      <c r="M899">
        <v>23.628895708731701</v>
      </c>
      <c r="N899">
        <v>0.13125119951564801</v>
      </c>
      <c r="O899">
        <v>40.597539543057898</v>
      </c>
      <c r="P899">
        <v>2.90762381747358</v>
      </c>
      <c r="Q899">
        <v>-8.9449252032964999E-2</v>
      </c>
    </row>
    <row r="900" spans="1:17" x14ac:dyDescent="0.3">
      <c r="A900" t="s">
        <v>1950</v>
      </c>
      <c r="B900" t="s">
        <v>1951</v>
      </c>
      <c r="C900" t="s">
        <v>3108</v>
      </c>
      <c r="D900" t="s">
        <v>454</v>
      </c>
      <c r="E900">
        <v>3391.18192</v>
      </c>
      <c r="F900">
        <v>393.5</v>
      </c>
      <c r="G900">
        <v>-11.9284571351288</v>
      </c>
      <c r="H900">
        <v>4.0672982036591696</v>
      </c>
      <c r="I900">
        <v>-49.302647160027803</v>
      </c>
      <c r="J900">
        <v>-12.477282672944</v>
      </c>
      <c r="K900">
        <v>425.97879225031397</v>
      </c>
      <c r="L900">
        <v>464.54048222829999</v>
      </c>
      <c r="M900">
        <v>38.279579934275603</v>
      </c>
      <c r="N900">
        <v>0.947694746347441</v>
      </c>
      <c r="O900">
        <v>89.955527318932596</v>
      </c>
      <c r="P900">
        <v>18.963041342302098</v>
      </c>
      <c r="Q900">
        <v>0.13185788638598001</v>
      </c>
    </row>
    <row r="901" spans="1:17" hidden="1" x14ac:dyDescent="0.3">
      <c r="A901" t="s">
        <v>1952</v>
      </c>
      <c r="B901" t="s">
        <v>1953</v>
      </c>
      <c r="C901" t="s">
        <v>3112</v>
      </c>
      <c r="D901" t="s">
        <v>539</v>
      </c>
      <c r="E901">
        <v>3390.9890439840001</v>
      </c>
      <c r="F901">
        <v>125.52</v>
      </c>
      <c r="G901">
        <v>108.499900210495</v>
      </c>
      <c r="H901">
        <v>-6.9057846840698502</v>
      </c>
      <c r="I901">
        <v>33.982628746074099</v>
      </c>
      <c r="J901">
        <v>-12.261846082145301</v>
      </c>
      <c r="K901">
        <v>129.45633219680801</v>
      </c>
      <c r="L901">
        <v>100.48721544556</v>
      </c>
      <c r="M901">
        <v>35.153384449869698</v>
      </c>
      <c r="N901">
        <v>0.50959264450911101</v>
      </c>
      <c r="O901">
        <v>26.966438473301402</v>
      </c>
      <c r="P901">
        <v>140.771880775065</v>
      </c>
      <c r="Q901">
        <v>4.9908808990787E-2</v>
      </c>
    </row>
    <row r="902" spans="1:17" hidden="1" x14ac:dyDescent="0.3">
      <c r="A902" t="s">
        <v>1954</v>
      </c>
      <c r="B902" t="s">
        <v>1955</v>
      </c>
      <c r="C902" t="s">
        <v>3112</v>
      </c>
      <c r="D902" t="s">
        <v>270</v>
      </c>
      <c r="E902">
        <v>3379.000053275</v>
      </c>
      <c r="F902">
        <v>511.7</v>
      </c>
      <c r="G902">
        <v>13.181174031941</v>
      </c>
      <c r="H902">
        <v>-4.8058477119538798</v>
      </c>
      <c r="I902">
        <v>-22.102515858151101</v>
      </c>
      <c r="J902">
        <v>-5.4011418519160204</v>
      </c>
      <c r="K902">
        <v>555.06278185189205</v>
      </c>
      <c r="L902">
        <v>513.21721673648096</v>
      </c>
      <c r="M902">
        <v>14.539466612505599</v>
      </c>
      <c r="N902">
        <v>0.67914201565361998</v>
      </c>
      <c r="O902">
        <v>28.004690248192201</v>
      </c>
      <c r="P902">
        <v>62.4444444444444</v>
      </c>
      <c r="Q902">
        <v>5.8172549853731E-2</v>
      </c>
    </row>
    <row r="903" spans="1:17" hidden="1" x14ac:dyDescent="0.3">
      <c r="A903" t="s">
        <v>1956</v>
      </c>
      <c r="B903" t="s">
        <v>1957</v>
      </c>
      <c r="C903" t="s">
        <v>3112</v>
      </c>
      <c r="D903" t="s">
        <v>449</v>
      </c>
      <c r="E903">
        <v>3370.8850000000002</v>
      </c>
      <c r="F903">
        <v>514.85</v>
      </c>
      <c r="G903">
        <v>127.72567156764001</v>
      </c>
      <c r="H903">
        <v>5.23566907749988</v>
      </c>
      <c r="I903">
        <v>143.38495888724799</v>
      </c>
      <c r="J903">
        <v>0.74866353689820797</v>
      </c>
      <c r="K903">
        <v>454.46304501530199</v>
      </c>
      <c r="L903">
        <v>317.02882717082599</v>
      </c>
      <c r="M903">
        <v>51.535280340109502</v>
      </c>
      <c r="N903">
        <v>0.31887290407329499</v>
      </c>
      <c r="O903">
        <v>11.683014470233999</v>
      </c>
      <c r="P903">
        <v>190.87570621468899</v>
      </c>
      <c r="Q903">
        <v>0.116490643894667</v>
      </c>
    </row>
    <row r="904" spans="1:17" x14ac:dyDescent="0.3">
      <c r="A904" t="s">
        <v>1958</v>
      </c>
      <c r="B904" t="s">
        <v>1959</v>
      </c>
      <c r="C904" t="s">
        <v>3113</v>
      </c>
      <c r="D904" t="s">
        <v>443</v>
      </c>
      <c r="E904">
        <v>3359.8628116199998</v>
      </c>
      <c r="F904">
        <v>22.4</v>
      </c>
      <c r="G904">
        <v>-35.0293901074768</v>
      </c>
      <c r="H904">
        <v>-2.2561462854443701</v>
      </c>
      <c r="I904">
        <v>-15.0320494691014</v>
      </c>
      <c r="J904">
        <v>-8.5088857717050796</v>
      </c>
      <c r="K904">
        <v>23.141020825302601</v>
      </c>
      <c r="L904">
        <v>23.796082110297402</v>
      </c>
      <c r="M904">
        <v>37.276419453768199</v>
      </c>
      <c r="N904">
        <v>0.57655656367310204</v>
      </c>
      <c r="O904">
        <v>101.5625</v>
      </c>
      <c r="P904">
        <v>34.131736526946099</v>
      </c>
    </row>
    <row r="905" spans="1:17" x14ac:dyDescent="0.3">
      <c r="A905" t="s">
        <v>1960</v>
      </c>
      <c r="B905" t="s">
        <v>1961</v>
      </c>
      <c r="C905" t="s">
        <v>3108</v>
      </c>
      <c r="D905" t="s">
        <v>270</v>
      </c>
      <c r="E905">
        <v>3359.7782455500001</v>
      </c>
      <c r="F905">
        <v>1106.8499999999999</v>
      </c>
      <c r="G905">
        <v>-18.857165734006902</v>
      </c>
      <c r="H905">
        <v>0.49939949336440698</v>
      </c>
      <c r="I905">
        <v>10.238736440239199</v>
      </c>
      <c r="J905">
        <v>-5.79430462037518</v>
      </c>
      <c r="K905">
        <v>1151.26586461632</v>
      </c>
      <c r="L905">
        <v>1088.9064326479399</v>
      </c>
      <c r="M905">
        <v>32.831278356964702</v>
      </c>
      <c r="N905">
        <v>0.51477491518821095</v>
      </c>
      <c r="O905">
        <v>24.226408275737398</v>
      </c>
      <c r="P905">
        <v>47.256036719217697</v>
      </c>
      <c r="Q905">
        <v>-5.7223532853649998E-2</v>
      </c>
    </row>
    <row r="906" spans="1:17" hidden="1" x14ac:dyDescent="0.3">
      <c r="A906" t="s">
        <v>1962</v>
      </c>
      <c r="B906" t="s">
        <v>1963</v>
      </c>
      <c r="C906" t="s">
        <v>3112</v>
      </c>
      <c r="D906" t="s">
        <v>381</v>
      </c>
      <c r="E906">
        <v>3329.650769715</v>
      </c>
      <c r="F906">
        <v>1070</v>
      </c>
      <c r="G906">
        <v>71.750786237916898</v>
      </c>
      <c r="H906">
        <v>3.4306959291771899</v>
      </c>
      <c r="I906">
        <v>38.165855261857999</v>
      </c>
      <c r="J906">
        <v>-5.8061160935620704</v>
      </c>
      <c r="K906">
        <v>1031.9353346872499</v>
      </c>
      <c r="L906">
        <v>843.51271981292996</v>
      </c>
      <c r="M906">
        <v>36.244503151890299</v>
      </c>
      <c r="N906">
        <v>0.399526490072179</v>
      </c>
      <c r="O906">
        <v>27.1028037383177</v>
      </c>
      <c r="P906">
        <v>105.749447168541</v>
      </c>
      <c r="Q906">
        <v>2.2634427675701001E-2</v>
      </c>
    </row>
    <row r="907" spans="1:17" hidden="1" x14ac:dyDescent="0.3">
      <c r="A907" t="s">
        <v>1964</v>
      </c>
      <c r="B907" t="s">
        <v>1965</v>
      </c>
      <c r="C907" t="s">
        <v>3112</v>
      </c>
      <c r="D907" t="s">
        <v>1966</v>
      </c>
      <c r="E907">
        <v>3296.1249050599999</v>
      </c>
      <c r="F907">
        <v>680.65</v>
      </c>
      <c r="G907">
        <v>75.699796868541895</v>
      </c>
      <c r="H907">
        <v>-6.4038347967957403</v>
      </c>
      <c r="I907">
        <v>68.554000486434106</v>
      </c>
      <c r="J907">
        <v>-12.0858809614016</v>
      </c>
      <c r="K907">
        <v>740.661459008522</v>
      </c>
      <c r="L907">
        <v>513.46769005693398</v>
      </c>
      <c r="M907">
        <v>19.9956469266066</v>
      </c>
      <c r="N907">
        <v>1.7277131535527901</v>
      </c>
      <c r="O907">
        <v>24.439873650187302</v>
      </c>
      <c r="P907">
        <v>166.08678655199299</v>
      </c>
    </row>
    <row r="908" spans="1:17" hidden="1" x14ac:dyDescent="0.3">
      <c r="A908" t="s">
        <v>1967</v>
      </c>
      <c r="B908" t="s">
        <v>1968</v>
      </c>
      <c r="C908" t="s">
        <v>3112</v>
      </c>
      <c r="D908" t="s">
        <v>219</v>
      </c>
      <c r="E908">
        <v>3286.1941298450001</v>
      </c>
      <c r="F908">
        <v>5932.55</v>
      </c>
      <c r="G908">
        <v>113.03492865662299</v>
      </c>
      <c r="H908">
        <v>38.5862774037737</v>
      </c>
      <c r="I908">
        <v>56.001978157245802</v>
      </c>
      <c r="J908">
        <v>-12.9118986317911</v>
      </c>
      <c r="K908">
        <v>5288.21672149392</v>
      </c>
      <c r="L908">
        <v>4179.9580390952697</v>
      </c>
      <c r="M908">
        <v>52.818857902632999</v>
      </c>
      <c r="N908">
        <v>3.32108515135713</v>
      </c>
      <c r="O908">
        <v>42.855096037960003</v>
      </c>
      <c r="P908">
        <v>144.23836969946399</v>
      </c>
      <c r="Q908">
        <v>0.13618223770671301</v>
      </c>
    </row>
    <row r="909" spans="1:17" hidden="1" x14ac:dyDescent="0.3">
      <c r="A909" t="s">
        <v>1969</v>
      </c>
      <c r="B909" t="s">
        <v>1970</v>
      </c>
      <c r="C909" t="s">
        <v>3112</v>
      </c>
      <c r="D909" t="s">
        <v>111</v>
      </c>
      <c r="E909">
        <v>3284.2404853200001</v>
      </c>
      <c r="F909">
        <v>828.3</v>
      </c>
      <c r="G909">
        <v>7.89266237979305</v>
      </c>
      <c r="H909">
        <v>-4.0119060547282199</v>
      </c>
      <c r="I909">
        <v>-2.1838124569931998</v>
      </c>
      <c r="J909">
        <v>-14.0563527528896</v>
      </c>
      <c r="K909">
        <v>909.20983943123599</v>
      </c>
      <c r="L909">
        <v>810.118192484475</v>
      </c>
      <c r="M909">
        <v>31.495883942983099</v>
      </c>
      <c r="N909">
        <v>0.74975206905183001</v>
      </c>
      <c r="O909">
        <v>36.3153446818785</v>
      </c>
      <c r="P909">
        <v>48.627310245828099</v>
      </c>
      <c r="Q909">
        <v>7.7893697206260007E-2</v>
      </c>
    </row>
    <row r="910" spans="1:17" x14ac:dyDescent="0.3">
      <c r="A910" t="s">
        <v>1971</v>
      </c>
      <c r="B910" t="s">
        <v>1972</v>
      </c>
      <c r="C910" t="s">
        <v>3096</v>
      </c>
      <c r="D910" t="s">
        <v>21</v>
      </c>
      <c r="E910">
        <v>3282.8248114200001</v>
      </c>
      <c r="F910">
        <v>561.65</v>
      </c>
      <c r="G910">
        <v>-41.4351003125633</v>
      </c>
      <c r="H910">
        <v>-4.7985516506059103</v>
      </c>
      <c r="I910">
        <v>-16.365551635603399</v>
      </c>
      <c r="J910">
        <v>-4.3033204009478201</v>
      </c>
      <c r="K910">
        <v>604.83076653972705</v>
      </c>
      <c r="L910">
        <v>601.97391087199003</v>
      </c>
      <c r="M910">
        <v>24.8720611354168</v>
      </c>
      <c r="N910">
        <v>0.26383570482400398</v>
      </c>
      <c r="O910">
        <v>40.924063028576498</v>
      </c>
      <c r="P910">
        <v>24.811111111111099</v>
      </c>
      <c r="Q910">
        <v>6.1359641304923003E-2</v>
      </c>
    </row>
    <row r="911" spans="1:17" x14ac:dyDescent="0.3">
      <c r="A911" t="s">
        <v>1973</v>
      </c>
      <c r="B911" t="s">
        <v>1974</v>
      </c>
      <c r="C911" t="s">
        <v>3097</v>
      </c>
      <c r="D911" t="s">
        <v>539</v>
      </c>
      <c r="E911">
        <v>3275.6870458399999</v>
      </c>
      <c r="F911">
        <v>56.98</v>
      </c>
      <c r="G911">
        <v>20.025028208656899</v>
      </c>
      <c r="H911">
        <v>15.704112275255801</v>
      </c>
      <c r="I911">
        <v>1.6525327722701899</v>
      </c>
      <c r="J911">
        <v>-12.130559615937701</v>
      </c>
      <c r="K911">
        <v>56.7206714709937</v>
      </c>
      <c r="L911">
        <v>50.500002431766902</v>
      </c>
      <c r="M911">
        <v>37.406424781227997</v>
      </c>
      <c r="N911">
        <v>1.03977950497254</v>
      </c>
      <c r="O911">
        <v>21.095121095121101</v>
      </c>
      <c r="P911">
        <v>71.368421052631504</v>
      </c>
      <c r="Q911">
        <v>-4.1177699595583997E-2</v>
      </c>
    </row>
    <row r="912" spans="1:17" x14ac:dyDescent="0.3">
      <c r="A912" t="s">
        <v>1975</v>
      </c>
      <c r="B912" t="s">
        <v>1976</v>
      </c>
      <c r="C912" t="s">
        <v>3108</v>
      </c>
      <c r="D912" t="s">
        <v>554</v>
      </c>
      <c r="E912">
        <v>3263.6223110999999</v>
      </c>
      <c r="F912">
        <v>306.14999999999998</v>
      </c>
      <c r="G912">
        <v>-15.5373670997323</v>
      </c>
      <c r="H912">
        <v>-3.9144654672811798</v>
      </c>
      <c r="I912">
        <v>-13.879546622628199</v>
      </c>
      <c r="J912">
        <v>-3.9133980597257398</v>
      </c>
      <c r="K912">
        <v>326.826401676736</v>
      </c>
      <c r="L912">
        <v>329.833593508425</v>
      </c>
      <c r="M912">
        <v>29.050694309757102</v>
      </c>
      <c r="N912">
        <v>0.67600140811624798</v>
      </c>
      <c r="O912">
        <v>47.6073820022864</v>
      </c>
      <c r="P912">
        <v>30.110497237569</v>
      </c>
    </row>
    <row r="913" spans="1:17" hidden="1" x14ac:dyDescent="0.3">
      <c r="A913" t="s">
        <v>1977</v>
      </c>
      <c r="B913" t="s">
        <v>1978</v>
      </c>
      <c r="C913" t="s">
        <v>3112</v>
      </c>
      <c r="D913" t="s">
        <v>1979</v>
      </c>
      <c r="E913">
        <v>3248.6793750000002</v>
      </c>
      <c r="F913">
        <v>1280</v>
      </c>
      <c r="G913">
        <v>52.778419910493398</v>
      </c>
      <c r="H913">
        <v>-2.8692615695190899</v>
      </c>
      <c r="I913">
        <v>7.9994353482660001</v>
      </c>
      <c r="J913">
        <v>-7.07242291800753</v>
      </c>
      <c r="K913">
        <v>1402.0778858285501</v>
      </c>
      <c r="L913">
        <v>1256.8704351836</v>
      </c>
      <c r="M913">
        <v>30.732830409497701</v>
      </c>
      <c r="N913">
        <v>0.39128279906612801</v>
      </c>
      <c r="O913">
        <v>30.46484375</v>
      </c>
      <c r="P913">
        <v>92.481203007518701</v>
      </c>
      <c r="Q913">
        <v>1.4844842944397999E-2</v>
      </c>
    </row>
    <row r="914" spans="1:17" hidden="1" x14ac:dyDescent="0.3">
      <c r="A914" t="s">
        <v>1980</v>
      </c>
      <c r="B914" t="s">
        <v>1981</v>
      </c>
      <c r="C914" t="s">
        <v>3112</v>
      </c>
      <c r="D914" t="s">
        <v>238</v>
      </c>
      <c r="E914">
        <v>3244.78614195</v>
      </c>
      <c r="F914">
        <v>187.65</v>
      </c>
      <c r="G914">
        <v>30.371221849502898</v>
      </c>
      <c r="H914">
        <v>-1.231043322174</v>
      </c>
      <c r="I914">
        <v>22.024317963048802</v>
      </c>
      <c r="J914">
        <v>-9.7293736944854903</v>
      </c>
      <c r="K914">
        <v>189.76124148963501</v>
      </c>
      <c r="L914">
        <v>157.43402120539599</v>
      </c>
      <c r="M914">
        <v>30.611747932397002</v>
      </c>
      <c r="N914">
        <v>0.45193662484469299</v>
      </c>
      <c r="O914">
        <v>17.772448707700399</v>
      </c>
      <c r="P914">
        <v>81.216803476581305</v>
      </c>
      <c r="Q914">
        <v>0.15129211964515399</v>
      </c>
    </row>
    <row r="915" spans="1:17" x14ac:dyDescent="0.3">
      <c r="A915" t="s">
        <v>1982</v>
      </c>
      <c r="B915" t="s">
        <v>1983</v>
      </c>
      <c r="C915" t="s">
        <v>3097</v>
      </c>
      <c r="D915" t="s">
        <v>54</v>
      </c>
      <c r="E915">
        <v>3237.6100633199999</v>
      </c>
      <c r="F915">
        <v>459.45</v>
      </c>
      <c r="G915">
        <v>-77.451633551127102</v>
      </c>
      <c r="H915">
        <v>-16.8276581188248</v>
      </c>
      <c r="I915">
        <v>-56.299526821074899</v>
      </c>
      <c r="J915">
        <v>-7.6872254259814303</v>
      </c>
      <c r="K915">
        <v>564.97195887044404</v>
      </c>
      <c r="L915">
        <v>707.47432316710797</v>
      </c>
      <c r="M915">
        <v>10.1202202708767</v>
      </c>
      <c r="N915">
        <v>1.1828122672311601</v>
      </c>
      <c r="O915">
        <v>170.58439438459001</v>
      </c>
      <c r="P915">
        <v>2.7967334153708499</v>
      </c>
      <c r="Q915">
        <v>-1.5469825409484999E-2</v>
      </c>
    </row>
    <row r="916" spans="1:17" hidden="1" x14ac:dyDescent="0.3">
      <c r="A916" t="s">
        <v>1984</v>
      </c>
      <c r="B916" t="s">
        <v>1985</v>
      </c>
      <c r="C916" t="s">
        <v>3112</v>
      </c>
      <c r="D916" t="s">
        <v>21</v>
      </c>
      <c r="E916">
        <v>3234.3797085599999</v>
      </c>
      <c r="F916">
        <v>602.75</v>
      </c>
      <c r="G916">
        <v>62.388938116012</v>
      </c>
      <c r="H916">
        <v>4.3115970455379397E-2</v>
      </c>
      <c r="I916">
        <v>12.595545709295701</v>
      </c>
      <c r="J916">
        <v>-13.266089363616301</v>
      </c>
      <c r="K916">
        <v>662.95997733823299</v>
      </c>
      <c r="L916">
        <v>544.25997393789498</v>
      </c>
      <c r="M916">
        <v>28.3492257302421</v>
      </c>
      <c r="N916">
        <v>0.76666382329957405</v>
      </c>
      <c r="O916">
        <v>36.872666943177101</v>
      </c>
      <c r="P916">
        <v>98.665128543177303</v>
      </c>
      <c r="Q916">
        <v>0.101793628151918</v>
      </c>
    </row>
    <row r="917" spans="1:17" hidden="1" x14ac:dyDescent="0.3">
      <c r="A917" t="s">
        <v>1986</v>
      </c>
      <c r="B917" t="s">
        <v>1987</v>
      </c>
      <c r="C917" t="s">
        <v>3112</v>
      </c>
      <c r="D917" t="s">
        <v>163</v>
      </c>
      <c r="E917">
        <v>3220.6616342500001</v>
      </c>
      <c r="F917">
        <v>499.75</v>
      </c>
      <c r="G917">
        <v>26.4370144776091</v>
      </c>
      <c r="H917">
        <v>27.552550815508301</v>
      </c>
      <c r="I917">
        <v>53.014289931538499</v>
      </c>
      <c r="J917">
        <v>8.3994676476162198</v>
      </c>
      <c r="K917">
        <v>427.79550436362501</v>
      </c>
      <c r="L917">
        <v>383.20514607435598</v>
      </c>
      <c r="M917">
        <v>70.817880917264404</v>
      </c>
      <c r="N917">
        <v>2.5252924764996298</v>
      </c>
      <c r="O917">
        <v>3.8519259629814901</v>
      </c>
      <c r="P917">
        <v>102.327935222672</v>
      </c>
      <c r="Q917">
        <v>0.124308227295162</v>
      </c>
    </row>
    <row r="918" spans="1:17" x14ac:dyDescent="0.3">
      <c r="A918" t="s">
        <v>1988</v>
      </c>
      <c r="B918" t="s">
        <v>1989</v>
      </c>
      <c r="C918" t="s">
        <v>3108</v>
      </c>
      <c r="D918" t="s">
        <v>117</v>
      </c>
      <c r="E918">
        <v>3208.49991</v>
      </c>
      <c r="F918">
        <v>758.1</v>
      </c>
      <c r="G918">
        <v>33.807096477111102</v>
      </c>
      <c r="H918">
        <v>-7.5170365968840596</v>
      </c>
      <c r="I918">
        <v>-22.7246353590896</v>
      </c>
      <c r="J918">
        <v>-9.2873648123953494</v>
      </c>
      <c r="K918">
        <v>818.05500822941701</v>
      </c>
      <c r="L918">
        <v>782.09399442251402</v>
      </c>
      <c r="M918">
        <v>20.3677292793455</v>
      </c>
      <c r="N918">
        <v>0.46606316628377797</v>
      </c>
      <c r="O918">
        <v>42.857142857142797</v>
      </c>
      <c r="P918">
        <v>77.416335127544997</v>
      </c>
      <c r="Q918">
        <v>7.4907092728021998E-2</v>
      </c>
    </row>
    <row r="919" spans="1:17" x14ac:dyDescent="0.3">
      <c r="A919" t="s">
        <v>1990</v>
      </c>
      <c r="B919" t="s">
        <v>1991</v>
      </c>
      <c r="C919" t="s">
        <v>3114</v>
      </c>
      <c r="D919" t="s">
        <v>1992</v>
      </c>
      <c r="E919">
        <v>3200.3489359999999</v>
      </c>
      <c r="F919">
        <v>18.7</v>
      </c>
      <c r="G919">
        <v>-24.752710265579498</v>
      </c>
      <c r="H919">
        <v>-5.11993245650849</v>
      </c>
      <c r="I919">
        <v>-24.703730943024102</v>
      </c>
      <c r="J919">
        <v>-7.5900179970812003</v>
      </c>
      <c r="K919">
        <v>20.3928022085652</v>
      </c>
      <c r="L919">
        <v>20.979063828781701</v>
      </c>
      <c r="M919">
        <v>19.200144032223001</v>
      </c>
      <c r="N919">
        <v>0.68927754679344899</v>
      </c>
      <c r="O919">
        <v>49.465240641711198</v>
      </c>
      <c r="P919">
        <v>4.7619047619047397</v>
      </c>
      <c r="Q919">
        <v>-5.3574618246739002E-2</v>
      </c>
    </row>
    <row r="920" spans="1:17" hidden="1" x14ac:dyDescent="0.3">
      <c r="A920" t="s">
        <v>1993</v>
      </c>
      <c r="B920" t="s">
        <v>1994</v>
      </c>
      <c r="C920" t="s">
        <v>3112</v>
      </c>
      <c r="D920" t="s">
        <v>1329</v>
      </c>
      <c r="E920">
        <v>3181.04884128</v>
      </c>
      <c r="F920">
        <v>216.2</v>
      </c>
      <c r="K920">
        <v>198.53034696656701</v>
      </c>
      <c r="L920">
        <v>172.215069946667</v>
      </c>
      <c r="M920">
        <v>81.1750791682543</v>
      </c>
      <c r="N920">
        <v>1</v>
      </c>
      <c r="Q920">
        <v>0.14788253940821999</v>
      </c>
    </row>
    <row r="921" spans="1:17" x14ac:dyDescent="0.3">
      <c r="A921" t="s">
        <v>1995</v>
      </c>
      <c r="B921" t="s">
        <v>1996</v>
      </c>
      <c r="C921" t="s">
        <v>3111</v>
      </c>
      <c r="D921" t="s">
        <v>270</v>
      </c>
      <c r="E921">
        <v>3176.42938344</v>
      </c>
      <c r="F921">
        <v>130.93</v>
      </c>
      <c r="G921">
        <v>22.6247983066446</v>
      </c>
      <c r="H921">
        <v>-8.9155813901494003</v>
      </c>
      <c r="I921">
        <v>21.330639830696398</v>
      </c>
      <c r="J921">
        <v>-15.8681973163471</v>
      </c>
      <c r="K921">
        <v>148.91850784287499</v>
      </c>
      <c r="L921">
        <v>128.26395125147801</v>
      </c>
      <c r="M921">
        <v>22.1952476808402</v>
      </c>
      <c r="N921">
        <v>0.60343151646089899</v>
      </c>
      <c r="O921">
        <v>35.186741006644702</v>
      </c>
      <c r="P921">
        <v>60.453431372548998</v>
      </c>
      <c r="Q921">
        <v>1.4713588019142E-2</v>
      </c>
    </row>
    <row r="922" spans="1:17" hidden="1" x14ac:dyDescent="0.3">
      <c r="A922" t="s">
        <v>1997</v>
      </c>
      <c r="B922" t="s">
        <v>1998</v>
      </c>
      <c r="C922" t="s">
        <v>3112</v>
      </c>
      <c r="D922" t="s">
        <v>141</v>
      </c>
      <c r="E922">
        <v>3156.1560307999998</v>
      </c>
      <c r="F922">
        <v>256.2</v>
      </c>
      <c r="G922">
        <v>335.92739394393601</v>
      </c>
      <c r="H922">
        <v>-22.103787531254799</v>
      </c>
      <c r="I922">
        <v>70.412871949297696</v>
      </c>
      <c r="J922">
        <v>-11.522677857782799</v>
      </c>
      <c r="K922">
        <v>265.661558261339</v>
      </c>
      <c r="L922">
        <v>195.47694749867799</v>
      </c>
      <c r="M922">
        <v>23.626391619531798</v>
      </c>
      <c r="N922">
        <v>0.75955449572939304</v>
      </c>
      <c r="O922">
        <v>34.387197501951597</v>
      </c>
      <c r="P922">
        <v>377.98507462686501</v>
      </c>
      <c r="Q922">
        <v>0.159343377617431</v>
      </c>
    </row>
    <row r="923" spans="1:17" hidden="1" x14ac:dyDescent="0.3">
      <c r="A923" t="s">
        <v>1999</v>
      </c>
      <c r="B923" t="s">
        <v>2000</v>
      </c>
      <c r="C923" t="s">
        <v>3112</v>
      </c>
      <c r="D923" t="s">
        <v>192</v>
      </c>
      <c r="E923">
        <v>3139.6391791199999</v>
      </c>
      <c r="F923">
        <v>1035.55</v>
      </c>
      <c r="G923">
        <v>24.324801040192501</v>
      </c>
      <c r="H923">
        <v>14.880433309038199</v>
      </c>
      <c r="I923">
        <v>58.31592506154</v>
      </c>
      <c r="J923">
        <v>-6.4410445836892603</v>
      </c>
      <c r="K923">
        <v>982.14917728344994</v>
      </c>
      <c r="L923">
        <v>822.29398997176497</v>
      </c>
      <c r="M923">
        <v>46.754601261540998</v>
      </c>
      <c r="N923">
        <v>1.2153035065153499</v>
      </c>
      <c r="O923">
        <v>9.8643233064555194</v>
      </c>
      <c r="P923">
        <v>87.582646499411297</v>
      </c>
      <c r="Q923">
        <v>8.6373417582490994E-2</v>
      </c>
    </row>
    <row r="924" spans="1:17" hidden="1" x14ac:dyDescent="0.3">
      <c r="A924" t="s">
        <v>2001</v>
      </c>
      <c r="B924" t="s">
        <v>2002</v>
      </c>
      <c r="C924" t="s">
        <v>3112</v>
      </c>
      <c r="D924" t="s">
        <v>381</v>
      </c>
      <c r="E924">
        <v>3137.8844199999999</v>
      </c>
      <c r="F924">
        <v>12212.65</v>
      </c>
      <c r="G924">
        <v>-51.344069814628298</v>
      </c>
      <c r="H924">
        <v>2.6018361370451601</v>
      </c>
      <c r="I924">
        <v>-4.0759109881453304</v>
      </c>
      <c r="J924">
        <v>-4.5082758248341603</v>
      </c>
      <c r="K924">
        <v>12524.576698204901</v>
      </c>
      <c r="L924">
        <v>12331.4667565121</v>
      </c>
      <c r="M924">
        <v>38.895583881251497</v>
      </c>
      <c r="N924">
        <v>0.27752991372300601</v>
      </c>
      <c r="O924">
        <v>37.758799277797998</v>
      </c>
      <c r="P924">
        <v>34.204945054945</v>
      </c>
      <c r="Q924">
        <v>-4.3229345832432001E-2</v>
      </c>
    </row>
    <row r="925" spans="1:17" hidden="1" x14ac:dyDescent="0.3">
      <c r="A925" t="s">
        <v>2003</v>
      </c>
      <c r="B925" t="s">
        <v>2004</v>
      </c>
      <c r="C925" t="s">
        <v>3112</v>
      </c>
      <c r="D925" t="s">
        <v>133</v>
      </c>
      <c r="E925">
        <v>3130.17787628</v>
      </c>
      <c r="F925">
        <v>100.32</v>
      </c>
      <c r="G925">
        <v>3.87053001120398</v>
      </c>
      <c r="H925">
        <v>4.8534542709246704</v>
      </c>
      <c r="I925">
        <v>-17.0691251140411</v>
      </c>
      <c r="J925">
        <v>4.9450317484948503</v>
      </c>
      <c r="K925">
        <v>102.82230861866699</v>
      </c>
      <c r="L925">
        <v>103.077063762552</v>
      </c>
      <c r="M925">
        <v>60.117256144539397</v>
      </c>
      <c r="N925">
        <v>0.93432693668508104</v>
      </c>
      <c r="O925">
        <v>61.184210526315702</v>
      </c>
      <c r="P925">
        <v>32.786234281932401</v>
      </c>
      <c r="Q925">
        <v>0.19043458047853001</v>
      </c>
    </row>
    <row r="926" spans="1:17" hidden="1" x14ac:dyDescent="0.3">
      <c r="A926" t="s">
        <v>2005</v>
      </c>
      <c r="B926" t="s">
        <v>2006</v>
      </c>
      <c r="C926" t="s">
        <v>3109</v>
      </c>
      <c r="D926" t="s">
        <v>250</v>
      </c>
      <c r="E926">
        <v>3127.639697868</v>
      </c>
      <c r="F926">
        <v>145.29</v>
      </c>
      <c r="G926">
        <v>-56.404973502220102</v>
      </c>
      <c r="H926">
        <v>-7.1022689512369199</v>
      </c>
      <c r="I926">
        <v>-35.568522559705599</v>
      </c>
      <c r="J926">
        <v>-6.0858490265719496</v>
      </c>
      <c r="K926">
        <v>165.297489301312</v>
      </c>
      <c r="M926">
        <v>18.790284122897798</v>
      </c>
      <c r="N926">
        <v>0.47176330535363098</v>
      </c>
      <c r="O926">
        <v>61.745474568105102</v>
      </c>
      <c r="P926">
        <v>0.89583333333331705</v>
      </c>
    </row>
    <row r="927" spans="1:17" hidden="1" x14ac:dyDescent="0.3">
      <c r="A927" t="s">
        <v>2007</v>
      </c>
      <c r="B927" t="s">
        <v>2008</v>
      </c>
      <c r="C927" t="s">
        <v>3112</v>
      </c>
      <c r="D927" t="s">
        <v>238</v>
      </c>
      <c r="E927">
        <v>3115.03704427</v>
      </c>
      <c r="F927">
        <v>482.5</v>
      </c>
      <c r="G927">
        <v>114.31432739653999</v>
      </c>
      <c r="H927">
        <v>-6.7251092305422002</v>
      </c>
      <c r="I927">
        <v>25.355947775134201</v>
      </c>
      <c r="J927">
        <v>-7.98562892792852</v>
      </c>
      <c r="K927">
        <v>550.52458183655995</v>
      </c>
      <c r="L927">
        <v>457.79070785670899</v>
      </c>
      <c r="M927">
        <v>21.0743317877705</v>
      </c>
      <c r="N927">
        <v>0.54654281382923198</v>
      </c>
      <c r="O927">
        <v>43.834196891191702</v>
      </c>
      <c r="P927">
        <v>152.61780104712</v>
      </c>
      <c r="Q927">
        <v>0.17954981972845499</v>
      </c>
    </row>
    <row r="928" spans="1:17" hidden="1" x14ac:dyDescent="0.3">
      <c r="A928" t="s">
        <v>2009</v>
      </c>
      <c r="B928" t="s">
        <v>2010</v>
      </c>
      <c r="C928" t="s">
        <v>3112</v>
      </c>
      <c r="D928" t="s">
        <v>630</v>
      </c>
      <c r="E928">
        <v>3110.9903961599998</v>
      </c>
      <c r="F928">
        <v>1250.5999999999999</v>
      </c>
      <c r="G928">
        <v>75666.156380643501</v>
      </c>
      <c r="H928">
        <v>52.641103910233397</v>
      </c>
      <c r="I928">
        <v>1046.72845041759</v>
      </c>
      <c r="J928">
        <v>12.1775542636673</v>
      </c>
      <c r="K928">
        <v>844.93578323309305</v>
      </c>
      <c r="L928">
        <v>417.58038820882803</v>
      </c>
      <c r="M928">
        <v>99.999999641567101</v>
      </c>
      <c r="N928">
        <v>2.8901959786448002</v>
      </c>
      <c r="O928">
        <v>0</v>
      </c>
      <c r="P928">
        <v>83273.333333333299</v>
      </c>
      <c r="Q928">
        <v>0.339586505676512</v>
      </c>
    </row>
    <row r="929" spans="1:17" hidden="1" x14ac:dyDescent="0.3">
      <c r="A929" t="s">
        <v>2011</v>
      </c>
      <c r="B929" t="s">
        <v>2012</v>
      </c>
      <c r="C929" t="s">
        <v>3112</v>
      </c>
      <c r="D929" t="s">
        <v>270</v>
      </c>
      <c r="E929">
        <v>3104.9609220000002</v>
      </c>
      <c r="F929">
        <v>1839.95</v>
      </c>
      <c r="G929">
        <v>34.878879468118598</v>
      </c>
      <c r="H929">
        <v>-13.4302248474739</v>
      </c>
      <c r="I929">
        <v>-7.10172753312255</v>
      </c>
      <c r="J929">
        <v>-8.9116670213918994</v>
      </c>
      <c r="K929">
        <v>2191.1398641533501</v>
      </c>
      <c r="L929">
        <v>1986.6025445759001</v>
      </c>
      <c r="M929">
        <v>17.524001591736798</v>
      </c>
      <c r="N929">
        <v>0.51778380460258899</v>
      </c>
      <c r="O929">
        <v>52.178048316530301</v>
      </c>
      <c r="P929">
        <v>62.827433628318502</v>
      </c>
      <c r="Q929">
        <v>-3.0411438381039999E-3</v>
      </c>
    </row>
    <row r="930" spans="1:17" hidden="1" x14ac:dyDescent="0.3">
      <c r="A930" t="s">
        <v>2013</v>
      </c>
      <c r="B930" t="s">
        <v>2014</v>
      </c>
      <c r="C930" t="s">
        <v>3112</v>
      </c>
      <c r="D930" t="s">
        <v>54</v>
      </c>
      <c r="E930">
        <v>3101.79232796</v>
      </c>
      <c r="F930">
        <v>478.05</v>
      </c>
      <c r="G930">
        <v>4.51852106035488</v>
      </c>
      <c r="H930">
        <v>0.20575783786575999</v>
      </c>
      <c r="I930">
        <v>-16.0940823147704</v>
      </c>
      <c r="J930">
        <v>0.57787608304288796</v>
      </c>
      <c r="K930">
        <v>513.31215067657695</v>
      </c>
      <c r="L930">
        <v>482.618316299242</v>
      </c>
      <c r="M930">
        <v>33.601773849906301</v>
      </c>
      <c r="N930">
        <v>0.64852150253566399</v>
      </c>
      <c r="O930">
        <v>24.4639682041627</v>
      </c>
      <c r="P930">
        <v>30.436562073669801</v>
      </c>
      <c r="Q930">
        <v>6.1840144364612999E-2</v>
      </c>
    </row>
    <row r="931" spans="1:17" hidden="1" x14ac:dyDescent="0.3">
      <c r="A931" t="s">
        <v>2015</v>
      </c>
      <c r="B931" t="s">
        <v>2016</v>
      </c>
      <c r="C931" t="s">
        <v>3112</v>
      </c>
      <c r="D931" t="s">
        <v>1329</v>
      </c>
      <c r="E931">
        <v>3101.3916327900001</v>
      </c>
      <c r="F931">
        <v>724.1</v>
      </c>
      <c r="G931">
        <v>-12.3793954777297</v>
      </c>
      <c r="H931">
        <v>6.6480369373973396</v>
      </c>
      <c r="I931">
        <v>18.474854534121601</v>
      </c>
      <c r="J931">
        <v>-9.4404986827208592</v>
      </c>
      <c r="K931">
        <v>772.46632605541902</v>
      </c>
      <c r="L931">
        <v>705.72090222475799</v>
      </c>
      <c r="M931">
        <v>26.804262567462999</v>
      </c>
      <c r="N931">
        <v>0.42435087310800002</v>
      </c>
      <c r="O931">
        <v>35.754730009667099</v>
      </c>
      <c r="P931">
        <v>61.197684772929598</v>
      </c>
      <c r="Q931">
        <v>-3.6795045864500997E-2</v>
      </c>
    </row>
    <row r="932" spans="1:17" hidden="1" x14ac:dyDescent="0.3">
      <c r="A932" t="s">
        <v>2017</v>
      </c>
      <c r="B932" t="s">
        <v>2018</v>
      </c>
      <c r="C932" t="s">
        <v>3112</v>
      </c>
      <c r="D932" t="s">
        <v>51</v>
      </c>
      <c r="E932">
        <v>3101.1514419</v>
      </c>
      <c r="F932">
        <v>284.39999999999998</v>
      </c>
      <c r="G932">
        <v>67.234129561260204</v>
      </c>
      <c r="H932">
        <v>-15.7611473177727</v>
      </c>
      <c r="I932">
        <v>-4.0526388686650803</v>
      </c>
      <c r="J932">
        <v>-10.1051293047621</v>
      </c>
      <c r="K932">
        <v>333.45534885005799</v>
      </c>
      <c r="L932">
        <v>286.85761696582398</v>
      </c>
      <c r="M932">
        <v>16.965151816001601</v>
      </c>
      <c r="N932">
        <v>0.74374714601751402</v>
      </c>
      <c r="O932">
        <v>37.1308016877637</v>
      </c>
      <c r="P932">
        <v>162.846580406654</v>
      </c>
      <c r="Q932">
        <v>0.14272842930919</v>
      </c>
    </row>
    <row r="933" spans="1:17" hidden="1" x14ac:dyDescent="0.3">
      <c r="A933" t="s">
        <v>2019</v>
      </c>
      <c r="B933" t="s">
        <v>2020</v>
      </c>
      <c r="C933" t="s">
        <v>3112</v>
      </c>
      <c r="D933" t="s">
        <v>219</v>
      </c>
      <c r="E933">
        <v>3070.9709444700002</v>
      </c>
      <c r="F933">
        <v>6683.25</v>
      </c>
      <c r="G933">
        <v>131.20749242006301</v>
      </c>
      <c r="H933">
        <v>13.634087758292701</v>
      </c>
      <c r="I933">
        <v>41.280022405877702</v>
      </c>
      <c r="J933">
        <v>-8.4793562735715806</v>
      </c>
      <c r="K933">
        <v>6476.4319286475302</v>
      </c>
      <c r="L933">
        <v>5189.3806854664599</v>
      </c>
      <c r="M933">
        <v>48.733251130032002</v>
      </c>
      <c r="N933">
        <v>4.12843291099969</v>
      </c>
      <c r="O933">
        <v>23.165376126884301</v>
      </c>
      <c r="P933">
        <v>162.283662336643</v>
      </c>
      <c r="Q933">
        <v>0.14404770456012</v>
      </c>
    </row>
    <row r="934" spans="1:17" x14ac:dyDescent="0.3">
      <c r="A934" t="s">
        <v>2021</v>
      </c>
      <c r="B934" t="s">
        <v>2022</v>
      </c>
      <c r="C934" t="s">
        <v>3103</v>
      </c>
      <c r="D934" t="s">
        <v>192</v>
      </c>
      <c r="E934">
        <v>3058.7094735750002</v>
      </c>
      <c r="F934">
        <v>191.74</v>
      </c>
      <c r="G934">
        <v>-54.263074645575799</v>
      </c>
      <c r="H934">
        <v>-0.81618785836528496</v>
      </c>
      <c r="I934">
        <v>-24.7943965753032</v>
      </c>
      <c r="J934">
        <v>-6.0605560443269697</v>
      </c>
      <c r="K934">
        <v>214.05293821394901</v>
      </c>
      <c r="L934">
        <v>225.289614102982</v>
      </c>
      <c r="M934">
        <v>18.627681157301701</v>
      </c>
      <c r="N934">
        <v>0.61961803436678298</v>
      </c>
      <c r="O934">
        <v>55.366642328152601</v>
      </c>
      <c r="P934">
        <v>0.67205712485560698</v>
      </c>
      <c r="Q934">
        <v>-3.4768454489180001E-3</v>
      </c>
    </row>
    <row r="935" spans="1:17" hidden="1" x14ac:dyDescent="0.3">
      <c r="A935" t="s">
        <v>2023</v>
      </c>
      <c r="B935" t="s">
        <v>2024</v>
      </c>
      <c r="C935" t="s">
        <v>3112</v>
      </c>
      <c r="D935" t="s">
        <v>24</v>
      </c>
      <c r="E935">
        <v>3043.9791671599901</v>
      </c>
      <c r="F935">
        <v>363</v>
      </c>
      <c r="G935">
        <v>-4.8363579190832899</v>
      </c>
      <c r="H935">
        <v>-0.106006529266735</v>
      </c>
      <c r="I935">
        <v>14.532340568638199</v>
      </c>
      <c r="J935">
        <v>-11.902285215386501</v>
      </c>
      <c r="K935">
        <v>389.31626895229101</v>
      </c>
      <c r="L935">
        <v>339.39874683295102</v>
      </c>
      <c r="M935">
        <v>28.185580011428701</v>
      </c>
      <c r="N935">
        <v>0.55158693139285797</v>
      </c>
      <c r="O935">
        <v>28.650137741046802</v>
      </c>
      <c r="P935">
        <v>45.549318364073699</v>
      </c>
      <c r="Q935">
        <v>-4.0910971647274003E-2</v>
      </c>
    </row>
    <row r="936" spans="1:17" hidden="1" x14ac:dyDescent="0.3">
      <c r="A936" t="s">
        <v>2025</v>
      </c>
      <c r="B936" t="s">
        <v>2026</v>
      </c>
      <c r="C936" t="s">
        <v>3112</v>
      </c>
      <c r="D936" t="s">
        <v>273</v>
      </c>
      <c r="E936">
        <v>3043.6002531899999</v>
      </c>
      <c r="F936">
        <v>1168.6500000000001</v>
      </c>
      <c r="G936">
        <v>-54.326902167311601</v>
      </c>
      <c r="H936">
        <v>-1.59140686895537</v>
      </c>
      <c r="I936">
        <v>-26.480587167477399</v>
      </c>
      <c r="J936">
        <v>-5.9681203582262103</v>
      </c>
      <c r="K936">
        <v>1274.36708261329</v>
      </c>
      <c r="L936">
        <v>1300.5954784851799</v>
      </c>
      <c r="M936">
        <v>21.336323845276599</v>
      </c>
      <c r="N936">
        <v>0.22632365018891901</v>
      </c>
      <c r="O936">
        <v>55.987678090103898</v>
      </c>
      <c r="P936">
        <v>5.8463907254777903</v>
      </c>
      <c r="Q936">
        <v>6.8140049693176996E-2</v>
      </c>
    </row>
    <row r="937" spans="1:17" hidden="1" x14ac:dyDescent="0.3">
      <c r="A937" t="s">
        <v>2027</v>
      </c>
      <c r="B937" t="s">
        <v>2028</v>
      </c>
      <c r="C937" t="s">
        <v>3112</v>
      </c>
      <c r="D937" t="s">
        <v>117</v>
      </c>
      <c r="E937">
        <v>3041.8985637349901</v>
      </c>
      <c r="F937">
        <v>904.3</v>
      </c>
      <c r="G937">
        <v>-21.3384249844236</v>
      </c>
      <c r="H937">
        <v>-14.8891034913303</v>
      </c>
      <c r="I937">
        <v>-10.122307968826499</v>
      </c>
      <c r="J937">
        <v>-10.3703142041773</v>
      </c>
      <c r="K937">
        <v>1061.01494322127</v>
      </c>
      <c r="L937">
        <v>959.79560091442795</v>
      </c>
      <c r="M937">
        <v>22.190213891842401</v>
      </c>
      <c r="N937">
        <v>0.65170412998115401</v>
      </c>
      <c r="O937">
        <v>47.075085701647602</v>
      </c>
      <c r="P937">
        <v>25.5972222222222</v>
      </c>
      <c r="Q937">
        <v>0.12140748730182099</v>
      </c>
    </row>
    <row r="938" spans="1:17" hidden="1" x14ac:dyDescent="0.3">
      <c r="A938" t="s">
        <v>2029</v>
      </c>
      <c r="B938" t="s">
        <v>2030</v>
      </c>
      <c r="C938" t="s">
        <v>3112</v>
      </c>
      <c r="D938" t="s">
        <v>141</v>
      </c>
      <c r="E938">
        <v>3027.8086928399998</v>
      </c>
      <c r="F938">
        <v>307.5</v>
      </c>
      <c r="G938">
        <v>16.2450897486138</v>
      </c>
      <c r="H938">
        <v>-1.5609870921065001</v>
      </c>
      <c r="I938">
        <v>-29.996104416653299</v>
      </c>
      <c r="J938">
        <v>-1.4455000757719001</v>
      </c>
      <c r="K938">
        <v>327.58873618934302</v>
      </c>
      <c r="L938">
        <v>329.29972329083603</v>
      </c>
      <c r="M938">
        <v>39.737584223329002</v>
      </c>
      <c r="N938">
        <v>0.83055221152349001</v>
      </c>
      <c r="O938">
        <v>52.520325203252</v>
      </c>
      <c r="P938">
        <v>46.358876725368802</v>
      </c>
      <c r="Q938">
        <v>5.2356610545346002E-2</v>
      </c>
    </row>
    <row r="939" spans="1:17" hidden="1" x14ac:dyDescent="0.3">
      <c r="A939" t="s">
        <v>2031</v>
      </c>
      <c r="B939" t="s">
        <v>2032</v>
      </c>
      <c r="C939" t="s">
        <v>3112</v>
      </c>
      <c r="D939" t="s">
        <v>74</v>
      </c>
      <c r="E939">
        <v>3027.3855800000001</v>
      </c>
      <c r="F939">
        <v>1021.45</v>
      </c>
      <c r="G939">
        <v>77.409835237665007</v>
      </c>
      <c r="H939">
        <v>1.2160735384427801</v>
      </c>
      <c r="I939">
        <v>107.917460997296</v>
      </c>
      <c r="J939">
        <v>-8.7243288911709609</v>
      </c>
      <c r="K939">
        <v>990.51386642901196</v>
      </c>
      <c r="L939">
        <v>753.29124304991001</v>
      </c>
      <c r="M939">
        <v>30.3217520555074</v>
      </c>
      <c r="N939">
        <v>0.27456845408769598</v>
      </c>
      <c r="O939">
        <v>12.3892505751627</v>
      </c>
      <c r="P939">
        <v>142.53828802089501</v>
      </c>
      <c r="Q939">
        <v>5.2066947190622E-2</v>
      </c>
    </row>
    <row r="940" spans="1:17" hidden="1" x14ac:dyDescent="0.3">
      <c r="A940" t="s">
        <v>2033</v>
      </c>
      <c r="B940" t="s">
        <v>2034</v>
      </c>
      <c r="C940" t="s">
        <v>3112</v>
      </c>
      <c r="D940" t="s">
        <v>57</v>
      </c>
      <c r="E940">
        <v>3027.141276632</v>
      </c>
      <c r="F940">
        <v>203.61</v>
      </c>
      <c r="G940">
        <v>5.5132223833317902</v>
      </c>
      <c r="H940">
        <v>-5.5060856441686097</v>
      </c>
      <c r="I940">
        <v>-1.90229709298172</v>
      </c>
      <c r="J940">
        <v>-8.6564644865092308</v>
      </c>
      <c r="K940">
        <v>224.432268086834</v>
      </c>
      <c r="L940">
        <v>206.65305789565099</v>
      </c>
      <c r="M940">
        <v>25.676279936461999</v>
      </c>
      <c r="N940">
        <v>0.62300658747807902</v>
      </c>
      <c r="O940">
        <v>32.557340012769401</v>
      </c>
      <c r="P940">
        <v>44.097664543524402</v>
      </c>
      <c r="Q940">
        <v>9.7816750396532995E-2</v>
      </c>
    </row>
    <row r="941" spans="1:17" hidden="1" x14ac:dyDescent="0.3">
      <c r="A941" t="s">
        <v>2035</v>
      </c>
      <c r="B941" t="s">
        <v>2036</v>
      </c>
      <c r="C941" t="s">
        <v>3112</v>
      </c>
      <c r="D941" t="s">
        <v>51</v>
      </c>
      <c r="E941">
        <v>3023.6060247</v>
      </c>
      <c r="F941">
        <v>122.59</v>
      </c>
      <c r="G941">
        <v>21.808200859089901</v>
      </c>
      <c r="H941">
        <v>-9.6624666870435796</v>
      </c>
      <c r="I941">
        <v>21.924066974482699</v>
      </c>
      <c r="J941">
        <v>-11.091168208903699</v>
      </c>
      <c r="K941">
        <v>137.398207181126</v>
      </c>
      <c r="L941">
        <v>120.21591188198801</v>
      </c>
      <c r="M941">
        <v>22.288442743809799</v>
      </c>
      <c r="N941">
        <v>0.383092443141414</v>
      </c>
      <c r="O941">
        <v>37.857900318133602</v>
      </c>
      <c r="P941">
        <v>57.368421052631497</v>
      </c>
      <c r="Q941">
        <v>1.1246258537659999E-3</v>
      </c>
    </row>
    <row r="942" spans="1:17" hidden="1" x14ac:dyDescent="0.3">
      <c r="A942" t="s">
        <v>2037</v>
      </c>
      <c r="B942" t="s">
        <v>2038</v>
      </c>
      <c r="C942" t="s">
        <v>3112</v>
      </c>
      <c r="D942" t="s">
        <v>250</v>
      </c>
      <c r="E942">
        <v>3021.1837288799902</v>
      </c>
      <c r="F942">
        <v>163.93</v>
      </c>
      <c r="G942">
        <v>50.3049823586529</v>
      </c>
      <c r="H942">
        <v>1.3987740099394099</v>
      </c>
      <c r="I942">
        <v>13.729957042350399</v>
      </c>
      <c r="J942">
        <v>0.16657250208167501</v>
      </c>
      <c r="K942">
        <v>164.00414512690099</v>
      </c>
      <c r="L942">
        <v>141.81199849535</v>
      </c>
      <c r="M942">
        <v>48.579546300862702</v>
      </c>
      <c r="N942">
        <v>0.50123688667777799</v>
      </c>
      <c r="O942">
        <v>17.245165619471699</v>
      </c>
      <c r="P942">
        <v>79.550930996714101</v>
      </c>
      <c r="Q942">
        <v>0.17357500420666699</v>
      </c>
    </row>
    <row r="943" spans="1:17" x14ac:dyDescent="0.3">
      <c r="A943" t="s">
        <v>2039</v>
      </c>
      <c r="B943" t="s">
        <v>2040</v>
      </c>
      <c r="C943" t="s">
        <v>3099</v>
      </c>
      <c r="D943" t="s">
        <v>197</v>
      </c>
      <c r="E943">
        <v>3017.7656692569999</v>
      </c>
      <c r="F943">
        <v>222.32</v>
      </c>
      <c r="G943">
        <v>-36.236791348178201</v>
      </c>
      <c r="H943">
        <v>-5.3169614500895399</v>
      </c>
      <c r="I943">
        <v>-15.1288400353552</v>
      </c>
      <c r="J943">
        <v>-1.6377870974495601</v>
      </c>
      <c r="K943">
        <v>244.08579760540999</v>
      </c>
      <c r="L943">
        <v>243.75382128848801</v>
      </c>
      <c r="M943">
        <v>31.474432664927399</v>
      </c>
      <c r="N943">
        <v>0.63182105194166205</v>
      </c>
      <c r="O943">
        <v>29.9703130622526</v>
      </c>
      <c r="P943">
        <v>11.2991239048811</v>
      </c>
      <c r="Q943">
        <v>-4.3637147718780002E-2</v>
      </c>
    </row>
    <row r="944" spans="1:17" hidden="1" x14ac:dyDescent="0.3">
      <c r="A944" t="s">
        <v>2041</v>
      </c>
      <c r="B944" t="s">
        <v>2042</v>
      </c>
      <c r="C944" t="s">
        <v>3112</v>
      </c>
      <c r="D944" t="s">
        <v>1633</v>
      </c>
      <c r="E944">
        <v>3016.462936116</v>
      </c>
      <c r="F944">
        <v>136.46</v>
      </c>
      <c r="G944">
        <v>-39.151229090487703</v>
      </c>
      <c r="H944">
        <v>0.84916811300827899</v>
      </c>
      <c r="I944">
        <v>-16.481960580588101</v>
      </c>
      <c r="J944">
        <v>0.23828923308809399</v>
      </c>
      <c r="K944">
        <v>146.75829760784001</v>
      </c>
      <c r="L944">
        <v>149.23326160128201</v>
      </c>
      <c r="M944">
        <v>34.459101142374898</v>
      </c>
      <c r="N944">
        <v>0.304719358252176</v>
      </c>
      <c r="O944">
        <v>31.2399237871903</v>
      </c>
      <c r="P944">
        <v>5.7829457364341197</v>
      </c>
      <c r="Q944">
        <v>1.4394746178845E-2</v>
      </c>
    </row>
    <row r="945" spans="1:17" hidden="1" x14ac:dyDescent="0.3">
      <c r="A945" t="s">
        <v>2043</v>
      </c>
      <c r="B945" t="s">
        <v>2044</v>
      </c>
      <c r="C945" t="s">
        <v>3112</v>
      </c>
      <c r="D945" t="s">
        <v>48</v>
      </c>
      <c r="E945">
        <v>3013.2129918599999</v>
      </c>
      <c r="F945">
        <v>737.9</v>
      </c>
      <c r="G945">
        <v>-41.382919624551803</v>
      </c>
      <c r="H945">
        <v>1.40289573319149</v>
      </c>
      <c r="I945">
        <v>-28.440797788868199</v>
      </c>
      <c r="J945">
        <v>-4.12800243907677</v>
      </c>
      <c r="K945">
        <v>863.48321321063804</v>
      </c>
      <c r="L945">
        <v>885.32245942877705</v>
      </c>
      <c r="M945">
        <v>29.796532157862401</v>
      </c>
      <c r="N945">
        <v>0.60821320017375602</v>
      </c>
      <c r="O945">
        <v>86.475132131725104</v>
      </c>
      <c r="P945">
        <v>4.0908449710819603</v>
      </c>
    </row>
    <row r="946" spans="1:17" hidden="1" x14ac:dyDescent="0.3">
      <c r="A946" t="s">
        <v>2045</v>
      </c>
      <c r="B946" t="s">
        <v>2046</v>
      </c>
      <c r="C946" t="s">
        <v>3112</v>
      </c>
      <c r="D946" t="s">
        <v>539</v>
      </c>
      <c r="E946">
        <v>3012.9000191999999</v>
      </c>
      <c r="F946">
        <v>398.9</v>
      </c>
      <c r="G946">
        <v>58.466531993313403</v>
      </c>
      <c r="H946">
        <v>2.9917972677797899</v>
      </c>
      <c r="I946">
        <v>27.9441726664787</v>
      </c>
      <c r="J946">
        <v>-10.5553585256655</v>
      </c>
      <c r="K946">
        <v>395.68416500780302</v>
      </c>
      <c r="L946">
        <v>323.00324898991897</v>
      </c>
      <c r="M946">
        <v>35.526323361223596</v>
      </c>
      <c r="N946">
        <v>0.53300230193879095</v>
      </c>
      <c r="O946">
        <v>25.094008523439399</v>
      </c>
      <c r="P946">
        <v>99.949874686716697</v>
      </c>
      <c r="Q946">
        <v>0.14478396583307601</v>
      </c>
    </row>
    <row r="947" spans="1:17" hidden="1" x14ac:dyDescent="0.3">
      <c r="A947" t="s">
        <v>2047</v>
      </c>
      <c r="B947" t="s">
        <v>2048</v>
      </c>
      <c r="C947" t="s">
        <v>3112</v>
      </c>
      <c r="D947" t="s">
        <v>270</v>
      </c>
      <c r="E947">
        <v>3008.5120449999999</v>
      </c>
      <c r="F947">
        <v>1299.55</v>
      </c>
      <c r="G947">
        <v>79.829415811873503</v>
      </c>
      <c r="H947">
        <v>25.3989788882215</v>
      </c>
      <c r="I947">
        <v>100.15252679233799</v>
      </c>
      <c r="J947">
        <v>3.2535510548589799</v>
      </c>
      <c r="K947">
        <v>1150.93861666525</v>
      </c>
      <c r="L947">
        <v>899.29721182480398</v>
      </c>
      <c r="M947">
        <v>61.715700425226601</v>
      </c>
      <c r="N947">
        <v>2.2423041665000598</v>
      </c>
      <c r="O947">
        <v>8.88384440767957</v>
      </c>
      <c r="P947">
        <v>144.27631578947299</v>
      </c>
    </row>
    <row r="948" spans="1:17" x14ac:dyDescent="0.3">
      <c r="A948" t="s">
        <v>2049</v>
      </c>
      <c r="B948" t="s">
        <v>2050</v>
      </c>
      <c r="C948" t="s">
        <v>3109</v>
      </c>
      <c r="D948" t="s">
        <v>1483</v>
      </c>
      <c r="E948">
        <v>2995.8230332359999</v>
      </c>
      <c r="F948">
        <v>114.61</v>
      </c>
      <c r="G948">
        <v>-38.522888685290702</v>
      </c>
      <c r="H948">
        <v>-7.2141294572684602</v>
      </c>
      <c r="I948">
        <v>-15.645762167746501</v>
      </c>
      <c r="J948">
        <v>-5.4547902003694597</v>
      </c>
      <c r="K948">
        <v>125.351448748867</v>
      </c>
      <c r="L948">
        <v>134.189617254067</v>
      </c>
      <c r="M948">
        <v>15.056846835131299</v>
      </c>
      <c r="N948">
        <v>0.39547488144863202</v>
      </c>
      <c r="O948">
        <v>39.429369164994299</v>
      </c>
      <c r="P948">
        <v>9.7271421732886498</v>
      </c>
      <c r="Q948">
        <v>-0.10775669693140601</v>
      </c>
    </row>
    <row r="949" spans="1:17" hidden="1" x14ac:dyDescent="0.3">
      <c r="A949" t="s">
        <v>2051</v>
      </c>
      <c r="B949" t="s">
        <v>2052</v>
      </c>
      <c r="C949" t="s">
        <v>3112</v>
      </c>
      <c r="D949" t="s">
        <v>276</v>
      </c>
      <c r="E949">
        <v>2991.52</v>
      </c>
      <c r="F949">
        <v>14861.5</v>
      </c>
      <c r="G949">
        <v>-7.7439197176489998</v>
      </c>
      <c r="H949">
        <v>8.0940143975785706</v>
      </c>
      <c r="I949">
        <v>6.2487018492587403</v>
      </c>
      <c r="J949">
        <v>-0.13846340883953301</v>
      </c>
      <c r="K949">
        <v>14950.366819200201</v>
      </c>
      <c r="L949">
        <v>14157.345411419499</v>
      </c>
      <c r="M949">
        <v>45.211292992511801</v>
      </c>
      <c r="N949">
        <v>1.70492408466169</v>
      </c>
      <c r="O949">
        <v>14.3898664334017</v>
      </c>
      <c r="P949">
        <v>42.885299490433603</v>
      </c>
      <c r="Q949">
        <v>0.14435203799572</v>
      </c>
    </row>
    <row r="950" spans="1:17" hidden="1" x14ac:dyDescent="0.3">
      <c r="A950" t="s">
        <v>2053</v>
      </c>
      <c r="B950" t="s">
        <v>2054</v>
      </c>
      <c r="C950" t="s">
        <v>3112</v>
      </c>
      <c r="D950" t="s">
        <v>48</v>
      </c>
      <c r="E950">
        <v>2989.9351904750001</v>
      </c>
      <c r="F950">
        <v>2466.35</v>
      </c>
      <c r="G950">
        <v>53.893536370796298</v>
      </c>
      <c r="H950">
        <v>17.5246508972999</v>
      </c>
      <c r="I950">
        <v>22.544912466534999</v>
      </c>
      <c r="J950">
        <v>-6.9060893711831497</v>
      </c>
      <c r="K950">
        <v>2278.5717389686301</v>
      </c>
      <c r="L950">
        <v>2034.4841190826701</v>
      </c>
      <c r="M950">
        <v>50.259932889934497</v>
      </c>
      <c r="N950">
        <v>1.4735572471876299</v>
      </c>
      <c r="O950">
        <v>7.0407687473391798</v>
      </c>
      <c r="P950">
        <v>91.123251578906505</v>
      </c>
      <c r="Q950">
        <v>0.16589761655340801</v>
      </c>
    </row>
    <row r="951" spans="1:17" x14ac:dyDescent="0.3">
      <c r="A951" t="s">
        <v>2055</v>
      </c>
      <c r="B951" t="s">
        <v>2056</v>
      </c>
      <c r="C951" t="s">
        <v>3111</v>
      </c>
      <c r="D951" t="s">
        <v>270</v>
      </c>
      <c r="E951">
        <v>2988.1972821999998</v>
      </c>
      <c r="F951">
        <v>304.25</v>
      </c>
      <c r="G951">
        <v>26.423778391902399</v>
      </c>
      <c r="H951">
        <v>-3.11692066065714</v>
      </c>
      <c r="I951">
        <v>3.8335606825736801</v>
      </c>
      <c r="J951">
        <v>-3.9497885474882199</v>
      </c>
      <c r="K951">
        <v>317.439154593978</v>
      </c>
      <c r="L951">
        <v>288.4419557128</v>
      </c>
      <c r="M951">
        <v>34.483287991333</v>
      </c>
      <c r="N951">
        <v>0.64201657699120696</v>
      </c>
      <c r="O951">
        <v>19.2604765817584</v>
      </c>
      <c r="P951">
        <v>60.978835978835903</v>
      </c>
      <c r="Q951">
        <v>-2.1544525978360002E-3</v>
      </c>
    </row>
    <row r="952" spans="1:17" hidden="1" x14ac:dyDescent="0.3">
      <c r="A952" t="s">
        <v>2057</v>
      </c>
      <c r="B952" t="s">
        <v>2058</v>
      </c>
      <c r="C952" t="s">
        <v>3112</v>
      </c>
      <c r="D952" t="s">
        <v>83</v>
      </c>
      <c r="E952">
        <v>2987.4336155999999</v>
      </c>
      <c r="F952">
        <v>2495.5</v>
      </c>
      <c r="G952">
        <v>-11.869594186773901</v>
      </c>
      <c r="H952">
        <v>-11.6562020995085</v>
      </c>
      <c r="I952">
        <v>-13.164678988804299</v>
      </c>
      <c r="J952">
        <v>-14.2628307839218</v>
      </c>
      <c r="K952">
        <v>2951.3318158864399</v>
      </c>
      <c r="L952">
        <v>2803.7998234185702</v>
      </c>
      <c r="M952">
        <v>16.5790544014924</v>
      </c>
      <c r="N952">
        <v>0.58540385494465097</v>
      </c>
      <c r="O952">
        <v>52.885193348026398</v>
      </c>
      <c r="P952">
        <v>19.284911928491098</v>
      </c>
      <c r="Q952">
        <v>0.139160467995463</v>
      </c>
    </row>
    <row r="953" spans="1:17" hidden="1" x14ac:dyDescent="0.3">
      <c r="A953" t="s">
        <v>2059</v>
      </c>
      <c r="B953" t="s">
        <v>2060</v>
      </c>
      <c r="C953" t="s">
        <v>3112</v>
      </c>
      <c r="D953" t="s">
        <v>141</v>
      </c>
      <c r="E953">
        <v>2985.1474081749998</v>
      </c>
      <c r="F953">
        <v>880.4</v>
      </c>
      <c r="G953">
        <v>123.42592806062299</v>
      </c>
      <c r="H953">
        <v>28.493174052663601</v>
      </c>
      <c r="I953">
        <v>5.1792225324096597</v>
      </c>
      <c r="J953">
        <v>-3.9594415559784402</v>
      </c>
      <c r="K953">
        <v>735.62121393555799</v>
      </c>
      <c r="L953">
        <v>646.07249738655105</v>
      </c>
      <c r="M953">
        <v>53.863249231298802</v>
      </c>
      <c r="N953">
        <v>4.3350169340277001</v>
      </c>
      <c r="O953">
        <v>7.1671967287596496</v>
      </c>
      <c r="P953">
        <v>158.036009665411</v>
      </c>
      <c r="Q953">
        <v>0.100247339666946</v>
      </c>
    </row>
    <row r="954" spans="1:17" hidden="1" x14ac:dyDescent="0.3">
      <c r="A954" t="s">
        <v>2061</v>
      </c>
      <c r="B954" t="s">
        <v>2062</v>
      </c>
      <c r="C954" t="s">
        <v>3112</v>
      </c>
      <c r="D954" t="s">
        <v>381</v>
      </c>
      <c r="E954">
        <v>2975.1061525999999</v>
      </c>
      <c r="F954">
        <v>286.35000000000002</v>
      </c>
      <c r="G954">
        <v>-5.0440505869241896</v>
      </c>
      <c r="H954">
        <v>6.8618851553288698</v>
      </c>
      <c r="I954">
        <v>14.205040126720499</v>
      </c>
      <c r="J954">
        <v>-10.122895408566899</v>
      </c>
      <c r="K954">
        <v>274.942569000405</v>
      </c>
      <c r="L954">
        <v>238.96357878248699</v>
      </c>
      <c r="M954">
        <v>35.071512108989303</v>
      </c>
      <c r="N954">
        <v>0.63397719506601402</v>
      </c>
      <c r="O954">
        <v>13.3228566439671</v>
      </c>
      <c r="P954">
        <v>59.972067039106101</v>
      </c>
      <c r="Q954">
        <v>4.7876752570275002E-2</v>
      </c>
    </row>
    <row r="955" spans="1:17" hidden="1" x14ac:dyDescent="0.3">
      <c r="A955" t="s">
        <v>2063</v>
      </c>
      <c r="B955" t="s">
        <v>2064</v>
      </c>
      <c r="C955" t="s">
        <v>3112</v>
      </c>
      <c r="D955" t="s">
        <v>270</v>
      </c>
      <c r="E955">
        <v>2956.8456738</v>
      </c>
      <c r="F955">
        <v>283.14999999999998</v>
      </c>
      <c r="G955">
        <v>15.258158717252</v>
      </c>
      <c r="H955">
        <v>-5.0761842370027397</v>
      </c>
      <c r="I955">
        <v>25.507001663308198</v>
      </c>
      <c r="J955">
        <v>-7.3580788487333804</v>
      </c>
      <c r="K955">
        <v>322.96610225878698</v>
      </c>
      <c r="L955">
        <v>295.48919645200198</v>
      </c>
      <c r="M955">
        <v>28.9156681244909</v>
      </c>
      <c r="N955">
        <v>0.38980684475586302</v>
      </c>
      <c r="O955">
        <v>61.928306551297901</v>
      </c>
      <c r="P955">
        <v>76.968749999999901</v>
      </c>
      <c r="Q955">
        <v>0.20112779124463401</v>
      </c>
    </row>
    <row r="956" spans="1:17" hidden="1" x14ac:dyDescent="0.3">
      <c r="A956" t="s">
        <v>2065</v>
      </c>
      <c r="B956" t="s">
        <v>2066</v>
      </c>
      <c r="C956" t="s">
        <v>3112</v>
      </c>
      <c r="D956" t="s">
        <v>192</v>
      </c>
      <c r="E956">
        <v>2955.96566988</v>
      </c>
      <c r="F956">
        <v>492.95</v>
      </c>
      <c r="G956">
        <v>9.4907266094362193</v>
      </c>
      <c r="H956">
        <v>-5.2836169949481802</v>
      </c>
      <c r="I956">
        <v>-9.8320136778663603</v>
      </c>
      <c r="J956">
        <v>-6.3878633959185898</v>
      </c>
      <c r="K956">
        <v>565.689958373943</v>
      </c>
      <c r="L956">
        <v>539.22503872639402</v>
      </c>
      <c r="M956">
        <v>19.955916906606401</v>
      </c>
      <c r="N956">
        <v>1.1106982169283901</v>
      </c>
      <c r="O956">
        <v>41.495080636981399</v>
      </c>
      <c r="P956">
        <v>38.488551762888001</v>
      </c>
      <c r="Q956">
        <v>6.1890479660054003E-2</v>
      </c>
    </row>
    <row r="957" spans="1:17" hidden="1" x14ac:dyDescent="0.3">
      <c r="A957" t="s">
        <v>2067</v>
      </c>
      <c r="B957" t="s">
        <v>2068</v>
      </c>
      <c r="C957" t="s">
        <v>3112</v>
      </c>
      <c r="D957" t="s">
        <v>27</v>
      </c>
      <c r="E957">
        <v>2954.07</v>
      </c>
      <c r="F957">
        <v>47.59</v>
      </c>
      <c r="G957">
        <v>44.332719073014303</v>
      </c>
      <c r="H957">
        <v>-4.3500276049709701</v>
      </c>
      <c r="I957">
        <v>18.008915750993602</v>
      </c>
      <c r="J957">
        <v>-8.2165844131212999</v>
      </c>
      <c r="K957">
        <v>53.857227661291198</v>
      </c>
      <c r="L957">
        <v>47.736920553814201</v>
      </c>
      <c r="M957">
        <v>36.498385546043501</v>
      </c>
      <c r="N957">
        <v>0.53452749432507296</v>
      </c>
      <c r="O957">
        <v>114.183652027736</v>
      </c>
      <c r="P957">
        <v>78.909774436090203</v>
      </c>
      <c r="Q957">
        <v>8.7166491271587002E-2</v>
      </c>
    </row>
    <row r="958" spans="1:17" x14ac:dyDescent="0.3">
      <c r="A958" t="s">
        <v>2069</v>
      </c>
      <c r="B958" t="s">
        <v>2070</v>
      </c>
      <c r="C958" t="s">
        <v>3107</v>
      </c>
      <c r="D958" t="s">
        <v>443</v>
      </c>
      <c r="E958">
        <v>2949.7409605399998</v>
      </c>
      <c r="F958">
        <v>411.85</v>
      </c>
      <c r="G958">
        <v>-10.1787871394005</v>
      </c>
      <c r="H958">
        <v>-8.92376621689478</v>
      </c>
      <c r="I958">
        <v>-22.028034424802598</v>
      </c>
      <c r="J958">
        <v>-14.6996525485762</v>
      </c>
      <c r="K958">
        <v>478.962441770878</v>
      </c>
      <c r="L958">
        <v>462.54581986507202</v>
      </c>
      <c r="M958">
        <v>12.829907957733401</v>
      </c>
      <c r="N958">
        <v>1.1911425333141601</v>
      </c>
      <c r="O958">
        <v>34.684958115818802</v>
      </c>
      <c r="P958">
        <v>18.3306996121247</v>
      </c>
      <c r="Q958">
        <v>-8.4975598360487001E-2</v>
      </c>
    </row>
    <row r="959" spans="1:17" hidden="1" x14ac:dyDescent="0.3">
      <c r="A959" t="s">
        <v>2071</v>
      </c>
      <c r="B959" t="s">
        <v>2072</v>
      </c>
      <c r="C959" t="s">
        <v>3112</v>
      </c>
      <c r="D959" t="s">
        <v>521</v>
      </c>
      <c r="E959">
        <v>2927.8836008399999</v>
      </c>
      <c r="F959">
        <v>278.05</v>
      </c>
      <c r="G959">
        <v>-66.117455522540396</v>
      </c>
      <c r="H959">
        <v>-4.2040423974743497</v>
      </c>
      <c r="I959">
        <v>-17.1715725442563</v>
      </c>
      <c r="J959">
        <v>-5.0263797838022803</v>
      </c>
      <c r="K959">
        <v>298.97334322993203</v>
      </c>
      <c r="L959">
        <v>306.34652409229699</v>
      </c>
      <c r="M959">
        <v>23.7931529914405</v>
      </c>
      <c r="N959">
        <v>1.3986228816486701</v>
      </c>
      <c r="O959">
        <v>85.002697356590502</v>
      </c>
      <c r="P959">
        <v>12.9825274278748</v>
      </c>
    </row>
    <row r="960" spans="1:17" hidden="1" x14ac:dyDescent="0.3">
      <c r="A960" t="s">
        <v>2073</v>
      </c>
      <c r="B960" t="s">
        <v>2074</v>
      </c>
      <c r="C960" t="s">
        <v>3112</v>
      </c>
      <c r="D960" t="s">
        <v>141</v>
      </c>
      <c r="E960">
        <v>2917.0716950999999</v>
      </c>
      <c r="F960">
        <v>569.45000000000005</v>
      </c>
      <c r="G960">
        <v>13.607427424167</v>
      </c>
      <c r="H960">
        <v>-9.4787664455002201</v>
      </c>
      <c r="I960">
        <v>23.2111424945642</v>
      </c>
      <c r="J960">
        <v>-3.2575578424731599</v>
      </c>
      <c r="K960">
        <v>613.97225330596905</v>
      </c>
      <c r="L960">
        <v>535.13176002950104</v>
      </c>
      <c r="M960">
        <v>24.558426803593498</v>
      </c>
      <c r="N960">
        <v>0.44331770111458102</v>
      </c>
      <c r="O960">
        <v>29.405566774958199</v>
      </c>
      <c r="P960">
        <v>68.6259994077583</v>
      </c>
      <c r="Q960">
        <v>0.18498015113754801</v>
      </c>
    </row>
    <row r="961" spans="1:17" hidden="1" x14ac:dyDescent="0.3">
      <c r="A961" t="s">
        <v>2075</v>
      </c>
      <c r="B961" t="s">
        <v>2076</v>
      </c>
      <c r="C961" t="s">
        <v>3112</v>
      </c>
      <c r="D961" t="s">
        <v>146</v>
      </c>
      <c r="E961">
        <v>2900.17233528</v>
      </c>
      <c r="F961">
        <v>243.2</v>
      </c>
      <c r="G961">
        <v>-45.690186291663203</v>
      </c>
      <c r="H961">
        <v>5.5192679577552397</v>
      </c>
      <c r="I961">
        <v>-35.592936455503597</v>
      </c>
      <c r="J961">
        <v>1.27546867552364</v>
      </c>
      <c r="K961">
        <v>314.18023776379698</v>
      </c>
      <c r="L961">
        <v>332.71223646501301</v>
      </c>
      <c r="M961">
        <v>48.2844620095035</v>
      </c>
      <c r="N961">
        <v>1.3261620715398601</v>
      </c>
      <c r="O961">
        <v>98.684210526315795</v>
      </c>
      <c r="P961">
        <v>0.123507616302998</v>
      </c>
      <c r="Q961">
        <v>0.100945777519832</v>
      </c>
    </row>
    <row r="962" spans="1:17" hidden="1" x14ac:dyDescent="0.3">
      <c r="A962" t="s">
        <v>2077</v>
      </c>
      <c r="B962" t="s">
        <v>2078</v>
      </c>
      <c r="C962" t="s">
        <v>3112</v>
      </c>
      <c r="D962" t="s">
        <v>48</v>
      </c>
      <c r="E962">
        <v>2874.84538114</v>
      </c>
      <c r="F962">
        <v>346.4</v>
      </c>
      <c r="G962">
        <v>39.479178881809297</v>
      </c>
      <c r="H962">
        <v>-7.9903480265843898</v>
      </c>
      <c r="I962">
        <v>3.2899444060406999</v>
      </c>
      <c r="J962">
        <v>-4.5561654495049799</v>
      </c>
      <c r="K962">
        <v>366.15429714322102</v>
      </c>
      <c r="L962">
        <v>317.83921822484598</v>
      </c>
      <c r="M962">
        <v>29.681476582259201</v>
      </c>
      <c r="N962">
        <v>0.52549574212321404</v>
      </c>
      <c r="O962">
        <v>19.803695150115399</v>
      </c>
      <c r="P962">
        <v>74.333165576245506</v>
      </c>
      <c r="Q962">
        <v>7.5625989901630997E-2</v>
      </c>
    </row>
    <row r="963" spans="1:17" x14ac:dyDescent="0.3">
      <c r="A963" t="s">
        <v>2079</v>
      </c>
      <c r="B963" t="s">
        <v>2080</v>
      </c>
      <c r="C963" t="s">
        <v>3105</v>
      </c>
      <c r="D963" t="s">
        <v>117</v>
      </c>
      <c r="E963">
        <v>2873.3099849999999</v>
      </c>
      <c r="F963">
        <v>1014.6</v>
      </c>
      <c r="G963">
        <v>-28.797647442224001</v>
      </c>
      <c r="H963">
        <v>-7.8860093306078802</v>
      </c>
      <c r="I963">
        <v>-26.506047985014799</v>
      </c>
      <c r="J963">
        <v>-4.9273594603802797</v>
      </c>
      <c r="K963">
        <v>1093.8164065746801</v>
      </c>
      <c r="L963">
        <v>1116.88033999202</v>
      </c>
      <c r="M963">
        <v>15.983897957965601</v>
      </c>
      <c r="N963">
        <v>0.56753521947605101</v>
      </c>
      <c r="O963">
        <v>33.9444115907746</v>
      </c>
      <c r="P963">
        <v>6.2408376963350696</v>
      </c>
      <c r="Q963">
        <v>-2.3847761953443E-2</v>
      </c>
    </row>
    <row r="964" spans="1:17" hidden="1" x14ac:dyDescent="0.3">
      <c r="A964" t="s">
        <v>2081</v>
      </c>
      <c r="B964" t="s">
        <v>2082</v>
      </c>
      <c r="C964" t="s">
        <v>3112</v>
      </c>
      <c r="D964" t="s">
        <v>233</v>
      </c>
      <c r="E964">
        <v>2867.3137740000002</v>
      </c>
      <c r="F964">
        <v>1014</v>
      </c>
      <c r="G964">
        <v>-1.92190735657894</v>
      </c>
      <c r="H964">
        <v>-12.512073647768799</v>
      </c>
      <c r="I964">
        <v>19.4458262732593</v>
      </c>
      <c r="J964">
        <v>-9.9321399686768501</v>
      </c>
      <c r="K964">
        <v>1084.63327979824</v>
      </c>
      <c r="L964">
        <v>946.93039616881799</v>
      </c>
      <c r="M964">
        <v>26.7655764093155</v>
      </c>
      <c r="N964">
        <v>0.26598914959345499</v>
      </c>
      <c r="O964">
        <v>35.083826429980199</v>
      </c>
      <c r="P964">
        <v>53.334341448661696</v>
      </c>
      <c r="Q964">
        <v>-2.5381071041344998E-2</v>
      </c>
    </row>
    <row r="965" spans="1:17" hidden="1" x14ac:dyDescent="0.3">
      <c r="A965" t="s">
        <v>2083</v>
      </c>
      <c r="B965" t="s">
        <v>2084</v>
      </c>
      <c r="C965" t="s">
        <v>3112</v>
      </c>
      <c r="D965" t="s">
        <v>117</v>
      </c>
      <c r="E965">
        <v>2845.7174379200001</v>
      </c>
      <c r="F965">
        <v>17.04</v>
      </c>
      <c r="G965">
        <v>58.650247097990402</v>
      </c>
      <c r="H965">
        <v>-9.3173938921342199</v>
      </c>
      <c r="I965">
        <v>-26.8336144801406</v>
      </c>
      <c r="J965">
        <v>-10.0882421671319</v>
      </c>
      <c r="K965">
        <v>18.887226395562301</v>
      </c>
      <c r="L965">
        <v>18.376356565088901</v>
      </c>
      <c r="M965">
        <v>15.502136738140599</v>
      </c>
      <c r="N965">
        <v>0.45644466742111101</v>
      </c>
      <c r="O965">
        <v>99.237089201877893</v>
      </c>
      <c r="P965">
        <v>91.460674157303302</v>
      </c>
      <c r="Q965">
        <v>0.10114796878523601</v>
      </c>
    </row>
    <row r="966" spans="1:17" hidden="1" x14ac:dyDescent="0.3">
      <c r="A966" t="s">
        <v>2085</v>
      </c>
      <c r="B966" t="s">
        <v>2086</v>
      </c>
      <c r="C966" t="s">
        <v>3112</v>
      </c>
      <c r="D966" t="s">
        <v>724</v>
      </c>
      <c r="E966">
        <v>2845.5354197890001</v>
      </c>
      <c r="F966">
        <v>26.44</v>
      </c>
      <c r="G966">
        <v>21.1747331829906</v>
      </c>
      <c r="H966">
        <v>-13.2211536892118</v>
      </c>
      <c r="I966">
        <v>-12.2396503072166</v>
      </c>
      <c r="J966">
        <v>-10.824701512256301</v>
      </c>
      <c r="K966">
        <v>26.5659846191855</v>
      </c>
      <c r="L966">
        <v>23.699786180992302</v>
      </c>
      <c r="M966">
        <v>34.4702200876552</v>
      </c>
      <c r="N966">
        <v>0.65291724815971097</v>
      </c>
      <c r="O966">
        <v>42.549167927382697</v>
      </c>
      <c r="P966">
        <v>51.954022988505699</v>
      </c>
      <c r="Q966">
        <v>-8.8379344420830008E-3</v>
      </c>
    </row>
    <row r="967" spans="1:17" hidden="1" x14ac:dyDescent="0.3">
      <c r="A967" t="s">
        <v>2087</v>
      </c>
      <c r="B967" t="s">
        <v>2088</v>
      </c>
      <c r="C967" t="s">
        <v>3112</v>
      </c>
      <c r="D967" t="s">
        <v>1329</v>
      </c>
      <c r="E967">
        <v>2832.4820204099901</v>
      </c>
      <c r="F967">
        <v>3056.45</v>
      </c>
      <c r="G967">
        <v>21.246680984677099</v>
      </c>
      <c r="H967">
        <v>-1.3451971375854499</v>
      </c>
      <c r="I967">
        <v>39.670810244586399</v>
      </c>
      <c r="J967">
        <v>-6.1624123371151498</v>
      </c>
      <c r="K967">
        <v>3233.06091493141</v>
      </c>
      <c r="L967">
        <v>2695.2079793107</v>
      </c>
      <c r="M967">
        <v>27.0050218638562</v>
      </c>
      <c r="N967">
        <v>0.52915391208062001</v>
      </c>
      <c r="O967">
        <v>20.121382649806101</v>
      </c>
      <c r="P967">
        <v>51.684863523573199</v>
      </c>
      <c r="Q967">
        <v>0.190232315967681</v>
      </c>
    </row>
    <row r="968" spans="1:17" hidden="1" x14ac:dyDescent="0.3">
      <c r="A968" t="s">
        <v>2089</v>
      </c>
      <c r="B968" t="s">
        <v>2090</v>
      </c>
      <c r="C968" t="s">
        <v>3112</v>
      </c>
      <c r="D968" t="s">
        <v>273</v>
      </c>
      <c r="E968">
        <v>2823.832656</v>
      </c>
      <c r="F968">
        <v>135.9</v>
      </c>
      <c r="G968">
        <v>39.211334209646999</v>
      </c>
      <c r="H968">
        <v>-17.0039063680046</v>
      </c>
      <c r="I968">
        <v>61.272308679357202</v>
      </c>
      <c r="J968">
        <v>-18.7994064990108</v>
      </c>
      <c r="K968">
        <v>170.85124001480699</v>
      </c>
      <c r="L968">
        <v>143.107832410188</v>
      </c>
      <c r="M968">
        <v>13.508572785527701</v>
      </c>
      <c r="N968">
        <v>0.76580207808977196</v>
      </c>
      <c r="O968">
        <v>92.052980132450301</v>
      </c>
      <c r="P968">
        <v>194.921875</v>
      </c>
      <c r="Q968">
        <v>0.18912701863985901</v>
      </c>
    </row>
    <row r="969" spans="1:17" hidden="1" x14ac:dyDescent="0.3">
      <c r="A969" t="s">
        <v>2091</v>
      </c>
      <c r="B969" t="s">
        <v>2092</v>
      </c>
      <c r="C969" t="s">
        <v>3112</v>
      </c>
      <c r="D969" t="s">
        <v>309</v>
      </c>
      <c r="E969">
        <v>2823.61177137</v>
      </c>
      <c r="F969">
        <v>818.7</v>
      </c>
      <c r="G969">
        <v>38.214553614092999</v>
      </c>
      <c r="H969">
        <v>3.0867032083831898</v>
      </c>
      <c r="I969">
        <v>70.195225330107206</v>
      </c>
      <c r="J969">
        <v>-1.42301994450585</v>
      </c>
      <c r="K969">
        <v>834.88970542313996</v>
      </c>
      <c r="L969">
        <v>658.72607295909097</v>
      </c>
      <c r="M969">
        <v>39.997838576008697</v>
      </c>
      <c r="N969">
        <v>0.62642139490071702</v>
      </c>
      <c r="O969">
        <v>18.175155734701299</v>
      </c>
      <c r="P969">
        <v>99.926739926739899</v>
      </c>
      <c r="Q969">
        <v>-3.4543504929518E-2</v>
      </c>
    </row>
    <row r="970" spans="1:17" hidden="1" x14ac:dyDescent="0.3">
      <c r="A970" t="s">
        <v>2093</v>
      </c>
      <c r="B970" t="s">
        <v>2094</v>
      </c>
      <c r="C970" t="s">
        <v>3112</v>
      </c>
      <c r="D970" t="s">
        <v>2095</v>
      </c>
      <c r="E970">
        <v>2821.75</v>
      </c>
      <c r="F970">
        <v>584.85</v>
      </c>
      <c r="G970">
        <v>150.71698670411701</v>
      </c>
      <c r="H970">
        <v>10.673330145659399</v>
      </c>
      <c r="I970">
        <v>1.0854361061619899</v>
      </c>
      <c r="J970">
        <v>-8.6372193337562102</v>
      </c>
      <c r="K970">
        <v>550.94474132083803</v>
      </c>
      <c r="M970">
        <v>42.076528537844503</v>
      </c>
      <c r="N970">
        <v>1.0124698695580201</v>
      </c>
      <c r="O970">
        <v>22.552791314012101</v>
      </c>
      <c r="P970">
        <v>192.42500000000001</v>
      </c>
    </row>
    <row r="971" spans="1:17" hidden="1" x14ac:dyDescent="0.3">
      <c r="A971" t="s">
        <v>2096</v>
      </c>
      <c r="B971" t="s">
        <v>2097</v>
      </c>
      <c r="C971" t="s">
        <v>3112</v>
      </c>
      <c r="D971" t="s">
        <v>2098</v>
      </c>
      <c r="E971">
        <v>2819.0607832000001</v>
      </c>
      <c r="F971">
        <v>246.3</v>
      </c>
      <c r="G971">
        <v>1.84856565148581</v>
      </c>
      <c r="H971">
        <v>-0.28465687293358799</v>
      </c>
      <c r="I971">
        <v>-16.364837340145701</v>
      </c>
      <c r="J971">
        <v>-7.3074935040303801</v>
      </c>
      <c r="K971">
        <v>266.62034866925302</v>
      </c>
      <c r="L971">
        <v>244.42657808739</v>
      </c>
      <c r="M971">
        <v>28.4986904416144</v>
      </c>
      <c r="N971">
        <v>0.60861001373024404</v>
      </c>
      <c r="O971">
        <v>33.982947624847696</v>
      </c>
      <c r="P971">
        <v>127.528868360277</v>
      </c>
    </row>
    <row r="972" spans="1:17" hidden="1" x14ac:dyDescent="0.3">
      <c r="A972" t="s">
        <v>2099</v>
      </c>
      <c r="B972" t="s">
        <v>2100</v>
      </c>
      <c r="C972" t="s">
        <v>3112</v>
      </c>
      <c r="D972" t="s">
        <v>219</v>
      </c>
      <c r="E972">
        <v>2803.120439625</v>
      </c>
      <c r="F972">
        <v>2642.25</v>
      </c>
      <c r="G972">
        <v>134.50108438130599</v>
      </c>
      <c r="H972">
        <v>-0.481209032915005</v>
      </c>
      <c r="I972">
        <v>83.673306283721104</v>
      </c>
      <c r="J972">
        <v>-11.2089368765755</v>
      </c>
      <c r="K972">
        <v>2563.53882003234</v>
      </c>
      <c r="L972">
        <v>1904.32363481836</v>
      </c>
      <c r="M972">
        <v>34.692713904455097</v>
      </c>
      <c r="N972">
        <v>1.67467774283824</v>
      </c>
      <c r="O972">
        <v>28.602516794398699</v>
      </c>
      <c r="P972">
        <v>165.81991951710199</v>
      </c>
      <c r="Q972">
        <v>0.14891179973176599</v>
      </c>
    </row>
    <row r="973" spans="1:17" hidden="1" x14ac:dyDescent="0.3">
      <c r="A973" t="s">
        <v>2101</v>
      </c>
      <c r="B973" t="s">
        <v>2102</v>
      </c>
      <c r="C973" t="s">
        <v>3112</v>
      </c>
      <c r="D973" t="s">
        <v>51</v>
      </c>
      <c r="E973">
        <v>2801.3707920000002</v>
      </c>
      <c r="F973">
        <v>302.35000000000002</v>
      </c>
      <c r="G973">
        <v>-34.176202150371701</v>
      </c>
      <c r="H973">
        <v>-8.0322888731500992</v>
      </c>
      <c r="I973">
        <v>-15.800607475711899</v>
      </c>
      <c r="J973">
        <v>-8.9098864107711098</v>
      </c>
      <c r="K973">
        <v>341.97660377687401</v>
      </c>
      <c r="L973">
        <v>342.71206851959403</v>
      </c>
      <c r="M973">
        <v>14.546334079955299</v>
      </c>
      <c r="N973">
        <v>1.20195399688245</v>
      </c>
      <c r="O973">
        <v>37.258144534479797</v>
      </c>
      <c r="P973">
        <v>5.4954640614096304</v>
      </c>
      <c r="Q973">
        <v>-9.7799755410744996E-2</v>
      </c>
    </row>
    <row r="974" spans="1:17" hidden="1" x14ac:dyDescent="0.3">
      <c r="A974" t="s">
        <v>2103</v>
      </c>
      <c r="B974" t="s">
        <v>2104</v>
      </c>
      <c r="C974" t="s">
        <v>3112</v>
      </c>
      <c r="D974" t="s">
        <v>141</v>
      </c>
      <c r="E974">
        <v>2789.2044718799998</v>
      </c>
      <c r="F974">
        <v>61.02</v>
      </c>
      <c r="G974">
        <v>9.6494191365498203</v>
      </c>
      <c r="H974">
        <v>-9.1653582845423909</v>
      </c>
      <c r="I974">
        <v>-24.683944525382699</v>
      </c>
      <c r="J974">
        <v>-9.29469549123238</v>
      </c>
      <c r="K974">
        <v>72.515547871251101</v>
      </c>
      <c r="M974">
        <v>22.9812030618927</v>
      </c>
      <c r="N974">
        <v>0.45743821310091798</v>
      </c>
      <c r="O974">
        <v>77.892494264175596</v>
      </c>
      <c r="P974">
        <v>69.5</v>
      </c>
    </row>
    <row r="975" spans="1:17" hidden="1" x14ac:dyDescent="0.3">
      <c r="A975" t="s">
        <v>2105</v>
      </c>
      <c r="B975" t="s">
        <v>2106</v>
      </c>
      <c r="C975" t="s">
        <v>3112</v>
      </c>
      <c r="D975" t="s">
        <v>1979</v>
      </c>
      <c r="E975">
        <v>2762.88</v>
      </c>
      <c r="F975">
        <v>436.4</v>
      </c>
      <c r="G975">
        <v>40.939198186816</v>
      </c>
      <c r="H975">
        <v>5.3649136133870803</v>
      </c>
      <c r="I975">
        <v>42.2084660720353</v>
      </c>
      <c r="J975">
        <v>-6.9094778141365296</v>
      </c>
      <c r="K975">
        <v>424.593103284672</v>
      </c>
      <c r="L975">
        <v>338.20523568301797</v>
      </c>
      <c r="M975">
        <v>34.263591147326601</v>
      </c>
      <c r="N975">
        <v>0.37929414145474599</v>
      </c>
      <c r="O975">
        <v>16.750687442713101</v>
      </c>
      <c r="P975">
        <v>92.204360273067493</v>
      </c>
      <c r="Q975">
        <v>0.192286011264104</v>
      </c>
    </row>
    <row r="976" spans="1:17" hidden="1" x14ac:dyDescent="0.3">
      <c r="A976" t="s">
        <v>2107</v>
      </c>
      <c r="B976" t="s">
        <v>2108</v>
      </c>
      <c r="C976" t="s">
        <v>3112</v>
      </c>
      <c r="D976" t="s">
        <v>80</v>
      </c>
      <c r="E976">
        <v>2759.4625495199998</v>
      </c>
      <c r="F976">
        <v>33.07</v>
      </c>
      <c r="G976">
        <v>151.426944875603</v>
      </c>
      <c r="H976">
        <v>23.830152388680499</v>
      </c>
      <c r="I976">
        <v>21.893415730010702</v>
      </c>
      <c r="J976">
        <v>0.56275830988339104</v>
      </c>
      <c r="K976">
        <v>29.257845273215601</v>
      </c>
      <c r="L976">
        <v>25.388017007869902</v>
      </c>
      <c r="M976">
        <v>53.403801555396299</v>
      </c>
      <c r="N976">
        <v>1.7267405356447401</v>
      </c>
      <c r="O976">
        <v>5.5337163592379799</v>
      </c>
      <c r="P976">
        <v>207.75142056234901</v>
      </c>
      <c r="Q976">
        <v>6.1376419346799001E-2</v>
      </c>
    </row>
    <row r="977" spans="1:17" hidden="1" x14ac:dyDescent="0.3">
      <c r="A977" t="s">
        <v>2109</v>
      </c>
      <c r="B977" t="s">
        <v>2110</v>
      </c>
      <c r="C977" t="s">
        <v>3112</v>
      </c>
      <c r="D977" t="s">
        <v>394</v>
      </c>
      <c r="E977">
        <v>2758.7585445</v>
      </c>
      <c r="F977">
        <v>3714.35</v>
      </c>
      <c r="G977">
        <v>-30.084524402317601</v>
      </c>
      <c r="H977">
        <v>-8.1980985801007797</v>
      </c>
      <c r="I977">
        <v>-18.012708746474399</v>
      </c>
      <c r="J977">
        <v>-7.9387022311573299</v>
      </c>
      <c r="K977">
        <v>4148.05759345766</v>
      </c>
      <c r="L977">
        <v>4164.50738505762</v>
      </c>
      <c r="M977">
        <v>17.658780320230601</v>
      </c>
      <c r="N977">
        <v>0.53867223529431696</v>
      </c>
      <c r="O977">
        <v>37.224548036668502</v>
      </c>
      <c r="P977">
        <v>5.0720640443558</v>
      </c>
      <c r="Q977">
        <v>4.1259578238804002E-2</v>
      </c>
    </row>
    <row r="978" spans="1:17" hidden="1" x14ac:dyDescent="0.3">
      <c r="A978" t="s">
        <v>2111</v>
      </c>
      <c r="B978" t="s">
        <v>2112</v>
      </c>
      <c r="C978" t="s">
        <v>3112</v>
      </c>
      <c r="D978" t="s">
        <v>465</v>
      </c>
      <c r="E978">
        <v>2754.4797666999998</v>
      </c>
      <c r="F978">
        <v>4372.6499999999996</v>
      </c>
      <c r="G978">
        <v>4.9427417504066398</v>
      </c>
      <c r="H978">
        <v>-2.4390508199387799</v>
      </c>
      <c r="I978">
        <v>12.4853320899867</v>
      </c>
      <c r="J978">
        <v>-6.5461982200034798</v>
      </c>
      <c r="K978">
        <v>4599.8214353170597</v>
      </c>
      <c r="L978">
        <v>4125.1222647918303</v>
      </c>
      <c r="M978">
        <v>24.819867749223999</v>
      </c>
      <c r="N978">
        <v>0.36359256196004702</v>
      </c>
      <c r="O978">
        <v>24.089510937303402</v>
      </c>
      <c r="P978">
        <v>53.316035833873798</v>
      </c>
      <c r="Q978">
        <v>0.121607212607394</v>
      </c>
    </row>
    <row r="979" spans="1:17" x14ac:dyDescent="0.3">
      <c r="A979" t="s">
        <v>2113</v>
      </c>
      <c r="B979" t="s">
        <v>2114</v>
      </c>
      <c r="C979" t="s">
        <v>3099</v>
      </c>
      <c r="D979" t="s">
        <v>516</v>
      </c>
      <c r="E979">
        <v>2751.5762273</v>
      </c>
      <c r="F979">
        <v>394.05</v>
      </c>
      <c r="G979">
        <v>-17.3894007451051</v>
      </c>
      <c r="H979">
        <v>-11.851461914505499</v>
      </c>
      <c r="I979">
        <v>2.22132430709217</v>
      </c>
      <c r="J979">
        <v>-6.9887256349552498</v>
      </c>
      <c r="K979">
        <v>430.04427594327097</v>
      </c>
      <c r="L979">
        <v>394.520153162329</v>
      </c>
      <c r="M979">
        <v>13.063360201695</v>
      </c>
      <c r="N979">
        <v>0.34647239723734502</v>
      </c>
      <c r="O979">
        <v>28.156325339423901</v>
      </c>
      <c r="P979">
        <v>33.553634977122499</v>
      </c>
      <c r="Q979">
        <v>-1.8452190865940001E-2</v>
      </c>
    </row>
    <row r="980" spans="1:17" hidden="1" x14ac:dyDescent="0.3">
      <c r="A980" t="s">
        <v>2115</v>
      </c>
      <c r="B980" t="s">
        <v>2116</v>
      </c>
      <c r="C980" t="s">
        <v>3112</v>
      </c>
      <c r="D980" t="s">
        <v>449</v>
      </c>
      <c r="E980">
        <v>2747.3288527999998</v>
      </c>
      <c r="F980">
        <v>501.05</v>
      </c>
      <c r="G980">
        <v>-4.5992394790417901</v>
      </c>
      <c r="H980">
        <v>2.1013853430072098</v>
      </c>
      <c r="I980">
        <v>-20.5563691296747</v>
      </c>
      <c r="J980">
        <v>-8.3547905164512297</v>
      </c>
      <c r="K980">
        <v>518.50681938793002</v>
      </c>
      <c r="L980">
        <v>510.23510478367803</v>
      </c>
      <c r="M980">
        <v>32.6109310812991</v>
      </c>
      <c r="N980">
        <v>0.58050229117542895</v>
      </c>
      <c r="O980">
        <v>31.713401856102099</v>
      </c>
      <c r="P980">
        <v>23.654985192497499</v>
      </c>
      <c r="Q980">
        <v>1.1030115512559999E-3</v>
      </c>
    </row>
    <row r="981" spans="1:17" hidden="1" x14ac:dyDescent="0.3">
      <c r="A981" t="s">
        <v>2117</v>
      </c>
      <c r="B981" t="s">
        <v>2118</v>
      </c>
      <c r="C981" t="s">
        <v>3112</v>
      </c>
      <c r="D981" t="s">
        <v>21</v>
      </c>
      <c r="E981">
        <v>2744.4874012499999</v>
      </c>
      <c r="F981">
        <v>222.7</v>
      </c>
      <c r="G981">
        <v>-51.993467965090304</v>
      </c>
      <c r="H981">
        <v>-17.342845597788902</v>
      </c>
      <c r="I981">
        <v>-9.8631936531787296</v>
      </c>
      <c r="J981">
        <v>-7.7144923629120896</v>
      </c>
      <c r="K981">
        <v>244.04200332899899</v>
      </c>
      <c r="L981">
        <v>235.30316375397399</v>
      </c>
      <c r="M981">
        <v>25.565092148922499</v>
      </c>
      <c r="N981">
        <v>0.27800657193335598</v>
      </c>
      <c r="O981">
        <v>43.691064211944301</v>
      </c>
      <c r="P981">
        <v>32.591093117408803</v>
      </c>
      <c r="Q981">
        <v>0.11384772200686</v>
      </c>
    </row>
    <row r="982" spans="1:17" x14ac:dyDescent="0.3">
      <c r="A982" t="s">
        <v>2119</v>
      </c>
      <c r="B982" t="s">
        <v>2120</v>
      </c>
      <c r="C982" t="s">
        <v>3110</v>
      </c>
      <c r="D982" t="s">
        <v>141</v>
      </c>
      <c r="E982">
        <v>2741.4790326299999</v>
      </c>
      <c r="F982">
        <v>364.65</v>
      </c>
      <c r="G982">
        <v>-50.288591874142099</v>
      </c>
      <c r="H982">
        <v>-2.5712137208939398</v>
      </c>
      <c r="I982">
        <v>-42.036471441128398</v>
      </c>
      <c r="J982">
        <v>-7.7362131601424897</v>
      </c>
      <c r="K982">
        <v>397.54796795948602</v>
      </c>
      <c r="L982">
        <v>429.99559687775502</v>
      </c>
      <c r="M982">
        <v>30.252218403037499</v>
      </c>
      <c r="N982">
        <v>2.19474452767244</v>
      </c>
      <c r="O982">
        <v>60.427807486631004</v>
      </c>
      <c r="P982">
        <v>5.6956521739130297</v>
      </c>
      <c r="Q982">
        <v>9.8182788004589992E-3</v>
      </c>
    </row>
    <row r="983" spans="1:17" hidden="1" x14ac:dyDescent="0.3">
      <c r="A983" t="s">
        <v>2121</v>
      </c>
      <c r="B983" t="s">
        <v>2122</v>
      </c>
      <c r="C983" t="s">
        <v>3112</v>
      </c>
      <c r="D983" t="s">
        <v>404</v>
      </c>
      <c r="E983">
        <v>2733.4335168749999</v>
      </c>
      <c r="F983">
        <v>1964.7</v>
      </c>
      <c r="G983">
        <v>-42.927591869316402</v>
      </c>
      <c r="H983">
        <v>2.1366910653453801</v>
      </c>
      <c r="I983">
        <v>-6.8044842728086596</v>
      </c>
      <c r="J983">
        <v>-2.4137601453388702</v>
      </c>
      <c r="K983">
        <v>1893.8817983307499</v>
      </c>
      <c r="L983">
        <v>1951.3922730249801</v>
      </c>
      <c r="M983">
        <v>30.185632703607201</v>
      </c>
      <c r="N983">
        <v>0.82544120120318798</v>
      </c>
      <c r="O983">
        <v>23.428513259021699</v>
      </c>
      <c r="P983">
        <v>16.2544378698224</v>
      </c>
      <c r="Q983">
        <v>-7.3697520621276005E-2</v>
      </c>
    </row>
    <row r="984" spans="1:17" x14ac:dyDescent="0.3">
      <c r="A984" t="s">
        <v>2123</v>
      </c>
      <c r="B984" t="s">
        <v>2124</v>
      </c>
      <c r="C984" t="s">
        <v>3101</v>
      </c>
      <c r="D984" t="s">
        <v>169</v>
      </c>
      <c r="E984">
        <v>2724.4198418149999</v>
      </c>
      <c r="F984">
        <v>176.91</v>
      </c>
      <c r="G984">
        <v>-3.6791900759597902</v>
      </c>
      <c r="H984">
        <v>1.9529449221903299</v>
      </c>
      <c r="I984">
        <v>-32.633194558567098</v>
      </c>
      <c r="J984">
        <v>-10.657378527804299</v>
      </c>
      <c r="K984">
        <v>184.63047329332099</v>
      </c>
      <c r="L984">
        <v>185.439219775201</v>
      </c>
      <c r="M984">
        <v>36.775125642482401</v>
      </c>
      <c r="N984">
        <v>0.56908678493189901</v>
      </c>
      <c r="O984">
        <v>59.968345486405497</v>
      </c>
      <c r="P984">
        <v>33.0150375939849</v>
      </c>
      <c r="Q984">
        <v>-1.4221049641854E-2</v>
      </c>
    </row>
    <row r="985" spans="1:17" hidden="1" x14ac:dyDescent="0.3">
      <c r="A985" t="s">
        <v>2125</v>
      </c>
      <c r="B985" t="s">
        <v>2126</v>
      </c>
      <c r="C985" t="s">
        <v>3112</v>
      </c>
      <c r="D985" t="s">
        <v>117</v>
      </c>
      <c r="E985">
        <v>2720.6112980879998</v>
      </c>
      <c r="F985">
        <v>153.84</v>
      </c>
      <c r="G985">
        <v>-33.7487834670317</v>
      </c>
      <c r="H985">
        <v>-8.6237625044346196</v>
      </c>
      <c r="I985">
        <v>-18.542679059957099</v>
      </c>
      <c r="J985">
        <v>-8.5088784786660305</v>
      </c>
      <c r="K985">
        <v>178.35231403300301</v>
      </c>
      <c r="L985">
        <v>173.91035460615799</v>
      </c>
      <c r="M985">
        <v>24.475974253806601</v>
      </c>
      <c r="N985">
        <v>0.40146766307357101</v>
      </c>
      <c r="O985">
        <v>54.056162246489798</v>
      </c>
      <c r="P985">
        <v>20.046820132657</v>
      </c>
      <c r="Q985">
        <v>8.6743140033841995E-2</v>
      </c>
    </row>
    <row r="986" spans="1:17" hidden="1" x14ac:dyDescent="0.3">
      <c r="A986" t="s">
        <v>2127</v>
      </c>
      <c r="B986" t="s">
        <v>2128</v>
      </c>
      <c r="C986" t="s">
        <v>3112</v>
      </c>
      <c r="D986" t="s">
        <v>117</v>
      </c>
      <c r="E986">
        <v>2708.8867049999999</v>
      </c>
      <c r="F986">
        <v>526.35</v>
      </c>
      <c r="G986">
        <v>-55.556598201542897</v>
      </c>
      <c r="H986">
        <v>0.41187408525833602</v>
      </c>
      <c r="I986">
        <v>-25.118571802804901</v>
      </c>
      <c r="J986">
        <v>-0.31750184431396999</v>
      </c>
      <c r="K986">
        <v>568.49592769288995</v>
      </c>
      <c r="L986">
        <v>614.47268965076205</v>
      </c>
      <c r="M986">
        <v>32.148526668118599</v>
      </c>
      <c r="N986">
        <v>1.1201565344449</v>
      </c>
      <c r="O986">
        <v>55.761375510591797</v>
      </c>
      <c r="P986">
        <v>5.0598802395209503</v>
      </c>
      <c r="Q986">
        <v>1.0570073209869E-2</v>
      </c>
    </row>
    <row r="987" spans="1:17" hidden="1" x14ac:dyDescent="0.3">
      <c r="A987" t="s">
        <v>2129</v>
      </c>
      <c r="B987" t="s">
        <v>2130</v>
      </c>
      <c r="C987" t="s">
        <v>3112</v>
      </c>
      <c r="D987" t="s">
        <v>782</v>
      </c>
      <c r="E987">
        <v>2707.6740467</v>
      </c>
      <c r="F987">
        <v>673.85</v>
      </c>
      <c r="G987">
        <v>-26.2842936091828</v>
      </c>
      <c r="H987">
        <v>0.78754523812508004</v>
      </c>
      <c r="I987">
        <v>-2.8582724008628602</v>
      </c>
      <c r="J987">
        <v>-4.5432742492798903</v>
      </c>
      <c r="K987">
        <v>710.87997470333596</v>
      </c>
      <c r="L987">
        <v>704.76026088866195</v>
      </c>
      <c r="M987">
        <v>21.4087104704643</v>
      </c>
      <c r="N987">
        <v>0.55003572790455202</v>
      </c>
      <c r="O987">
        <v>29.494694664984699</v>
      </c>
      <c r="P987">
        <v>20.0730577334283</v>
      </c>
      <c r="Q987">
        <v>-4.5258426121742003E-2</v>
      </c>
    </row>
    <row r="988" spans="1:17" hidden="1" x14ac:dyDescent="0.3">
      <c r="A988" t="s">
        <v>2131</v>
      </c>
      <c r="B988" t="s">
        <v>2132</v>
      </c>
      <c r="C988" t="s">
        <v>3112</v>
      </c>
      <c r="D988" t="s">
        <v>149</v>
      </c>
      <c r="E988">
        <v>2695.0208736599998</v>
      </c>
      <c r="F988">
        <v>42.57</v>
      </c>
      <c r="G988">
        <v>16.2779004097011</v>
      </c>
      <c r="H988">
        <v>-9.8831073162685108</v>
      </c>
      <c r="I988">
        <v>-6.4739022499247998</v>
      </c>
      <c r="J988">
        <v>-7.3744107824652998</v>
      </c>
      <c r="K988">
        <v>48.884841450977703</v>
      </c>
      <c r="L988">
        <v>45.687561125979997</v>
      </c>
      <c r="M988">
        <v>23.5170770111088</v>
      </c>
      <c r="N988">
        <v>0.36655960528919102</v>
      </c>
      <c r="O988">
        <v>59.619450317124702</v>
      </c>
      <c r="P988">
        <v>57.959183673469397</v>
      </c>
      <c r="Q988">
        <v>8.1901626778610001E-2</v>
      </c>
    </row>
    <row r="989" spans="1:17" hidden="1" x14ac:dyDescent="0.3">
      <c r="A989" t="s">
        <v>2133</v>
      </c>
      <c r="B989" t="s">
        <v>2134</v>
      </c>
      <c r="C989" t="s">
        <v>3112</v>
      </c>
      <c r="D989" t="s">
        <v>192</v>
      </c>
      <c r="E989">
        <v>2690.3093493749998</v>
      </c>
      <c r="F989">
        <v>1779.4</v>
      </c>
      <c r="G989">
        <v>-49.308922887944298</v>
      </c>
      <c r="H989">
        <v>-0.29189241218186002</v>
      </c>
      <c r="I989">
        <v>-13.5702425272291</v>
      </c>
      <c r="J989">
        <v>-3.3458143624951302</v>
      </c>
      <c r="K989">
        <v>1899.40149429796</v>
      </c>
      <c r="L989">
        <v>1984.06344066205</v>
      </c>
      <c r="M989">
        <v>19.558746012423001</v>
      </c>
      <c r="N989">
        <v>0.40642807463939701</v>
      </c>
      <c r="O989">
        <v>38.248847926267203</v>
      </c>
      <c r="P989">
        <v>2.1381626151594202</v>
      </c>
      <c r="Q989">
        <v>1.9198839336431999E-2</v>
      </c>
    </row>
    <row r="990" spans="1:17" hidden="1" x14ac:dyDescent="0.3">
      <c r="A990" t="s">
        <v>2135</v>
      </c>
      <c r="B990" t="s">
        <v>2136</v>
      </c>
      <c r="C990" t="s">
        <v>3112</v>
      </c>
      <c r="D990" t="s">
        <v>105</v>
      </c>
      <c r="E990">
        <v>2687.5067589700002</v>
      </c>
      <c r="F990">
        <v>465.75</v>
      </c>
      <c r="G990">
        <v>-29.678747893038999</v>
      </c>
      <c r="H990">
        <v>3.9336225886298699</v>
      </c>
      <c r="I990">
        <v>-10.4559677823329</v>
      </c>
      <c r="J990">
        <v>-1.6284696590229299</v>
      </c>
      <c r="K990">
        <v>497.433276996573</v>
      </c>
      <c r="M990">
        <v>42.291551385191902</v>
      </c>
      <c r="N990">
        <v>0.77060689597658605</v>
      </c>
      <c r="O990">
        <v>34.7289318303811</v>
      </c>
      <c r="P990">
        <v>6.0450819672131102</v>
      </c>
    </row>
    <row r="991" spans="1:17" hidden="1" x14ac:dyDescent="0.3">
      <c r="A991" t="s">
        <v>2137</v>
      </c>
      <c r="B991" t="s">
        <v>2138</v>
      </c>
      <c r="C991" t="s">
        <v>3112</v>
      </c>
      <c r="D991" t="s">
        <v>2139</v>
      </c>
      <c r="E991">
        <v>2684.1015203000002</v>
      </c>
      <c r="F991">
        <v>1546.1</v>
      </c>
      <c r="G991">
        <v>1.5219963219144701</v>
      </c>
      <c r="H991">
        <v>21.9301915232321</v>
      </c>
      <c r="I991">
        <v>20.744776432620402</v>
      </c>
      <c r="J991">
        <v>-3.8587500219428499</v>
      </c>
      <c r="M991">
        <v>58.749206279401797</v>
      </c>
      <c r="O991">
        <v>11.8944440851173</v>
      </c>
      <c r="P991">
        <v>39.2694680898977</v>
      </c>
    </row>
    <row r="992" spans="1:17" hidden="1" x14ac:dyDescent="0.3">
      <c r="A992" t="s">
        <v>2140</v>
      </c>
      <c r="B992" t="s">
        <v>2141</v>
      </c>
      <c r="C992" t="s">
        <v>3112</v>
      </c>
      <c r="D992" t="s">
        <v>2142</v>
      </c>
      <c r="E992">
        <v>2673.3011299999998</v>
      </c>
      <c r="F992">
        <v>285.10000000000002</v>
      </c>
      <c r="G992">
        <v>147.54291620677299</v>
      </c>
      <c r="H992">
        <v>-4.6431657115950804</v>
      </c>
      <c r="I992">
        <v>67.373120717939699</v>
      </c>
      <c r="J992">
        <v>-8.2695820944727298</v>
      </c>
      <c r="K992">
        <v>260.485338704296</v>
      </c>
      <c r="L992">
        <v>192.84775310799901</v>
      </c>
      <c r="M992">
        <v>26.661312914490001</v>
      </c>
      <c r="N992">
        <v>0.13752862039239699</v>
      </c>
      <c r="O992">
        <v>15.696246930901401</v>
      </c>
      <c r="P992">
        <v>220.87788407428201</v>
      </c>
    </row>
    <row r="993" spans="1:17" hidden="1" x14ac:dyDescent="0.3">
      <c r="A993" t="s">
        <v>2143</v>
      </c>
      <c r="B993" t="s">
        <v>2144</v>
      </c>
      <c r="C993" t="s">
        <v>3112</v>
      </c>
      <c r="D993" t="s">
        <v>2145</v>
      </c>
      <c r="E993">
        <v>2670.5</v>
      </c>
      <c r="F993">
        <v>944.85</v>
      </c>
      <c r="G993">
        <v>74.259112225340502</v>
      </c>
      <c r="H993">
        <v>6.3767421061737197</v>
      </c>
      <c r="I993">
        <v>8.1743850505535693</v>
      </c>
      <c r="J993">
        <v>-7.7193835401732098</v>
      </c>
      <c r="K993">
        <v>1001.63998201279</v>
      </c>
      <c r="L993">
        <v>900.09745370716098</v>
      </c>
      <c r="M993">
        <v>34.752376979872501</v>
      </c>
      <c r="N993">
        <v>0.76972396798120601</v>
      </c>
      <c r="O993">
        <v>54.3049161242525</v>
      </c>
      <c r="P993">
        <v>110.481176208509</v>
      </c>
      <c r="Q993">
        <v>0.100014220755483</v>
      </c>
    </row>
    <row r="994" spans="1:17" hidden="1" x14ac:dyDescent="0.3">
      <c r="A994" t="s">
        <v>2146</v>
      </c>
      <c r="B994" t="s">
        <v>2147</v>
      </c>
      <c r="C994" t="s">
        <v>3112</v>
      </c>
      <c r="D994" t="s">
        <v>133</v>
      </c>
      <c r="E994">
        <v>2663.3208800000002</v>
      </c>
      <c r="F994">
        <v>3440.7</v>
      </c>
      <c r="G994">
        <v>423.92066665280601</v>
      </c>
      <c r="H994">
        <v>-6.6440260189703499</v>
      </c>
      <c r="I994">
        <v>55.995699666705299</v>
      </c>
      <c r="J994">
        <v>10.4921242955874</v>
      </c>
      <c r="K994">
        <v>3308.0293392257099</v>
      </c>
      <c r="L994">
        <v>2168.2223147596801</v>
      </c>
      <c r="M994">
        <v>48.592974298857598</v>
      </c>
      <c r="N994">
        <v>0.67081683894275901</v>
      </c>
      <c r="O994">
        <v>41.790914639462898</v>
      </c>
      <c r="P994">
        <v>503.68453373102898</v>
      </c>
      <c r="Q994">
        <v>0.24938622599936799</v>
      </c>
    </row>
    <row r="995" spans="1:17" hidden="1" x14ac:dyDescent="0.3">
      <c r="A995" t="s">
        <v>2148</v>
      </c>
      <c r="B995" t="s">
        <v>2149</v>
      </c>
      <c r="C995" t="s">
        <v>3112</v>
      </c>
      <c r="D995" t="s">
        <v>21</v>
      </c>
      <c r="E995">
        <v>2662.6641288000001</v>
      </c>
      <c r="F995">
        <v>719.25</v>
      </c>
      <c r="G995">
        <v>102.67196908155999</v>
      </c>
      <c r="H995">
        <v>-6.5289172580874499</v>
      </c>
      <c r="I995">
        <v>9.4366497612593001</v>
      </c>
      <c r="J995">
        <v>-7.0009194688732697</v>
      </c>
      <c r="K995">
        <v>740.36271085080205</v>
      </c>
      <c r="L995">
        <v>632.15561181163696</v>
      </c>
      <c r="M995">
        <v>23.297892276124401</v>
      </c>
      <c r="N995">
        <v>0.66706074370166402</v>
      </c>
      <c r="O995">
        <v>18.992005561348599</v>
      </c>
      <c r="P995">
        <v>140.914419695193</v>
      </c>
      <c r="Q995">
        <v>9.7278694922016004E-2</v>
      </c>
    </row>
    <row r="996" spans="1:17" hidden="1" x14ac:dyDescent="0.3">
      <c r="A996" t="s">
        <v>2150</v>
      </c>
      <c r="B996" t="s">
        <v>2151</v>
      </c>
      <c r="C996" t="s">
        <v>3112</v>
      </c>
      <c r="D996" t="s">
        <v>238</v>
      </c>
      <c r="E996">
        <v>2661.2969856</v>
      </c>
      <c r="F996">
        <v>437.83</v>
      </c>
      <c r="G996">
        <v>-36.337912103292901</v>
      </c>
      <c r="H996">
        <v>-3.7722162271595998</v>
      </c>
      <c r="I996">
        <v>-17.1151319925869</v>
      </c>
      <c r="J996">
        <v>-5.5693346619636301</v>
      </c>
      <c r="M996">
        <v>35.425480852729898</v>
      </c>
      <c r="O996">
        <v>17.282963707375</v>
      </c>
      <c r="P996">
        <v>8.8858492912210707</v>
      </c>
    </row>
    <row r="997" spans="1:17" hidden="1" x14ac:dyDescent="0.3">
      <c r="A997" t="s">
        <v>2152</v>
      </c>
      <c r="B997" t="s">
        <v>2153</v>
      </c>
      <c r="C997" t="s">
        <v>3112</v>
      </c>
      <c r="D997" t="s">
        <v>77</v>
      </c>
      <c r="E997">
        <v>2652.7154500000001</v>
      </c>
      <c r="F997">
        <v>971.6</v>
      </c>
      <c r="G997">
        <v>281.22561646627202</v>
      </c>
      <c r="H997">
        <v>-1.5722808892999101</v>
      </c>
      <c r="I997">
        <v>-46.184218034147797</v>
      </c>
      <c r="J997">
        <v>-7.5744077916482198</v>
      </c>
      <c r="K997">
        <v>1053.1937577102101</v>
      </c>
      <c r="L997">
        <v>963.18613282691604</v>
      </c>
      <c r="M997">
        <v>23.871078481119401</v>
      </c>
      <c r="N997">
        <v>0.34575929926481602</v>
      </c>
      <c r="O997">
        <v>63.441745574310403</v>
      </c>
      <c r="P997">
        <v>309.00862976215501</v>
      </c>
      <c r="Q997">
        <v>0.20114810686702</v>
      </c>
    </row>
    <row r="998" spans="1:17" hidden="1" x14ac:dyDescent="0.3">
      <c r="A998" t="s">
        <v>2154</v>
      </c>
      <c r="B998" t="s">
        <v>2155</v>
      </c>
      <c r="C998" t="s">
        <v>3112</v>
      </c>
      <c r="D998" t="s">
        <v>270</v>
      </c>
      <c r="E998">
        <v>2650.4920526599999</v>
      </c>
      <c r="F998">
        <v>92.39</v>
      </c>
      <c r="G998">
        <v>44.105358797140603</v>
      </c>
      <c r="H998">
        <v>0.79409890283934703</v>
      </c>
      <c r="I998">
        <v>54.5289106806663</v>
      </c>
      <c r="J998">
        <v>-15.0684362649731</v>
      </c>
      <c r="K998">
        <v>92.2224050696164</v>
      </c>
      <c r="L998">
        <v>71.873309352207301</v>
      </c>
      <c r="M998">
        <v>33.060506770965901</v>
      </c>
      <c r="N998">
        <v>0.65527164034271901</v>
      </c>
      <c r="O998">
        <v>21.6581881155969</v>
      </c>
      <c r="P998">
        <v>101.066376496191</v>
      </c>
      <c r="Q998">
        <v>6.7669939345355007E-2</v>
      </c>
    </row>
    <row r="999" spans="1:17" hidden="1" x14ac:dyDescent="0.3">
      <c r="A999" t="s">
        <v>2156</v>
      </c>
      <c r="B999" t="s">
        <v>2157</v>
      </c>
      <c r="C999" t="s">
        <v>3112</v>
      </c>
      <c r="D999" t="s">
        <v>1650</v>
      </c>
      <c r="E999">
        <v>2644.090741</v>
      </c>
      <c r="F999">
        <v>67.75</v>
      </c>
      <c r="G999">
        <v>-0.95785417944682605</v>
      </c>
      <c r="H999">
        <v>10.401829574367</v>
      </c>
      <c r="I999">
        <v>-1.7664122520113901</v>
      </c>
      <c r="J999">
        <v>2.06481369114409</v>
      </c>
      <c r="K999">
        <v>64.967818993796797</v>
      </c>
      <c r="L999">
        <v>61.226026580390503</v>
      </c>
      <c r="M999">
        <v>53.860821394049402</v>
      </c>
      <c r="N999">
        <v>1.06705927161476</v>
      </c>
      <c r="O999">
        <v>3.0258302583025798</v>
      </c>
      <c r="P999">
        <v>29.367958755012399</v>
      </c>
      <c r="Q999">
        <v>-2.7484158448541001E-2</v>
      </c>
    </row>
    <row r="1000" spans="1:17" hidden="1" x14ac:dyDescent="0.3">
      <c r="A1000" t="s">
        <v>2158</v>
      </c>
      <c r="B1000" t="s">
        <v>2159</v>
      </c>
      <c r="C1000" t="s">
        <v>3112</v>
      </c>
      <c r="D1000" t="s">
        <v>74</v>
      </c>
      <c r="E1000">
        <v>2635.4562903239998</v>
      </c>
      <c r="F1000">
        <v>215.69</v>
      </c>
      <c r="G1000">
        <v>-40.299744182112498</v>
      </c>
      <c r="H1000">
        <v>-6.4951189549002102</v>
      </c>
      <c r="I1000">
        <v>-11.7079655605694</v>
      </c>
      <c r="J1000">
        <v>-7.6614779728087097</v>
      </c>
      <c r="K1000">
        <v>226.67531969193899</v>
      </c>
      <c r="L1000">
        <v>232.78775734142101</v>
      </c>
      <c r="M1000">
        <v>21.291071767037899</v>
      </c>
      <c r="N1000">
        <v>0.83096966686134399</v>
      </c>
      <c r="O1000">
        <v>41.406648430617999</v>
      </c>
      <c r="P1000">
        <v>11.180412371134</v>
      </c>
      <c r="Q1000">
        <v>-7.6263894294026996E-2</v>
      </c>
    </row>
    <row r="1001" spans="1:17" hidden="1" x14ac:dyDescent="0.3">
      <c r="A1001" t="s">
        <v>2160</v>
      </c>
      <c r="B1001" t="s">
        <v>2161</v>
      </c>
      <c r="C1001" t="s">
        <v>3112</v>
      </c>
      <c r="D1001" t="s">
        <v>125</v>
      </c>
      <c r="E1001">
        <v>2634.9865997000002</v>
      </c>
      <c r="F1001">
        <v>3625.25</v>
      </c>
      <c r="G1001">
        <v>17.322756512190701</v>
      </c>
      <c r="H1001">
        <v>0.83880034247765101</v>
      </c>
      <c r="I1001">
        <v>-24.972310518848101</v>
      </c>
      <c r="J1001">
        <v>-4.4715390225062803</v>
      </c>
      <c r="K1001">
        <v>4017.64306779559</v>
      </c>
      <c r="L1001">
        <v>3881.6028353665301</v>
      </c>
      <c r="M1001">
        <v>29.822578188003199</v>
      </c>
      <c r="N1001">
        <v>0.36464431261434099</v>
      </c>
      <c r="O1001">
        <v>41.866078201503299</v>
      </c>
      <c r="P1001">
        <v>69.944215263453899</v>
      </c>
      <c r="Q1001">
        <v>0.13663407040696601</v>
      </c>
    </row>
    <row r="1002" spans="1:17" hidden="1" x14ac:dyDescent="0.3">
      <c r="A1002" t="s">
        <v>2162</v>
      </c>
      <c r="B1002" t="s">
        <v>2163</v>
      </c>
      <c r="C1002" t="s">
        <v>3112</v>
      </c>
      <c r="D1002" t="s">
        <v>1570</v>
      </c>
      <c r="E1002">
        <v>2629.9349999999999</v>
      </c>
      <c r="F1002">
        <v>166.7</v>
      </c>
      <c r="G1002">
        <v>129.47007312387001</v>
      </c>
      <c r="H1002">
        <v>-10.430528506088301</v>
      </c>
      <c r="I1002">
        <v>116.71003708509301</v>
      </c>
      <c r="J1002">
        <v>-0.60678459238631499</v>
      </c>
      <c r="K1002">
        <v>156.33374971346799</v>
      </c>
      <c r="L1002">
        <v>111.295989128906</v>
      </c>
      <c r="M1002">
        <v>41.509692401598599</v>
      </c>
      <c r="N1002">
        <v>5.5506994036092001E-2</v>
      </c>
      <c r="O1002">
        <v>24.625074985003</v>
      </c>
      <c r="P1002">
        <v>220.51528552201401</v>
      </c>
      <c r="Q1002">
        <v>0.18947261811643801</v>
      </c>
    </row>
    <row r="1003" spans="1:17" hidden="1" x14ac:dyDescent="0.3">
      <c r="A1003" t="s">
        <v>2164</v>
      </c>
      <c r="B1003" t="s">
        <v>2165</v>
      </c>
      <c r="C1003" t="s">
        <v>3112</v>
      </c>
      <c r="D1003" t="s">
        <v>238</v>
      </c>
      <c r="E1003">
        <v>2628.8066213699999</v>
      </c>
      <c r="F1003">
        <v>200.09</v>
      </c>
      <c r="G1003">
        <v>118.74997506116701</v>
      </c>
      <c r="H1003">
        <v>-7.0330955958180104</v>
      </c>
      <c r="I1003">
        <v>78.4397668148234</v>
      </c>
      <c r="J1003">
        <v>-15.697315338902801</v>
      </c>
      <c r="K1003">
        <v>227.705499004872</v>
      </c>
      <c r="L1003">
        <v>177.06468971045601</v>
      </c>
      <c r="M1003">
        <v>17.9708394749455</v>
      </c>
      <c r="N1003">
        <v>1.0622193627769301</v>
      </c>
      <c r="O1003">
        <v>53.930731170972997</v>
      </c>
      <c r="P1003">
        <v>176.367403314917</v>
      </c>
      <c r="Q1003">
        <v>0.15615074662761899</v>
      </c>
    </row>
    <row r="1004" spans="1:17" hidden="1" x14ac:dyDescent="0.3">
      <c r="A1004" t="s">
        <v>2166</v>
      </c>
      <c r="B1004" t="s">
        <v>2167</v>
      </c>
      <c r="C1004" t="s">
        <v>3112</v>
      </c>
      <c r="D1004" t="s">
        <v>74</v>
      </c>
      <c r="E1004">
        <v>2624.1902117999998</v>
      </c>
      <c r="F1004">
        <v>205.3</v>
      </c>
      <c r="G1004">
        <v>27.3946133103154</v>
      </c>
      <c r="H1004">
        <v>-11.9540662510411</v>
      </c>
      <c r="I1004">
        <v>4.8965228247709103</v>
      </c>
      <c r="J1004">
        <v>-8.5272255234980197</v>
      </c>
      <c r="K1004">
        <v>232.68457326355599</v>
      </c>
      <c r="L1004">
        <v>209.95619096391999</v>
      </c>
      <c r="M1004">
        <v>21.453542667217999</v>
      </c>
      <c r="N1004">
        <v>0.62133346048272198</v>
      </c>
      <c r="O1004">
        <v>37.257671699951203</v>
      </c>
      <c r="P1004">
        <v>60.015588464536201</v>
      </c>
      <c r="Q1004">
        <v>4.3975715701721999E-2</v>
      </c>
    </row>
    <row r="1005" spans="1:17" x14ac:dyDescent="0.3">
      <c r="A1005" t="s">
        <v>2168</v>
      </c>
      <c r="B1005" t="s">
        <v>2169</v>
      </c>
      <c r="C1005" t="s">
        <v>3108</v>
      </c>
      <c r="D1005" t="s">
        <v>100</v>
      </c>
      <c r="E1005">
        <v>2608.4959373199999</v>
      </c>
      <c r="F1005">
        <v>606.95000000000005</v>
      </c>
      <c r="G1005">
        <v>-51.321688025033502</v>
      </c>
      <c r="H1005">
        <v>-7.8018614677637501</v>
      </c>
      <c r="I1005">
        <v>-20.077107592932201</v>
      </c>
      <c r="J1005">
        <v>-5.6669660925105996</v>
      </c>
      <c r="K1005">
        <v>685.49479828889901</v>
      </c>
      <c r="L1005">
        <v>751.74843959902898</v>
      </c>
      <c r="M1005">
        <v>17.478870302278398</v>
      </c>
      <c r="N1005">
        <v>0.51346121554766899</v>
      </c>
      <c r="O1005">
        <v>46.437103550539497</v>
      </c>
      <c r="P1005">
        <v>0.99001663893512004</v>
      </c>
    </row>
    <row r="1006" spans="1:17" hidden="1" x14ac:dyDescent="0.3">
      <c r="A1006" t="s">
        <v>2170</v>
      </c>
      <c r="B1006" t="s">
        <v>2171</v>
      </c>
      <c r="C1006" t="s">
        <v>3112</v>
      </c>
      <c r="D1006" t="s">
        <v>51</v>
      </c>
      <c r="E1006">
        <v>2605.3728994399999</v>
      </c>
      <c r="F1006">
        <v>1043.45</v>
      </c>
      <c r="G1006">
        <v>27.492284323164998</v>
      </c>
      <c r="H1006">
        <v>-2.2140344871690698</v>
      </c>
      <c r="I1006">
        <v>-9.4200906673618601</v>
      </c>
      <c r="J1006">
        <v>-3.14923903720346</v>
      </c>
      <c r="K1006">
        <v>1084.98543559723</v>
      </c>
      <c r="L1006">
        <v>1026.8576343822899</v>
      </c>
      <c r="M1006">
        <v>42.019644895776999</v>
      </c>
      <c r="N1006">
        <v>0.95686552037746297</v>
      </c>
      <c r="O1006">
        <v>19.603239254396399</v>
      </c>
      <c r="P1006">
        <v>66.885245901639294</v>
      </c>
      <c r="Q1006">
        <v>3.1899187168996999E-2</v>
      </c>
    </row>
    <row r="1007" spans="1:17" hidden="1" x14ac:dyDescent="0.3">
      <c r="A1007" t="s">
        <v>2172</v>
      </c>
      <c r="B1007" t="s">
        <v>2173</v>
      </c>
      <c r="C1007" t="s">
        <v>3112</v>
      </c>
      <c r="D1007" t="s">
        <v>192</v>
      </c>
      <c r="E1007">
        <v>2595.1345638399998</v>
      </c>
      <c r="F1007">
        <v>1889.3</v>
      </c>
      <c r="G1007">
        <v>28.467245150133099</v>
      </c>
      <c r="H1007">
        <v>-3.9723386411637698</v>
      </c>
      <c r="I1007">
        <v>32.764522770988997</v>
      </c>
      <c r="J1007">
        <v>-5.7060868943530103</v>
      </c>
      <c r="K1007">
        <v>1949.9885269464501</v>
      </c>
      <c r="L1007">
        <v>1603.2975360403</v>
      </c>
      <c r="M1007">
        <v>30.026071590933299</v>
      </c>
      <c r="N1007">
        <v>0.40833529698989601</v>
      </c>
      <c r="O1007">
        <v>30.138146403429801</v>
      </c>
      <c r="P1007">
        <v>85.207332614449498</v>
      </c>
      <c r="Q1007">
        <v>0.124646505473955</v>
      </c>
    </row>
    <row r="1008" spans="1:17" hidden="1" x14ac:dyDescent="0.3">
      <c r="A1008" t="s">
        <v>2174</v>
      </c>
      <c r="B1008" t="s">
        <v>2175</v>
      </c>
      <c r="C1008" t="s">
        <v>3112</v>
      </c>
      <c r="D1008" t="s">
        <v>1292</v>
      </c>
      <c r="E1008">
        <v>2580.8388</v>
      </c>
      <c r="F1008">
        <v>999.99</v>
      </c>
      <c r="G1008">
        <v>-27.783013295882601</v>
      </c>
      <c r="H1008">
        <v>7.0277837728403902</v>
      </c>
      <c r="I1008">
        <v>-8.5612331851765902</v>
      </c>
      <c r="J1008">
        <v>1.7834155868786901</v>
      </c>
      <c r="K1008">
        <v>999.99507352574199</v>
      </c>
      <c r="L1008">
        <v>999.99610239118499</v>
      </c>
      <c r="M1008">
        <v>55.379180563809697</v>
      </c>
      <c r="N1008">
        <v>0.77471870671558696</v>
      </c>
      <c r="O1008">
        <v>3.0010300103000902</v>
      </c>
      <c r="P1008">
        <v>3.09175257731959</v>
      </c>
      <c r="Q1008">
        <v>-0.101916752053546</v>
      </c>
    </row>
    <row r="1009" spans="1:17" hidden="1" x14ac:dyDescent="0.3">
      <c r="A1009" t="s">
        <v>2176</v>
      </c>
      <c r="B1009" t="s">
        <v>2177</v>
      </c>
      <c r="C1009" t="s">
        <v>3112</v>
      </c>
      <c r="D1009" t="s">
        <v>276</v>
      </c>
      <c r="E1009">
        <v>2573.7974294999999</v>
      </c>
      <c r="F1009">
        <v>17503</v>
      </c>
      <c r="G1009">
        <v>8.1879638182978791</v>
      </c>
      <c r="H1009">
        <v>5.2191846050179196</v>
      </c>
      <c r="I1009">
        <v>17.815218078361301</v>
      </c>
      <c r="J1009">
        <v>-6.2498398041319501</v>
      </c>
      <c r="K1009">
        <v>17965.839144780301</v>
      </c>
      <c r="L1009">
        <v>16328.001587069501</v>
      </c>
      <c r="M1009">
        <v>34.149803510087096</v>
      </c>
      <c r="N1009">
        <v>0.488470791771416</v>
      </c>
      <c r="O1009">
        <v>19.4081014683197</v>
      </c>
      <c r="P1009">
        <v>38.912698412698397</v>
      </c>
      <c r="Q1009">
        <v>0.15127480246449501</v>
      </c>
    </row>
    <row r="1010" spans="1:17" x14ac:dyDescent="0.3">
      <c r="A1010" t="s">
        <v>2178</v>
      </c>
      <c r="B1010" t="s">
        <v>2179</v>
      </c>
      <c r="C1010" t="s">
        <v>3095</v>
      </c>
      <c r="D1010" t="s">
        <v>437</v>
      </c>
      <c r="E1010">
        <v>2561.2462004869999</v>
      </c>
      <c r="F1010">
        <v>77.72</v>
      </c>
      <c r="G1010">
        <v>-28.078074232380299</v>
      </c>
      <c r="H1010">
        <v>-5.0201340822651401</v>
      </c>
      <c r="I1010">
        <v>-22.4915731630282</v>
      </c>
      <c r="J1010">
        <v>-2.9378796794666102</v>
      </c>
      <c r="K1010">
        <v>83.994347830193405</v>
      </c>
      <c r="L1010">
        <v>85.592462384554594</v>
      </c>
      <c r="M1010">
        <v>32.668308703836203</v>
      </c>
      <c r="N1010">
        <v>0.44413223594354401</v>
      </c>
      <c r="O1010">
        <v>54.400411734431202</v>
      </c>
      <c r="P1010">
        <v>24.252597921662598</v>
      </c>
      <c r="Q1010">
        <v>-3.4682750755185003E-2</v>
      </c>
    </row>
    <row r="1011" spans="1:17" x14ac:dyDescent="0.3">
      <c r="A1011" t="s">
        <v>2180</v>
      </c>
      <c r="B1011" t="s">
        <v>2181</v>
      </c>
      <c r="C1011" t="s">
        <v>3095</v>
      </c>
      <c r="D1011" t="s">
        <v>67</v>
      </c>
      <c r="E1011">
        <v>2557.0562361040002</v>
      </c>
      <c r="F1011">
        <v>199.31</v>
      </c>
      <c r="G1011">
        <v>-5.3567233695926904</v>
      </c>
      <c r="H1011">
        <v>-10.691365163329801</v>
      </c>
      <c r="I1011">
        <v>-13.5602331851766</v>
      </c>
      <c r="J1011">
        <v>-7.9626635766761904</v>
      </c>
      <c r="K1011">
        <v>227.43458670724101</v>
      </c>
      <c r="L1011">
        <v>214.537278420901</v>
      </c>
      <c r="M1011">
        <v>24.273693157027299</v>
      </c>
      <c r="N1011">
        <v>0.48864877170323501</v>
      </c>
      <c r="O1011">
        <v>47.283126787416599</v>
      </c>
      <c r="P1011">
        <v>27.151515151515099</v>
      </c>
      <c r="Q1011">
        <v>1.9794815231162999E-2</v>
      </c>
    </row>
    <row r="1012" spans="1:17" hidden="1" x14ac:dyDescent="0.3">
      <c r="A1012" t="s">
        <v>2182</v>
      </c>
      <c r="B1012" t="s">
        <v>2183</v>
      </c>
      <c r="C1012" t="s">
        <v>3112</v>
      </c>
      <c r="D1012" t="s">
        <v>192</v>
      </c>
      <c r="E1012">
        <v>2554.16910315</v>
      </c>
      <c r="F1012">
        <v>272.42</v>
      </c>
      <c r="G1012">
        <v>-22.050430334500799</v>
      </c>
      <c r="H1012">
        <v>23.864629308360598</v>
      </c>
      <c r="I1012">
        <v>20.395979832574799</v>
      </c>
      <c r="J1012">
        <v>-13.384733823178699</v>
      </c>
      <c r="K1012">
        <v>251.16668716433</v>
      </c>
      <c r="L1012">
        <v>224.36840639933399</v>
      </c>
      <c r="M1012">
        <v>45.081741284269398</v>
      </c>
      <c r="N1012">
        <v>2.7048849581547101</v>
      </c>
      <c r="O1012">
        <v>21.760516848983102</v>
      </c>
      <c r="P1012">
        <v>57.787431219229603</v>
      </c>
      <c r="Q1012">
        <v>9.6543691481059998E-2</v>
      </c>
    </row>
    <row r="1013" spans="1:17" hidden="1" x14ac:dyDescent="0.3">
      <c r="A1013" t="s">
        <v>2184</v>
      </c>
      <c r="B1013" t="s">
        <v>2185</v>
      </c>
      <c r="C1013" t="s">
        <v>3112</v>
      </c>
      <c r="D1013" t="s">
        <v>243</v>
      </c>
      <c r="E1013">
        <v>2552.8535689999999</v>
      </c>
      <c r="F1013">
        <v>257.55</v>
      </c>
      <c r="G1013">
        <v>-29.985405549537401</v>
      </c>
      <c r="H1013">
        <v>-5.6167381577890696</v>
      </c>
      <c r="I1013">
        <v>-16.182184404688702</v>
      </c>
      <c r="J1013">
        <v>-6.73090307543149</v>
      </c>
      <c r="K1013">
        <v>266.41043688459001</v>
      </c>
      <c r="L1013">
        <v>267.13441253666002</v>
      </c>
      <c r="M1013">
        <v>24.280575900093499</v>
      </c>
      <c r="N1013">
        <v>0.69214304539165905</v>
      </c>
      <c r="O1013">
        <v>31.819064259367099</v>
      </c>
      <c r="P1013">
        <v>22.4387924887093</v>
      </c>
      <c r="Q1013">
        <v>4.6971096890722E-2</v>
      </c>
    </row>
    <row r="1014" spans="1:17" hidden="1" x14ac:dyDescent="0.3">
      <c r="A1014" t="s">
        <v>2186</v>
      </c>
      <c r="B1014" t="s">
        <v>2187</v>
      </c>
      <c r="C1014" t="s">
        <v>3112</v>
      </c>
      <c r="D1014" t="s">
        <v>2188</v>
      </c>
      <c r="E1014">
        <v>2546.0775911999999</v>
      </c>
      <c r="F1014">
        <v>537.04999999999995</v>
      </c>
      <c r="G1014">
        <v>97.206513306547194</v>
      </c>
      <c r="H1014">
        <v>17.4433261365748</v>
      </c>
      <c r="I1014">
        <v>29.339368817647799</v>
      </c>
      <c r="J1014">
        <v>6.6097297584126604</v>
      </c>
      <c r="K1014">
        <v>487.37369795535801</v>
      </c>
      <c r="L1014">
        <v>442.442455508791</v>
      </c>
      <c r="M1014">
        <v>71.405681091873305</v>
      </c>
      <c r="N1014">
        <v>2.1749015397509299</v>
      </c>
      <c r="O1014">
        <v>15.0730844427893</v>
      </c>
      <c r="P1014">
        <v>140.55991041433299</v>
      </c>
    </row>
    <row r="1015" spans="1:17" hidden="1" x14ac:dyDescent="0.3">
      <c r="A1015" t="s">
        <v>2189</v>
      </c>
      <c r="B1015" t="s">
        <v>2190</v>
      </c>
      <c r="C1015" t="s">
        <v>3112</v>
      </c>
      <c r="D1015" t="s">
        <v>243</v>
      </c>
      <c r="E1015">
        <v>2531.8403168300001</v>
      </c>
      <c r="F1015">
        <v>833.8</v>
      </c>
      <c r="G1015">
        <v>-8.7452518568077409</v>
      </c>
      <c r="H1015">
        <v>2.5332648934250401</v>
      </c>
      <c r="I1015">
        <v>36.083708180076201</v>
      </c>
      <c r="J1015">
        <v>-4.3123927963548301</v>
      </c>
      <c r="K1015">
        <v>790.47003724157696</v>
      </c>
      <c r="L1015">
        <v>697.999706341967</v>
      </c>
      <c r="M1015">
        <v>32.408444295062402</v>
      </c>
      <c r="N1015">
        <v>0.68317655302658697</v>
      </c>
      <c r="O1015">
        <v>8.2273926601103398</v>
      </c>
      <c r="P1015">
        <v>57.901713852854797</v>
      </c>
      <c r="Q1015">
        <v>6.891063422124E-3</v>
      </c>
    </row>
    <row r="1016" spans="1:17" hidden="1" x14ac:dyDescent="0.3">
      <c r="A1016" t="s">
        <v>2191</v>
      </c>
      <c r="B1016" t="s">
        <v>2192</v>
      </c>
      <c r="C1016" t="s">
        <v>3112</v>
      </c>
      <c r="D1016" t="s">
        <v>603</v>
      </c>
      <c r="E1016">
        <v>2524.3787969999998</v>
      </c>
      <c r="F1016">
        <v>579.20000000000005</v>
      </c>
      <c r="G1016">
        <v>-17.618985610284799</v>
      </c>
      <c r="H1016">
        <v>3.65952029978649</v>
      </c>
      <c r="I1016">
        <v>0.18929741940470399</v>
      </c>
      <c r="J1016">
        <v>-4.5149715098954797</v>
      </c>
      <c r="K1016">
        <v>607.95716398711704</v>
      </c>
      <c r="L1016">
        <v>581.71028062121604</v>
      </c>
      <c r="M1016">
        <v>37.324432363871402</v>
      </c>
      <c r="N1016">
        <v>0.47940570927015003</v>
      </c>
      <c r="O1016">
        <v>20.8563535911602</v>
      </c>
      <c r="P1016">
        <v>27.296703296703299</v>
      </c>
      <c r="Q1016">
        <v>2.1657267861818999E-2</v>
      </c>
    </row>
    <row r="1017" spans="1:17" hidden="1" x14ac:dyDescent="0.3">
      <c r="A1017" t="s">
        <v>2193</v>
      </c>
      <c r="B1017" t="s">
        <v>2194</v>
      </c>
      <c r="C1017" t="s">
        <v>3112</v>
      </c>
      <c r="D1017" t="s">
        <v>298</v>
      </c>
      <c r="E1017">
        <v>2522.9831265590001</v>
      </c>
      <c r="F1017">
        <v>1.95</v>
      </c>
      <c r="G1017">
        <v>91.105875593006203</v>
      </c>
      <c r="H1017">
        <v>-17.781376532503099</v>
      </c>
      <c r="I1017">
        <v>6.1456491677645797</v>
      </c>
      <c r="J1017">
        <v>-9.8757772382334092</v>
      </c>
      <c r="K1017">
        <v>2.36559118987436</v>
      </c>
      <c r="L1017">
        <v>2.1767344096603001</v>
      </c>
      <c r="M1017">
        <v>27.5165811165249</v>
      </c>
      <c r="N1017">
        <v>0.59213301488492798</v>
      </c>
      <c r="O1017">
        <v>122.051282051282</v>
      </c>
      <c r="P1017">
        <v>116.666666666666</v>
      </c>
      <c r="Q1017">
        <v>5.1144608014864999E-2</v>
      </c>
    </row>
    <row r="1018" spans="1:17" hidden="1" x14ac:dyDescent="0.3">
      <c r="A1018" t="s">
        <v>2195</v>
      </c>
      <c r="B1018" t="s">
        <v>2196</v>
      </c>
      <c r="C1018" t="s">
        <v>3112</v>
      </c>
      <c r="D1018" t="s">
        <v>270</v>
      </c>
      <c r="E1018">
        <v>2521.0167736429999</v>
      </c>
      <c r="F1018">
        <v>98.79</v>
      </c>
      <c r="G1018">
        <v>5.5368247607975603</v>
      </c>
      <c r="H1018">
        <v>6.0983414382411398</v>
      </c>
      <c r="I1018">
        <v>4.5365040787043496</v>
      </c>
      <c r="J1018">
        <v>-5.7704406100811099</v>
      </c>
      <c r="K1018">
        <v>100.545035756423</v>
      </c>
      <c r="L1018">
        <v>91.763021166414106</v>
      </c>
      <c r="M1018">
        <v>39.849129895654599</v>
      </c>
      <c r="N1018">
        <v>1.2528628237730199</v>
      </c>
      <c r="O1018">
        <v>17.370179167931902</v>
      </c>
      <c r="P1018">
        <v>38.3613445378151</v>
      </c>
      <c r="Q1018">
        <v>-2.6829285874302999E-2</v>
      </c>
    </row>
    <row r="1019" spans="1:17" x14ac:dyDescent="0.3">
      <c r="A1019" t="s">
        <v>2197</v>
      </c>
      <c r="B1019" t="s">
        <v>2198</v>
      </c>
      <c r="C1019" t="s">
        <v>3103</v>
      </c>
      <c r="D1019" t="s">
        <v>1575</v>
      </c>
      <c r="E1019">
        <v>2507.33965515</v>
      </c>
      <c r="F1019">
        <v>583.20000000000005</v>
      </c>
      <c r="G1019">
        <v>-46.375978120003197</v>
      </c>
      <c r="H1019">
        <v>-0.36096517762140401</v>
      </c>
      <c r="I1019">
        <v>-34.984253875266702</v>
      </c>
      <c r="J1019">
        <v>-6.8467523474537098</v>
      </c>
      <c r="K1019">
        <v>625.81210621055902</v>
      </c>
      <c r="L1019">
        <v>670.39825352975504</v>
      </c>
      <c r="M1019">
        <v>33.886243972574697</v>
      </c>
      <c r="N1019">
        <v>0.44087719546459803</v>
      </c>
      <c r="O1019">
        <v>55.1783264746227</v>
      </c>
      <c r="P1019">
        <v>7.7605321507760499</v>
      </c>
    </row>
    <row r="1020" spans="1:17" hidden="1" x14ac:dyDescent="0.3">
      <c r="A1020" t="s">
        <v>2199</v>
      </c>
      <c r="B1020" t="s">
        <v>2200</v>
      </c>
      <c r="C1020" t="s">
        <v>3112</v>
      </c>
      <c r="D1020" t="s">
        <v>149</v>
      </c>
      <c r="E1020">
        <v>2505.7728499999998</v>
      </c>
      <c r="F1020">
        <v>443</v>
      </c>
      <c r="G1020">
        <v>-38.755682106172003</v>
      </c>
      <c r="H1020">
        <v>-6.9591694121173999</v>
      </c>
      <c r="I1020">
        <v>-5.5369773712230996</v>
      </c>
      <c r="J1020">
        <v>-2.81330712008022</v>
      </c>
      <c r="K1020">
        <v>464.09748527663299</v>
      </c>
      <c r="L1020">
        <v>450.55313059593601</v>
      </c>
      <c r="M1020">
        <v>28.012669918235801</v>
      </c>
      <c r="N1020">
        <v>0.60709177530700498</v>
      </c>
      <c r="O1020">
        <v>30.0225733634311</v>
      </c>
      <c r="P1020">
        <v>36.307692307692299</v>
      </c>
      <c r="Q1020">
        <v>0.22562661999126599</v>
      </c>
    </row>
    <row r="1021" spans="1:17" hidden="1" x14ac:dyDescent="0.3">
      <c r="A1021" t="s">
        <v>2201</v>
      </c>
      <c r="B1021" t="s">
        <v>2202</v>
      </c>
      <c r="C1021" t="s">
        <v>3112</v>
      </c>
      <c r="D1021" t="s">
        <v>117</v>
      </c>
      <c r="E1021">
        <v>2500.4187141990001</v>
      </c>
      <c r="F1021">
        <v>186.29</v>
      </c>
      <c r="G1021">
        <v>57.580170783719304</v>
      </c>
      <c r="H1021">
        <v>15.163179162393901</v>
      </c>
      <c r="I1021">
        <v>25.413157681418099</v>
      </c>
      <c r="J1021">
        <v>-9.6077182661173399</v>
      </c>
      <c r="K1021">
        <v>180.69645398690699</v>
      </c>
      <c r="L1021">
        <v>157.62393829794701</v>
      </c>
      <c r="M1021">
        <v>46.8446023450242</v>
      </c>
      <c r="N1021">
        <v>1.94819002380615</v>
      </c>
      <c r="O1021">
        <v>15.411455257931101</v>
      </c>
      <c r="P1021">
        <v>86.29</v>
      </c>
      <c r="Q1021">
        <v>0.187235324446763</v>
      </c>
    </row>
    <row r="1022" spans="1:17" hidden="1" x14ac:dyDescent="0.3">
      <c r="A1022" t="s">
        <v>2203</v>
      </c>
      <c r="B1022" t="s">
        <v>2204</v>
      </c>
      <c r="C1022" t="s">
        <v>3112</v>
      </c>
      <c r="D1022" t="s">
        <v>270</v>
      </c>
      <c r="E1022">
        <v>2494.3217785000002</v>
      </c>
      <c r="F1022">
        <v>846.45</v>
      </c>
      <c r="G1022">
        <v>260.98722438927001</v>
      </c>
      <c r="H1022">
        <v>-10.494604286861099</v>
      </c>
      <c r="I1022">
        <v>134.77741235169199</v>
      </c>
      <c r="J1022">
        <v>-18.861838350223401</v>
      </c>
      <c r="K1022">
        <v>926.98470114750603</v>
      </c>
      <c r="L1022">
        <v>626.365414555916</v>
      </c>
      <c r="M1022">
        <v>39.049188015907703</v>
      </c>
      <c r="N1022">
        <v>0.68759574252516797</v>
      </c>
      <c r="O1022">
        <v>40.587158131017702</v>
      </c>
      <c r="P1022">
        <v>342.64609752908802</v>
      </c>
    </row>
    <row r="1023" spans="1:17" hidden="1" x14ac:dyDescent="0.3">
      <c r="A1023" t="s">
        <v>2205</v>
      </c>
      <c r="B1023" t="s">
        <v>2206</v>
      </c>
      <c r="C1023" t="s">
        <v>3112</v>
      </c>
      <c r="D1023" t="s">
        <v>419</v>
      </c>
      <c r="E1023">
        <v>2487.0174327999998</v>
      </c>
      <c r="F1023">
        <v>1924.8</v>
      </c>
      <c r="G1023">
        <v>359.56981617620198</v>
      </c>
      <c r="H1023">
        <v>14.1506731835526</v>
      </c>
      <c r="I1023">
        <v>143.707132476684</v>
      </c>
      <c r="J1023">
        <v>8.4649300634933908</v>
      </c>
      <c r="K1023">
        <v>1656.6389560365201</v>
      </c>
      <c r="L1023">
        <v>1193.7294618369699</v>
      </c>
      <c r="M1023">
        <v>75.690103304209003</v>
      </c>
      <c r="N1023">
        <v>3.9446031333999998</v>
      </c>
      <c r="O1023">
        <v>4.9979218620116397</v>
      </c>
      <c r="P1023">
        <v>399.94805194805099</v>
      </c>
      <c r="Q1023">
        <v>0.13322252470309601</v>
      </c>
    </row>
    <row r="1024" spans="1:17" hidden="1" x14ac:dyDescent="0.3">
      <c r="A1024" t="s">
        <v>2207</v>
      </c>
      <c r="B1024" t="s">
        <v>2208</v>
      </c>
      <c r="C1024" t="s">
        <v>3112</v>
      </c>
      <c r="D1024" t="s">
        <v>51</v>
      </c>
      <c r="E1024">
        <v>2482.9873417619901</v>
      </c>
      <c r="F1024">
        <v>122</v>
      </c>
      <c r="G1024">
        <v>33.806390677627299</v>
      </c>
      <c r="H1024">
        <v>-13.792800371804899</v>
      </c>
      <c r="I1024">
        <v>1.0042032764309501</v>
      </c>
      <c r="J1024">
        <v>-11.729687337542099</v>
      </c>
      <c r="K1024">
        <v>135.82382431325999</v>
      </c>
      <c r="L1024">
        <v>119.288510080221</v>
      </c>
      <c r="M1024">
        <v>23.5965189793557</v>
      </c>
      <c r="N1024">
        <v>0.58148224909315605</v>
      </c>
      <c r="O1024">
        <v>38.770491803278603</v>
      </c>
      <c r="P1024">
        <v>95.043964828137504</v>
      </c>
      <c r="Q1024">
        <v>2.3238871531016E-2</v>
      </c>
    </row>
    <row r="1025" spans="1:17" hidden="1" x14ac:dyDescent="0.3">
      <c r="A1025" t="s">
        <v>2209</v>
      </c>
      <c r="B1025" t="s">
        <v>2210</v>
      </c>
      <c r="C1025" t="s">
        <v>3112</v>
      </c>
      <c r="D1025" t="s">
        <v>238</v>
      </c>
      <c r="E1025">
        <v>2477.5461624999998</v>
      </c>
      <c r="F1025">
        <v>1644.7</v>
      </c>
      <c r="G1025">
        <v>36.015413155666003</v>
      </c>
      <c r="H1025">
        <v>-2.3283615972414702</v>
      </c>
      <c r="I1025">
        <v>20.057557626162598</v>
      </c>
      <c r="J1025">
        <v>2.9851866178717401</v>
      </c>
      <c r="K1025">
        <v>1708.28673887792</v>
      </c>
      <c r="L1025">
        <v>1605.2297495094001</v>
      </c>
      <c r="M1025">
        <v>46.104028439883898</v>
      </c>
      <c r="N1025">
        <v>0.718999814091838</v>
      </c>
      <c r="O1025">
        <v>53.219432115279297</v>
      </c>
      <c r="P1025">
        <v>77.603801090653803</v>
      </c>
      <c r="Q1025">
        <v>0.28980982601709698</v>
      </c>
    </row>
    <row r="1026" spans="1:17" hidden="1" x14ac:dyDescent="0.3">
      <c r="A1026" t="s">
        <v>2211</v>
      </c>
      <c r="B1026" t="s">
        <v>2212</v>
      </c>
      <c r="C1026" t="s">
        <v>3112</v>
      </c>
      <c r="D1026" t="s">
        <v>141</v>
      </c>
      <c r="E1026">
        <v>2470.6257514189901</v>
      </c>
      <c r="F1026">
        <v>136.13999999999999</v>
      </c>
      <c r="G1026">
        <v>-45.701739932805303</v>
      </c>
      <c r="H1026">
        <v>-6.6135946423715</v>
      </c>
      <c r="I1026">
        <v>-26.478959822099299</v>
      </c>
      <c r="J1026">
        <v>-11.3449301501627</v>
      </c>
      <c r="M1026">
        <v>22.3952705068691</v>
      </c>
      <c r="O1026">
        <v>39.562215366534403</v>
      </c>
      <c r="P1026">
        <v>3.9236641221373998</v>
      </c>
    </row>
    <row r="1027" spans="1:17" hidden="1" x14ac:dyDescent="0.3">
      <c r="A1027" t="s">
        <v>2213</v>
      </c>
      <c r="B1027" t="s">
        <v>2214</v>
      </c>
      <c r="C1027" t="s">
        <v>3112</v>
      </c>
      <c r="D1027" t="s">
        <v>381</v>
      </c>
      <c r="E1027">
        <v>2466.9603723750001</v>
      </c>
      <c r="F1027">
        <v>1033.95</v>
      </c>
      <c r="G1027">
        <v>-3.1957136212230002</v>
      </c>
      <c r="H1027">
        <v>7.8424179191818402</v>
      </c>
      <c r="I1027">
        <v>6.1892257793647802</v>
      </c>
      <c r="J1027">
        <v>-8.2035182110307101</v>
      </c>
      <c r="K1027">
        <v>990.18839363040797</v>
      </c>
      <c r="L1027">
        <v>943.58942689317098</v>
      </c>
      <c r="M1027">
        <v>36.482971381538697</v>
      </c>
      <c r="N1027">
        <v>0.36847498176708299</v>
      </c>
      <c r="O1027">
        <v>40.238889694859502</v>
      </c>
      <c r="P1027">
        <v>38.4692647649658</v>
      </c>
      <c r="Q1027">
        <v>3.5671616597346002E-2</v>
      </c>
    </row>
    <row r="1028" spans="1:17" hidden="1" x14ac:dyDescent="0.3">
      <c r="A1028" t="s">
        <v>2215</v>
      </c>
      <c r="B1028" t="s">
        <v>2216</v>
      </c>
      <c r="C1028" t="s">
        <v>3112</v>
      </c>
      <c r="D1028" t="s">
        <v>394</v>
      </c>
      <c r="E1028">
        <v>2451.7453350000001</v>
      </c>
      <c r="F1028">
        <v>1427.9</v>
      </c>
      <c r="G1028">
        <v>179.688993594728</v>
      </c>
      <c r="H1028">
        <v>1.67796232065152</v>
      </c>
      <c r="I1028">
        <v>51.796889617900497</v>
      </c>
      <c r="J1028">
        <v>-13.5493262054904</v>
      </c>
      <c r="K1028">
        <v>1603.2529849937</v>
      </c>
      <c r="L1028">
        <v>1305.23039008305</v>
      </c>
      <c r="M1028">
        <v>28.514205456136899</v>
      </c>
      <c r="N1028">
        <v>0.91751630164810305</v>
      </c>
      <c r="O1028">
        <v>52.6157293928146</v>
      </c>
      <c r="P1028">
        <v>228.252873563218</v>
      </c>
      <c r="Q1028">
        <v>0.25398403038147499</v>
      </c>
    </row>
    <row r="1029" spans="1:17" hidden="1" x14ac:dyDescent="0.3">
      <c r="A1029" t="s">
        <v>2217</v>
      </c>
      <c r="B1029" t="s">
        <v>2218</v>
      </c>
      <c r="C1029" t="s">
        <v>3112</v>
      </c>
      <c r="D1029" t="s">
        <v>51</v>
      </c>
      <c r="E1029">
        <v>2445.0457878000002</v>
      </c>
      <c r="F1029">
        <v>262.3</v>
      </c>
      <c r="G1029">
        <v>45.352300235470501</v>
      </c>
      <c r="H1029">
        <v>2.0045445879994799</v>
      </c>
      <c r="I1029">
        <v>7.9140119302763399</v>
      </c>
      <c r="J1029">
        <v>0.391433404250635</v>
      </c>
      <c r="K1029">
        <v>263.671502771836</v>
      </c>
      <c r="L1029">
        <v>232.28316248352701</v>
      </c>
      <c r="M1029">
        <v>44.420069748487101</v>
      </c>
      <c r="N1029">
        <v>0.46940927036645902</v>
      </c>
      <c r="O1029">
        <v>15.5165840640487</v>
      </c>
      <c r="P1029">
        <v>84.7183098591549</v>
      </c>
      <c r="Q1029">
        <v>0.13189090120171201</v>
      </c>
    </row>
    <row r="1030" spans="1:17" hidden="1" x14ac:dyDescent="0.3">
      <c r="A1030" t="s">
        <v>2219</v>
      </c>
      <c r="B1030" t="s">
        <v>2220</v>
      </c>
      <c r="C1030" t="s">
        <v>3112</v>
      </c>
      <c r="D1030" t="s">
        <v>2221</v>
      </c>
      <c r="E1030">
        <v>2444.6371491049999</v>
      </c>
      <c r="F1030">
        <v>5077.1000000000004</v>
      </c>
      <c r="G1030">
        <v>45.899936895688299</v>
      </c>
      <c r="H1030">
        <v>-8.8799174195365396</v>
      </c>
      <c r="I1030">
        <v>27.247387620237401</v>
      </c>
      <c r="J1030">
        <v>-13.9890901336531</v>
      </c>
      <c r="K1030">
        <v>5422.7442827899804</v>
      </c>
      <c r="L1030">
        <v>4562.0385205590401</v>
      </c>
      <c r="M1030">
        <v>20.189381913088901</v>
      </c>
      <c r="N1030">
        <v>0.69873160650894695</v>
      </c>
      <c r="O1030">
        <v>26.903153374958102</v>
      </c>
      <c r="P1030">
        <v>84.621818181818199</v>
      </c>
      <c r="Q1030">
        <v>0.15018907606358001</v>
      </c>
    </row>
    <row r="1031" spans="1:17" hidden="1" x14ac:dyDescent="0.3">
      <c r="A1031" t="s">
        <v>2222</v>
      </c>
      <c r="B1031" t="s">
        <v>2223</v>
      </c>
      <c r="C1031" t="s">
        <v>3112</v>
      </c>
      <c r="D1031" t="s">
        <v>219</v>
      </c>
      <c r="E1031">
        <v>2432.95209252</v>
      </c>
      <c r="F1031">
        <v>656.6</v>
      </c>
      <c r="G1031">
        <v>4.47602588228236</v>
      </c>
      <c r="H1031">
        <v>9.5760095408803902</v>
      </c>
      <c r="I1031">
        <v>8.5120677865627208</v>
      </c>
      <c r="J1031">
        <v>-6.2473405002635403</v>
      </c>
      <c r="K1031">
        <v>641.79357529509002</v>
      </c>
      <c r="L1031">
        <v>589.66832369862095</v>
      </c>
      <c r="M1031">
        <v>41.036431440242701</v>
      </c>
      <c r="N1031">
        <v>2.4732824856387898</v>
      </c>
      <c r="O1031">
        <v>23.789217179409</v>
      </c>
      <c r="P1031">
        <v>38.786725850771496</v>
      </c>
      <c r="Q1031">
        <v>6.3233345509145E-2</v>
      </c>
    </row>
    <row r="1032" spans="1:17" hidden="1" x14ac:dyDescent="0.3">
      <c r="A1032" t="s">
        <v>2224</v>
      </c>
      <c r="B1032" t="s">
        <v>2225</v>
      </c>
      <c r="C1032" t="s">
        <v>3112</v>
      </c>
      <c r="D1032" t="s">
        <v>276</v>
      </c>
      <c r="E1032">
        <v>2428.5444510000002</v>
      </c>
      <c r="F1032">
        <v>351.65</v>
      </c>
      <c r="G1032">
        <v>-60.910330972026003</v>
      </c>
      <c r="H1032">
        <v>-5.3490635178000003</v>
      </c>
      <c r="I1032">
        <v>-31.299989309531199</v>
      </c>
      <c r="J1032">
        <v>-5.8619634370049898</v>
      </c>
      <c r="K1032">
        <v>395.49591293618101</v>
      </c>
      <c r="L1032">
        <v>448.518913424836</v>
      </c>
      <c r="M1032">
        <v>16.3519492418738</v>
      </c>
      <c r="N1032">
        <v>0.58965278289397705</v>
      </c>
      <c r="O1032">
        <v>64.311104791696195</v>
      </c>
      <c r="P1032">
        <v>0.27088679783289199</v>
      </c>
      <c r="Q1032">
        <v>-0.20583775224631101</v>
      </c>
    </row>
    <row r="1033" spans="1:17" hidden="1" x14ac:dyDescent="0.3">
      <c r="A1033" t="s">
        <v>2226</v>
      </c>
      <c r="B1033" t="s">
        <v>2227</v>
      </c>
      <c r="C1033" t="s">
        <v>3112</v>
      </c>
      <c r="D1033" t="s">
        <v>141</v>
      </c>
      <c r="E1033">
        <v>2427.9273716160001</v>
      </c>
      <c r="F1033">
        <v>9.6</v>
      </c>
      <c r="G1033">
        <v>264.05372139799402</v>
      </c>
      <c r="H1033">
        <v>-15.638882893826199</v>
      </c>
      <c r="I1033">
        <v>-29.871708595012599</v>
      </c>
      <c r="J1033">
        <v>-13.852948049484899</v>
      </c>
      <c r="K1033">
        <v>10.604418043704101</v>
      </c>
      <c r="L1033">
        <v>9.8977476325550295</v>
      </c>
      <c r="M1033">
        <v>21.893090743152801</v>
      </c>
      <c r="N1033">
        <v>0.62080487607811796</v>
      </c>
      <c r="O1033">
        <v>106.25</v>
      </c>
      <c r="P1033">
        <v>308.51063829787199</v>
      </c>
      <c r="Q1033">
        <v>0.13927730743410599</v>
      </c>
    </row>
    <row r="1034" spans="1:17" hidden="1" x14ac:dyDescent="0.3">
      <c r="A1034" t="s">
        <v>2228</v>
      </c>
      <c r="B1034" t="s">
        <v>2229</v>
      </c>
      <c r="C1034" t="s">
        <v>3112</v>
      </c>
      <c r="D1034" t="s">
        <v>238</v>
      </c>
      <c r="E1034">
        <v>2421.5556272059998</v>
      </c>
      <c r="F1034">
        <v>126.83</v>
      </c>
      <c r="G1034">
        <v>75.567956721754001</v>
      </c>
      <c r="H1034">
        <v>0.220781458025578</v>
      </c>
      <c r="I1034">
        <v>72.135022549258494</v>
      </c>
      <c r="J1034">
        <v>-8.2075017609868599</v>
      </c>
      <c r="K1034">
        <v>118.585766893219</v>
      </c>
      <c r="L1034">
        <v>88.560278924643697</v>
      </c>
      <c r="M1034">
        <v>49.149196091098197</v>
      </c>
      <c r="N1034">
        <v>0.783556979292378</v>
      </c>
      <c r="O1034">
        <v>31.191358511393101</v>
      </c>
      <c r="P1034">
        <v>145.50909794812199</v>
      </c>
    </row>
    <row r="1035" spans="1:17" hidden="1" x14ac:dyDescent="0.3">
      <c r="A1035" t="s">
        <v>2230</v>
      </c>
      <c r="B1035" t="s">
        <v>2231</v>
      </c>
      <c r="C1035" t="s">
        <v>3112</v>
      </c>
      <c r="D1035" t="s">
        <v>200</v>
      </c>
      <c r="E1035">
        <v>2421.1787340299902</v>
      </c>
      <c r="F1035">
        <v>1723.2</v>
      </c>
      <c r="G1035">
        <v>-4.2782650428813502</v>
      </c>
      <c r="H1035">
        <v>-2.2403634111938802</v>
      </c>
      <c r="I1035">
        <v>-32.330996937360801</v>
      </c>
      <c r="J1035">
        <v>-6.7305967166072902</v>
      </c>
      <c r="K1035">
        <v>1880.18034588807</v>
      </c>
      <c r="L1035">
        <v>1853.5882071558899</v>
      </c>
      <c r="M1035">
        <v>21.094207387998399</v>
      </c>
      <c r="N1035">
        <v>0.47485386320367501</v>
      </c>
      <c r="O1035">
        <v>43.918291550603499</v>
      </c>
      <c r="P1035">
        <v>39.660412529886102</v>
      </c>
      <c r="Q1035">
        <v>9.0535462317386003E-2</v>
      </c>
    </row>
    <row r="1036" spans="1:17" hidden="1" x14ac:dyDescent="0.3">
      <c r="A1036" t="s">
        <v>2232</v>
      </c>
      <c r="B1036" t="s">
        <v>2233</v>
      </c>
      <c r="C1036" t="s">
        <v>3112</v>
      </c>
      <c r="D1036" t="s">
        <v>603</v>
      </c>
      <c r="E1036">
        <v>2419.8136434799999</v>
      </c>
      <c r="F1036">
        <v>535.35</v>
      </c>
      <c r="G1036">
        <v>-25.1764009336401</v>
      </c>
      <c r="H1036">
        <v>18.3743390964312</v>
      </c>
      <c r="I1036">
        <v>5.7209067443783201</v>
      </c>
      <c r="J1036">
        <v>3.9871139676394498</v>
      </c>
      <c r="K1036">
        <v>503.47041309280399</v>
      </c>
      <c r="L1036">
        <v>498.72198912804799</v>
      </c>
      <c r="M1036">
        <v>61.417147989923002</v>
      </c>
      <c r="N1036">
        <v>1.7212123461471001</v>
      </c>
      <c r="O1036">
        <v>6.8833473428598202</v>
      </c>
      <c r="P1036">
        <v>30.70068359375</v>
      </c>
      <c r="Q1036">
        <v>6.8908620014540003E-3</v>
      </c>
    </row>
    <row r="1037" spans="1:17" x14ac:dyDescent="0.3">
      <c r="A1037" t="s">
        <v>2234</v>
      </c>
      <c r="B1037" t="s">
        <v>2235</v>
      </c>
      <c r="C1037" t="s">
        <v>3106</v>
      </c>
      <c r="D1037" t="s">
        <v>1239</v>
      </c>
      <c r="E1037">
        <v>2414.4520948049999</v>
      </c>
      <c r="F1037">
        <v>298.8</v>
      </c>
      <c r="G1037">
        <v>-65.997454018322799</v>
      </c>
      <c r="H1037">
        <v>0.53395450621177998</v>
      </c>
      <c r="I1037">
        <v>-23.2040346248186</v>
      </c>
      <c r="J1037">
        <v>-10.180361385631</v>
      </c>
      <c r="K1037">
        <v>326.50816363604503</v>
      </c>
      <c r="L1037">
        <v>376.14076080746798</v>
      </c>
      <c r="M1037">
        <v>39.5752352400905</v>
      </c>
      <c r="N1037">
        <v>1.4181722814511499</v>
      </c>
      <c r="O1037">
        <v>77.051509240122499</v>
      </c>
      <c r="P1037">
        <v>11.4140595689995</v>
      </c>
      <c r="Q1037">
        <v>-5.6308594451745998E-2</v>
      </c>
    </row>
    <row r="1038" spans="1:17" hidden="1" x14ac:dyDescent="0.3">
      <c r="A1038" t="s">
        <v>2236</v>
      </c>
      <c r="B1038" t="s">
        <v>2237</v>
      </c>
      <c r="C1038" t="s">
        <v>3112</v>
      </c>
      <c r="D1038" t="s">
        <v>273</v>
      </c>
      <c r="E1038">
        <v>2411.3496821250001</v>
      </c>
      <c r="F1038">
        <v>1697.45</v>
      </c>
      <c r="G1038">
        <v>19.418131394747299</v>
      </c>
      <c r="H1038">
        <v>15.983109529640499</v>
      </c>
      <c r="I1038">
        <v>-0.81299438868047202</v>
      </c>
      <c r="J1038">
        <v>-5.2491994393298</v>
      </c>
      <c r="K1038">
        <v>1603.1636105319801</v>
      </c>
      <c r="L1038">
        <v>1525.0104858946099</v>
      </c>
      <c r="M1038">
        <v>41.052706559724797</v>
      </c>
      <c r="N1038">
        <v>0.90651961767790501</v>
      </c>
      <c r="O1038">
        <v>15.1845415181596</v>
      </c>
      <c r="P1038">
        <v>49.964661189150902</v>
      </c>
      <c r="Q1038">
        <v>2.1877656759587E-2</v>
      </c>
    </row>
    <row r="1039" spans="1:17" hidden="1" x14ac:dyDescent="0.3">
      <c r="A1039" t="s">
        <v>2238</v>
      </c>
      <c r="B1039" t="s">
        <v>2239</v>
      </c>
      <c r="C1039" t="s">
        <v>3112</v>
      </c>
      <c r="D1039" t="s">
        <v>243</v>
      </c>
      <c r="E1039">
        <v>2405.6480000000001</v>
      </c>
      <c r="F1039">
        <v>5216.1000000000004</v>
      </c>
      <c r="G1039">
        <v>60.049179718161298</v>
      </c>
      <c r="H1039">
        <v>19.057200687566301</v>
      </c>
      <c r="I1039">
        <v>40.545748377033</v>
      </c>
      <c r="J1039">
        <v>-5.1547662313031202</v>
      </c>
      <c r="K1039">
        <v>4637.15944122376</v>
      </c>
      <c r="L1039">
        <v>3691.8012392319401</v>
      </c>
      <c r="M1039">
        <v>45.706211438166797</v>
      </c>
      <c r="N1039">
        <v>0.61657086424755003</v>
      </c>
      <c r="O1039">
        <v>10.0228139797933</v>
      </c>
      <c r="P1039">
        <v>106.28410978407</v>
      </c>
      <c r="Q1039">
        <v>0.21272363411265399</v>
      </c>
    </row>
    <row r="1040" spans="1:17" x14ac:dyDescent="0.3">
      <c r="A1040" t="s">
        <v>2240</v>
      </c>
      <c r="B1040" t="s">
        <v>2241</v>
      </c>
      <c r="C1040" t="s">
        <v>3103</v>
      </c>
      <c r="D1040" t="s">
        <v>276</v>
      </c>
      <c r="E1040">
        <v>2405.6189319999999</v>
      </c>
      <c r="F1040">
        <v>253.2</v>
      </c>
      <c r="G1040">
        <v>-30.734335641608901</v>
      </c>
      <c r="H1040">
        <v>-11.2333721632702</v>
      </c>
      <c r="I1040">
        <v>-27.588055378972498</v>
      </c>
      <c r="J1040">
        <v>-8.2890481812372396</v>
      </c>
      <c r="K1040">
        <v>293.64601051336501</v>
      </c>
      <c r="L1040">
        <v>302.10867490426699</v>
      </c>
      <c r="M1040">
        <v>7.1170110135737499</v>
      </c>
      <c r="N1040">
        <v>1.04453410735894</v>
      </c>
      <c r="O1040">
        <v>58.590047393364898</v>
      </c>
      <c r="P1040">
        <v>4.3693322341302503</v>
      </c>
      <c r="Q1040">
        <v>6.8552193053661004E-2</v>
      </c>
    </row>
    <row r="1041" spans="1:17" x14ac:dyDescent="0.3">
      <c r="A1041" t="s">
        <v>2242</v>
      </c>
      <c r="B1041" t="s">
        <v>2243</v>
      </c>
      <c r="C1041" t="s">
        <v>3109</v>
      </c>
      <c r="D1041" t="s">
        <v>603</v>
      </c>
      <c r="E1041">
        <v>2395.6157634860001</v>
      </c>
      <c r="F1041">
        <v>170.22</v>
      </c>
      <c r="G1041">
        <v>-56.292043115286198</v>
      </c>
      <c r="H1041">
        <v>-0.91106107427171701</v>
      </c>
      <c r="I1041">
        <v>-23.471505367131101</v>
      </c>
      <c r="J1041">
        <v>-3.9946197651931601</v>
      </c>
      <c r="K1041">
        <v>172.14719002483201</v>
      </c>
      <c r="L1041">
        <v>198.51748343655299</v>
      </c>
      <c r="M1041">
        <v>38.883381528062699</v>
      </c>
      <c r="N1041">
        <v>0.46254866829921099</v>
      </c>
      <c r="O1041">
        <v>83.292210081071502</v>
      </c>
      <c r="P1041">
        <v>18.274041133963301</v>
      </c>
    </row>
    <row r="1042" spans="1:17" hidden="1" x14ac:dyDescent="0.3">
      <c r="A1042" t="s">
        <v>2244</v>
      </c>
      <c r="B1042" t="s">
        <v>2245</v>
      </c>
      <c r="C1042" t="s">
        <v>3112</v>
      </c>
      <c r="D1042" t="s">
        <v>454</v>
      </c>
      <c r="E1042">
        <v>2394.0735681599999</v>
      </c>
      <c r="F1042">
        <v>354.15</v>
      </c>
      <c r="G1042">
        <v>9.1130052584273802</v>
      </c>
      <c r="H1042">
        <v>2.64275703487248</v>
      </c>
      <c r="I1042">
        <v>6.7417365364577799</v>
      </c>
      <c r="J1042">
        <v>-2.8565844131212899</v>
      </c>
      <c r="K1042">
        <v>362.47654115418101</v>
      </c>
      <c r="L1042">
        <v>333.23181890753898</v>
      </c>
      <c r="M1042">
        <v>39.869417579346901</v>
      </c>
      <c r="N1042">
        <v>0.45245686354368703</v>
      </c>
      <c r="O1042">
        <v>14.3018494987999</v>
      </c>
      <c r="P1042">
        <v>44.846625766871099</v>
      </c>
    </row>
    <row r="1043" spans="1:17" hidden="1" x14ac:dyDescent="0.3">
      <c r="A1043" t="s">
        <v>2246</v>
      </c>
      <c r="B1043" t="s">
        <v>2247</v>
      </c>
      <c r="C1043" t="s">
        <v>3112</v>
      </c>
      <c r="D1043" t="s">
        <v>1575</v>
      </c>
      <c r="E1043">
        <v>2392.9785107099901</v>
      </c>
      <c r="F1043">
        <v>339.65</v>
      </c>
      <c r="G1043">
        <v>-42.870513295882603</v>
      </c>
      <c r="H1043">
        <v>-1.8642616817050599</v>
      </c>
      <c r="I1043">
        <v>-23.647733185176602</v>
      </c>
      <c r="J1043">
        <v>-8.6230657652654497</v>
      </c>
      <c r="M1043">
        <v>29.713249507705701</v>
      </c>
      <c r="O1043">
        <v>26.939496540556402</v>
      </c>
      <c r="P1043">
        <v>7.1113213497319299</v>
      </c>
    </row>
    <row r="1044" spans="1:17" hidden="1" x14ac:dyDescent="0.3">
      <c r="A1044" t="s">
        <v>2248</v>
      </c>
      <c r="B1044" t="s">
        <v>2249</v>
      </c>
      <c r="C1044" t="s">
        <v>3112</v>
      </c>
      <c r="D1044" t="s">
        <v>48</v>
      </c>
      <c r="E1044">
        <v>2384.05731074</v>
      </c>
      <c r="F1044">
        <v>620.15</v>
      </c>
      <c r="G1044">
        <v>-41.651068851438097</v>
      </c>
      <c r="H1044">
        <v>-0.845990736963528</v>
      </c>
      <c r="I1044">
        <v>-16.6929640939981</v>
      </c>
      <c r="J1044">
        <v>-6.2523669653042004</v>
      </c>
      <c r="K1044">
        <v>653.47522152342196</v>
      </c>
      <c r="L1044">
        <v>681.50288857087003</v>
      </c>
      <c r="M1044">
        <v>29.780985147327701</v>
      </c>
      <c r="N1044">
        <v>1.2652164227127101</v>
      </c>
      <c r="O1044">
        <v>30.129807304684299</v>
      </c>
      <c r="P1044">
        <v>9.6834099752387708</v>
      </c>
      <c r="Q1044">
        <v>-7.0936447433699997E-3</v>
      </c>
    </row>
    <row r="1045" spans="1:17" hidden="1" x14ac:dyDescent="0.3">
      <c r="A1045" t="s">
        <v>2250</v>
      </c>
      <c r="B1045" t="s">
        <v>2251</v>
      </c>
      <c r="C1045" t="s">
        <v>3112</v>
      </c>
      <c r="D1045" t="s">
        <v>394</v>
      </c>
      <c r="E1045">
        <v>2375.9655535349998</v>
      </c>
      <c r="F1045">
        <v>1027.55</v>
      </c>
      <c r="G1045">
        <v>-47.520933033802301</v>
      </c>
      <c r="H1045">
        <v>-4.3276379139066004</v>
      </c>
      <c r="I1045">
        <v>-20.3320101138676</v>
      </c>
      <c r="J1045">
        <v>-6.9648126200667297</v>
      </c>
      <c r="K1045">
        <v>1130.67832717487</v>
      </c>
      <c r="L1045">
        <v>1183.67226522225</v>
      </c>
      <c r="M1045">
        <v>15.0435869913704</v>
      </c>
      <c r="N1045">
        <v>1.0099635049646201</v>
      </c>
      <c r="O1045">
        <v>40.139165977324701</v>
      </c>
      <c r="P1045">
        <v>0.73525807558452105</v>
      </c>
      <c r="Q1045">
        <v>-3.4307763456294001E-2</v>
      </c>
    </row>
    <row r="1046" spans="1:17" hidden="1" x14ac:dyDescent="0.3">
      <c r="A1046" t="s">
        <v>2252</v>
      </c>
      <c r="B1046" t="s">
        <v>2253</v>
      </c>
      <c r="C1046" t="s">
        <v>3112</v>
      </c>
      <c r="D1046" t="s">
        <v>51</v>
      </c>
      <c r="E1046">
        <v>2375.3359618</v>
      </c>
      <c r="F1046">
        <v>287.7</v>
      </c>
      <c r="G1046">
        <v>118.009383115907</v>
      </c>
      <c r="H1046">
        <v>-13.437068834869301</v>
      </c>
      <c r="I1046">
        <v>29.9902122759358</v>
      </c>
      <c r="J1046">
        <v>-10.679538710422801</v>
      </c>
      <c r="K1046">
        <v>324.29278518820701</v>
      </c>
      <c r="L1046">
        <v>251.58798699437</v>
      </c>
      <c r="M1046">
        <v>19.9526879069324</v>
      </c>
      <c r="N1046">
        <v>0.48939503552133901</v>
      </c>
      <c r="O1046">
        <v>38.338547097671103</v>
      </c>
      <c r="P1046">
        <v>153.92762577228501</v>
      </c>
      <c r="Q1046">
        <v>6.9736151836749999E-2</v>
      </c>
    </row>
    <row r="1047" spans="1:17" hidden="1" x14ac:dyDescent="0.3">
      <c r="A1047" t="s">
        <v>2254</v>
      </c>
      <c r="B1047" t="s">
        <v>2255</v>
      </c>
      <c r="C1047" t="s">
        <v>3112</v>
      </c>
      <c r="D1047" t="s">
        <v>117</v>
      </c>
      <c r="E1047">
        <v>2373.282048</v>
      </c>
      <c r="F1047">
        <v>506.35</v>
      </c>
      <c r="G1047">
        <v>-11.025072441556199</v>
      </c>
      <c r="H1047">
        <v>-9.1471821207475905</v>
      </c>
      <c r="I1047">
        <v>-22.071207649264</v>
      </c>
      <c r="J1047">
        <v>-7.6917225346682603</v>
      </c>
      <c r="K1047">
        <v>564.61351397197302</v>
      </c>
      <c r="L1047">
        <v>549.137079851463</v>
      </c>
      <c r="M1047">
        <v>13.727943366181799</v>
      </c>
      <c r="N1047">
        <v>0.64005841521551399</v>
      </c>
      <c r="O1047">
        <v>44.1295546558704</v>
      </c>
      <c r="P1047">
        <v>20.194647201946399</v>
      </c>
      <c r="Q1047">
        <v>-3.9355849861600001E-4</v>
      </c>
    </row>
    <row r="1048" spans="1:17" hidden="1" x14ac:dyDescent="0.3">
      <c r="A1048" t="s">
        <v>2256</v>
      </c>
      <c r="B1048" t="s">
        <v>2257</v>
      </c>
      <c r="C1048" t="s">
        <v>3112</v>
      </c>
      <c r="D1048" t="s">
        <v>238</v>
      </c>
      <c r="E1048">
        <v>2370.94</v>
      </c>
      <c r="F1048">
        <v>555.29999999999995</v>
      </c>
      <c r="G1048">
        <v>85.670763371424698</v>
      </c>
      <c r="H1048">
        <v>-9.8163520296287405</v>
      </c>
      <c r="I1048">
        <v>52.163355816270503</v>
      </c>
      <c r="J1048">
        <v>-18.149719628574399</v>
      </c>
      <c r="K1048">
        <v>606.68789222098997</v>
      </c>
      <c r="L1048">
        <v>455.19160866090499</v>
      </c>
      <c r="M1048">
        <v>14.309703801079401</v>
      </c>
      <c r="N1048">
        <v>0.50090233649455795</v>
      </c>
      <c r="O1048">
        <v>36.4667747163695</v>
      </c>
      <c r="P1048">
        <v>126.007326007326</v>
      </c>
      <c r="Q1048">
        <v>0.179019810608569</v>
      </c>
    </row>
    <row r="1049" spans="1:17" hidden="1" x14ac:dyDescent="0.3">
      <c r="A1049" t="s">
        <v>2258</v>
      </c>
      <c r="B1049" t="s">
        <v>2259</v>
      </c>
      <c r="C1049" t="s">
        <v>3112</v>
      </c>
      <c r="D1049" t="s">
        <v>2260</v>
      </c>
      <c r="E1049">
        <v>2352.6585599999999</v>
      </c>
      <c r="F1049">
        <v>999.3</v>
      </c>
      <c r="G1049">
        <v>1179.22371316151</v>
      </c>
      <c r="H1049">
        <v>-5.5405222380885597</v>
      </c>
      <c r="I1049">
        <v>152.11538961383201</v>
      </c>
      <c r="J1049">
        <v>-0.57555877209565998</v>
      </c>
      <c r="K1049">
        <v>895.65986462046101</v>
      </c>
      <c r="L1049">
        <v>642.13561249209999</v>
      </c>
      <c r="M1049">
        <v>41.587537731928002</v>
      </c>
      <c r="N1049">
        <v>0.49640776149799098</v>
      </c>
      <c r="O1049">
        <v>14.405083558490899</v>
      </c>
      <c r="P1049">
        <v>1207.00672645739</v>
      </c>
    </row>
    <row r="1050" spans="1:17" x14ac:dyDescent="0.3">
      <c r="A1050" t="s">
        <v>2261</v>
      </c>
      <c r="B1050" t="s">
        <v>2262</v>
      </c>
      <c r="C1050" t="s">
        <v>3099</v>
      </c>
      <c r="D1050" t="s">
        <v>381</v>
      </c>
      <c r="E1050">
        <v>2351.3876884400001</v>
      </c>
      <c r="F1050">
        <v>1707.65</v>
      </c>
      <c r="G1050">
        <v>-40.604638780873401</v>
      </c>
      <c r="H1050">
        <v>-7.3747803297237002</v>
      </c>
      <c r="I1050">
        <v>-12.864080308940199</v>
      </c>
      <c r="J1050">
        <v>-7.5019105000778197</v>
      </c>
      <c r="K1050">
        <v>1985.6781974595001</v>
      </c>
      <c r="L1050">
        <v>1965.0795434290201</v>
      </c>
      <c r="M1050">
        <v>11.460682561353201</v>
      </c>
      <c r="N1050">
        <v>0.503124384667191</v>
      </c>
      <c r="O1050">
        <v>49.9106959857113</v>
      </c>
      <c r="P1050">
        <v>11.538210320052199</v>
      </c>
      <c r="Q1050">
        <v>-8.2711892167687998E-2</v>
      </c>
    </row>
    <row r="1051" spans="1:17" hidden="1" x14ac:dyDescent="0.3">
      <c r="A1051" t="s">
        <v>2263</v>
      </c>
      <c r="B1051" t="s">
        <v>2264</v>
      </c>
      <c r="C1051" t="s">
        <v>3112</v>
      </c>
      <c r="D1051" t="s">
        <v>48</v>
      </c>
      <c r="E1051">
        <v>2340.8837023699998</v>
      </c>
      <c r="F1051">
        <v>2285.9499999999998</v>
      </c>
      <c r="G1051">
        <v>-2.0604778909602999</v>
      </c>
      <c r="H1051">
        <v>-10.2824131167635</v>
      </c>
      <c r="I1051">
        <v>-35.805618290205203</v>
      </c>
      <c r="J1051">
        <v>-7.4596106265706803</v>
      </c>
      <c r="K1051">
        <v>2554.7390675709398</v>
      </c>
      <c r="L1051">
        <v>2551.4230760980199</v>
      </c>
      <c r="M1051">
        <v>30.224114649195499</v>
      </c>
      <c r="N1051">
        <v>0.87848656938888603</v>
      </c>
      <c r="O1051">
        <v>62.203897723047298</v>
      </c>
      <c r="P1051">
        <v>33.291545189504298</v>
      </c>
      <c r="Q1051">
        <v>8.0951176411206999E-2</v>
      </c>
    </row>
    <row r="1052" spans="1:17" hidden="1" x14ac:dyDescent="0.3">
      <c r="A1052" t="s">
        <v>2265</v>
      </c>
      <c r="B1052" t="s">
        <v>2266</v>
      </c>
      <c r="C1052" t="s">
        <v>3112</v>
      </c>
      <c r="D1052" t="s">
        <v>117</v>
      </c>
      <c r="E1052">
        <v>2329.7064655499998</v>
      </c>
      <c r="F1052">
        <v>183.46</v>
      </c>
      <c r="G1052">
        <v>-7.4813739516203102</v>
      </c>
      <c r="H1052">
        <v>6.8892028415765303</v>
      </c>
      <c r="I1052">
        <v>14.567283593346801</v>
      </c>
      <c r="J1052">
        <v>-8.4557473428671805</v>
      </c>
      <c r="K1052">
        <v>183.41289242788699</v>
      </c>
      <c r="L1052">
        <v>165.081898382486</v>
      </c>
      <c r="M1052">
        <v>35.524610893228001</v>
      </c>
      <c r="N1052">
        <v>1.22523889676977</v>
      </c>
      <c r="O1052">
        <v>16.6466804753079</v>
      </c>
      <c r="P1052">
        <v>59.530434782608701</v>
      </c>
    </row>
    <row r="1053" spans="1:17" hidden="1" x14ac:dyDescent="0.3">
      <c r="A1053" t="s">
        <v>2267</v>
      </c>
      <c r="B1053" t="s">
        <v>2268</v>
      </c>
      <c r="C1053" t="s">
        <v>3112</v>
      </c>
      <c r="D1053" t="s">
        <v>273</v>
      </c>
      <c r="E1053">
        <v>2322.0037924650001</v>
      </c>
      <c r="F1053">
        <v>1563.55</v>
      </c>
      <c r="G1053">
        <v>-15.062228925613701</v>
      </c>
      <c r="H1053">
        <v>-9.7066807135911102</v>
      </c>
      <c r="I1053">
        <v>-15.107958963671599</v>
      </c>
      <c r="J1053">
        <v>-5.4554860558868601</v>
      </c>
      <c r="K1053">
        <v>1734.51745146847</v>
      </c>
      <c r="L1053">
        <v>1708.7865858058401</v>
      </c>
      <c r="M1053">
        <v>22.510601727526801</v>
      </c>
      <c r="N1053">
        <v>0.71622424002377805</v>
      </c>
      <c r="O1053">
        <v>36.062166224297201</v>
      </c>
      <c r="P1053">
        <v>19.354961832061001</v>
      </c>
      <c r="Q1053">
        <v>1.7978832323041E-2</v>
      </c>
    </row>
    <row r="1054" spans="1:17" hidden="1" x14ac:dyDescent="0.3">
      <c r="A1054" t="s">
        <v>2269</v>
      </c>
      <c r="B1054" t="s">
        <v>2270</v>
      </c>
      <c r="C1054" t="s">
        <v>3112</v>
      </c>
      <c r="D1054" t="s">
        <v>166</v>
      </c>
      <c r="E1054">
        <v>2312.6111999999998</v>
      </c>
      <c r="F1054">
        <v>2078.6999999999998</v>
      </c>
      <c r="G1054">
        <v>291.64797944019398</v>
      </c>
      <c r="H1054">
        <v>22.244714989771602</v>
      </c>
      <c r="I1054">
        <v>6.4407349761467296</v>
      </c>
      <c r="J1054">
        <v>-11.112584413121301</v>
      </c>
      <c r="K1054">
        <v>2034.5187551716599</v>
      </c>
      <c r="L1054">
        <v>1600.15185837644</v>
      </c>
      <c r="M1054">
        <v>50.082116096972598</v>
      </c>
      <c r="N1054">
        <v>1.3461366652598801</v>
      </c>
      <c r="O1054">
        <v>26.261605811324301</v>
      </c>
      <c r="P1054">
        <v>319.473312481081</v>
      </c>
      <c r="Q1054">
        <v>0.18687724005461601</v>
      </c>
    </row>
    <row r="1055" spans="1:17" x14ac:dyDescent="0.3">
      <c r="A1055" t="s">
        <v>2271</v>
      </c>
      <c r="B1055" t="s">
        <v>2272</v>
      </c>
      <c r="C1055" t="s">
        <v>3107</v>
      </c>
      <c r="D1055" t="s">
        <v>443</v>
      </c>
      <c r="E1055">
        <v>2303.96673642</v>
      </c>
      <c r="F1055">
        <v>434.5</v>
      </c>
      <c r="G1055">
        <v>-38.800830211712999</v>
      </c>
      <c r="H1055">
        <v>-0.255428529594459</v>
      </c>
      <c r="I1055">
        <v>-29.315294283115598</v>
      </c>
      <c r="J1055">
        <v>-3.95971762341334</v>
      </c>
      <c r="K1055">
        <v>464.730666204572</v>
      </c>
      <c r="L1055">
        <v>485.98067815398298</v>
      </c>
      <c r="M1055">
        <v>18.196573133958999</v>
      </c>
      <c r="N1055">
        <v>0.30278025569206202</v>
      </c>
      <c r="O1055">
        <v>33.947065592635198</v>
      </c>
      <c r="P1055">
        <v>3.18214200902398</v>
      </c>
      <c r="Q1055">
        <v>-1.9556917514476999E-2</v>
      </c>
    </row>
    <row r="1056" spans="1:17" hidden="1" x14ac:dyDescent="0.3">
      <c r="A1056" t="s">
        <v>2273</v>
      </c>
      <c r="B1056" t="s">
        <v>2274</v>
      </c>
      <c r="C1056" t="s">
        <v>3112</v>
      </c>
      <c r="D1056" t="s">
        <v>1030</v>
      </c>
      <c r="E1056">
        <v>2297.2623219000002</v>
      </c>
      <c r="F1056">
        <v>369.2</v>
      </c>
      <c r="G1056">
        <v>-12.9463103409837</v>
      </c>
      <c r="H1056">
        <v>-2.438519304682</v>
      </c>
      <c r="I1056">
        <v>-2.5748736330020701</v>
      </c>
      <c r="J1056">
        <v>-7.1626468396591001</v>
      </c>
      <c r="K1056">
        <v>386.64072398490299</v>
      </c>
      <c r="M1056">
        <v>23.298740393348499</v>
      </c>
      <c r="N1056">
        <v>0.50267920082977502</v>
      </c>
      <c r="O1056">
        <v>28.629469122426801</v>
      </c>
      <c r="P1056">
        <v>30.829199149539299</v>
      </c>
    </row>
    <row r="1057" spans="1:17" hidden="1" x14ac:dyDescent="0.3">
      <c r="A1057" t="s">
        <v>2275</v>
      </c>
      <c r="B1057" t="s">
        <v>2276</v>
      </c>
      <c r="C1057" t="s">
        <v>3112</v>
      </c>
      <c r="D1057" t="s">
        <v>125</v>
      </c>
      <c r="E1057">
        <v>2296.6230475419902</v>
      </c>
      <c r="F1057">
        <v>194.47</v>
      </c>
      <c r="G1057">
        <v>-32.032151651372502</v>
      </c>
      <c r="H1057">
        <v>6.9603563869482601</v>
      </c>
      <c r="I1057">
        <v>-17.5375325064965</v>
      </c>
      <c r="J1057">
        <v>-11.708861711971799</v>
      </c>
      <c r="K1057">
        <v>199.83898082465399</v>
      </c>
      <c r="L1057">
        <v>196.33305008296401</v>
      </c>
      <c r="M1057">
        <v>32.070208359830197</v>
      </c>
      <c r="N1057">
        <v>1.4561991504729299</v>
      </c>
      <c r="O1057">
        <v>48.994703553247199</v>
      </c>
      <c r="P1057">
        <v>29.819759679572702</v>
      </c>
      <c r="Q1057">
        <v>3.7093078661124997E-2</v>
      </c>
    </row>
    <row r="1058" spans="1:17" hidden="1" x14ac:dyDescent="0.3">
      <c r="A1058" t="s">
        <v>2277</v>
      </c>
      <c r="B1058" t="s">
        <v>2278</v>
      </c>
      <c r="C1058" t="s">
        <v>3112</v>
      </c>
      <c r="D1058" t="s">
        <v>270</v>
      </c>
      <c r="E1058">
        <v>2291.0333249250002</v>
      </c>
      <c r="F1058">
        <v>436.5</v>
      </c>
      <c r="G1058">
        <v>45.679075402257503</v>
      </c>
      <c r="H1058">
        <v>-12.5665558498011</v>
      </c>
      <c r="I1058">
        <v>-23.0005177961886</v>
      </c>
      <c r="J1058">
        <v>-14.6413735874692</v>
      </c>
      <c r="K1058">
        <v>531.40011863631105</v>
      </c>
      <c r="L1058">
        <v>488.74969950821799</v>
      </c>
      <c r="M1058">
        <v>13.1452703899093</v>
      </c>
      <c r="N1058">
        <v>1.0553162112238901</v>
      </c>
      <c r="O1058">
        <v>108.20160366552101</v>
      </c>
      <c r="P1058">
        <v>86.538461538461505</v>
      </c>
      <c r="Q1058">
        <v>0.172372957272281</v>
      </c>
    </row>
    <row r="1059" spans="1:17" hidden="1" x14ac:dyDescent="0.3">
      <c r="A1059" t="s">
        <v>2279</v>
      </c>
      <c r="B1059" t="s">
        <v>2280</v>
      </c>
      <c r="C1059" t="s">
        <v>3112</v>
      </c>
      <c r="D1059" t="s">
        <v>404</v>
      </c>
      <c r="E1059">
        <v>2278.34048841</v>
      </c>
      <c r="F1059">
        <v>673.55</v>
      </c>
      <c r="G1059">
        <v>-53.493044730283899</v>
      </c>
      <c r="H1059">
        <v>-2.7610459094173501</v>
      </c>
      <c r="I1059">
        <v>-30.2176917487125</v>
      </c>
      <c r="J1059">
        <v>-4.2597498807471998</v>
      </c>
      <c r="K1059">
        <v>750.97066644741597</v>
      </c>
      <c r="L1059">
        <v>804.14082727762195</v>
      </c>
      <c r="M1059">
        <v>16.8662882631365</v>
      </c>
      <c r="N1059">
        <v>0.81437743937067397</v>
      </c>
      <c r="O1059">
        <v>39.514512656818297</v>
      </c>
      <c r="P1059">
        <v>0.58239378779958395</v>
      </c>
      <c r="Q1059">
        <v>-3.2956216506089001E-2</v>
      </c>
    </row>
    <row r="1060" spans="1:17" hidden="1" x14ac:dyDescent="0.3">
      <c r="A1060" t="s">
        <v>2281</v>
      </c>
      <c r="B1060" t="s">
        <v>2282</v>
      </c>
      <c r="C1060" t="s">
        <v>3112</v>
      </c>
      <c r="D1060" t="s">
        <v>404</v>
      </c>
      <c r="E1060">
        <v>2276.414763105</v>
      </c>
      <c r="F1060">
        <v>1036.8499999999999</v>
      </c>
      <c r="G1060">
        <v>-27.225356424580099</v>
      </c>
      <c r="H1060">
        <v>-1.7233273382707199</v>
      </c>
      <c r="I1060">
        <v>-13.453830690221499</v>
      </c>
      <c r="J1060">
        <v>-10.2517172323158</v>
      </c>
      <c r="K1060">
        <v>1110.7581962015299</v>
      </c>
      <c r="L1060">
        <v>1066.5914582006999</v>
      </c>
      <c r="M1060">
        <v>22.7492502411461</v>
      </c>
      <c r="N1060">
        <v>0.76157376882300898</v>
      </c>
      <c r="O1060">
        <v>25.167574866181202</v>
      </c>
      <c r="P1060">
        <v>20.563953488372</v>
      </c>
      <c r="Q1060">
        <v>0.100457894731125</v>
      </c>
    </row>
    <row r="1061" spans="1:17" x14ac:dyDescent="0.3">
      <c r="A1061" t="s">
        <v>2283</v>
      </c>
      <c r="B1061" t="s">
        <v>2284</v>
      </c>
      <c r="C1061" t="s">
        <v>3114</v>
      </c>
      <c r="D1061" t="s">
        <v>1992</v>
      </c>
      <c r="E1061">
        <v>2273.9513501900001</v>
      </c>
      <c r="F1061">
        <v>12.57</v>
      </c>
      <c r="G1061">
        <v>-54.058673119929502</v>
      </c>
      <c r="H1061">
        <v>-6.60857986352325</v>
      </c>
      <c r="I1061">
        <v>-38.336769498025703</v>
      </c>
      <c r="J1061">
        <v>-9.1112453077821893</v>
      </c>
      <c r="K1061">
        <v>14.050864504752999</v>
      </c>
      <c r="L1061">
        <v>15.893061698116</v>
      </c>
      <c r="M1061">
        <v>19.538897207149301</v>
      </c>
      <c r="N1061">
        <v>0.63896455727882495</v>
      </c>
      <c r="O1061">
        <v>107.239459029435</v>
      </c>
      <c r="P1061">
        <v>3.2867707477403498</v>
      </c>
      <c r="Q1061">
        <v>-2.4016754283256E-2</v>
      </c>
    </row>
    <row r="1062" spans="1:17" hidden="1" x14ac:dyDescent="0.3">
      <c r="A1062" t="s">
        <v>2285</v>
      </c>
      <c r="B1062" t="s">
        <v>2286</v>
      </c>
      <c r="C1062" t="s">
        <v>3112</v>
      </c>
      <c r="D1062" t="s">
        <v>742</v>
      </c>
      <c r="E1062">
        <v>2249.827086235</v>
      </c>
      <c r="F1062">
        <v>1911.2</v>
      </c>
      <c r="G1062">
        <v>-44.899974135468</v>
      </c>
      <c r="H1062">
        <v>-13.815712797718501</v>
      </c>
      <c r="I1062">
        <v>-35.486765904211502</v>
      </c>
      <c r="J1062">
        <v>-9.9186378537389608</v>
      </c>
      <c r="K1062">
        <v>2265.3466378572798</v>
      </c>
      <c r="L1062">
        <v>2359.3056160113301</v>
      </c>
      <c r="M1062">
        <v>13.663476756383499</v>
      </c>
      <c r="N1062">
        <v>0.395111395905277</v>
      </c>
      <c r="O1062">
        <v>69.003767266638704</v>
      </c>
      <c r="P1062">
        <v>2.2743083426981201</v>
      </c>
      <c r="Q1062">
        <v>5.3570125292188998E-2</v>
      </c>
    </row>
    <row r="1063" spans="1:17" hidden="1" x14ac:dyDescent="0.3">
      <c r="A1063" t="s">
        <v>2287</v>
      </c>
      <c r="B1063" t="s">
        <v>2288</v>
      </c>
      <c r="C1063" t="s">
        <v>3112</v>
      </c>
      <c r="D1063" t="s">
        <v>270</v>
      </c>
      <c r="E1063">
        <v>2249.7725249999999</v>
      </c>
      <c r="F1063">
        <v>456.9</v>
      </c>
      <c r="G1063">
        <v>-18.096301016444301</v>
      </c>
      <c r="H1063">
        <v>-4.4577733110660702</v>
      </c>
      <c r="I1063">
        <v>-9.9948141365302892</v>
      </c>
      <c r="J1063">
        <v>-1.9974238876486901</v>
      </c>
      <c r="K1063">
        <v>463.78880115860301</v>
      </c>
      <c r="L1063">
        <v>448.34320635714698</v>
      </c>
      <c r="M1063">
        <v>26.291488941630099</v>
      </c>
      <c r="N1063">
        <v>0.360705729940072</v>
      </c>
      <c r="O1063">
        <v>15.977237907638401</v>
      </c>
      <c r="P1063">
        <v>19.7483947058052</v>
      </c>
      <c r="Q1063">
        <v>2.2190297686351002E-2</v>
      </c>
    </row>
    <row r="1064" spans="1:17" hidden="1" x14ac:dyDescent="0.3">
      <c r="A1064" t="s">
        <v>2289</v>
      </c>
      <c r="B1064" t="s">
        <v>2290</v>
      </c>
      <c r="C1064" t="s">
        <v>3112</v>
      </c>
      <c r="D1064" t="s">
        <v>763</v>
      </c>
      <c r="E1064">
        <v>2233.767655868</v>
      </c>
      <c r="F1064">
        <v>19.53</v>
      </c>
      <c r="G1064">
        <v>-34.516537651183398</v>
      </c>
      <c r="H1064">
        <v>-5.9850084635954399</v>
      </c>
      <c r="I1064">
        <v>1.2205425315181799</v>
      </c>
      <c r="J1064">
        <v>-8.0886136635783394</v>
      </c>
      <c r="K1064">
        <v>20.001531092598398</v>
      </c>
      <c r="L1064">
        <v>18.734025787718299</v>
      </c>
      <c r="M1064">
        <v>39.095133520026799</v>
      </c>
      <c r="N1064">
        <v>1.1004593381735499</v>
      </c>
      <c r="O1064">
        <v>40.8090117767537</v>
      </c>
      <c r="P1064">
        <v>38.412473423104103</v>
      </c>
      <c r="Q1064">
        <v>7.9442617477938002E-2</v>
      </c>
    </row>
    <row r="1065" spans="1:17" hidden="1" x14ac:dyDescent="0.3">
      <c r="A1065" t="s">
        <v>2291</v>
      </c>
      <c r="B1065" t="s">
        <v>2292</v>
      </c>
      <c r="C1065" t="s">
        <v>3112</v>
      </c>
      <c r="D1065" t="s">
        <v>603</v>
      </c>
      <c r="E1065">
        <v>2232.2661275199998</v>
      </c>
      <c r="F1065">
        <v>1578.15</v>
      </c>
      <c r="G1065">
        <v>185.41081713932701</v>
      </c>
      <c r="H1065">
        <v>-10.5633916111254</v>
      </c>
      <c r="I1065">
        <v>-4.43315480037848</v>
      </c>
      <c r="J1065">
        <v>-8.8916416213592804</v>
      </c>
      <c r="K1065">
        <v>1808.1422249499201</v>
      </c>
      <c r="L1065">
        <v>1571.1728543720601</v>
      </c>
      <c r="M1065">
        <v>22.699995589606502</v>
      </c>
      <c r="N1065">
        <v>0.72470494401265795</v>
      </c>
      <c r="O1065">
        <v>42.280518328422502</v>
      </c>
      <c r="P1065">
        <v>225.39175257731901</v>
      </c>
      <c r="Q1065">
        <v>0.24507264770699899</v>
      </c>
    </row>
    <row r="1066" spans="1:17" hidden="1" x14ac:dyDescent="0.3">
      <c r="A1066" t="s">
        <v>2293</v>
      </c>
      <c r="B1066" t="s">
        <v>2294</v>
      </c>
      <c r="C1066" t="s">
        <v>3112</v>
      </c>
      <c r="D1066" t="s">
        <v>192</v>
      </c>
      <c r="E1066">
        <v>2229.7357704000001</v>
      </c>
      <c r="F1066">
        <v>399.6</v>
      </c>
      <c r="G1066">
        <v>-10.529492169121999</v>
      </c>
      <c r="H1066">
        <v>-2.3129377017722801</v>
      </c>
      <c r="I1066">
        <v>-0.836820326300728</v>
      </c>
      <c r="J1066">
        <v>-2.7761082226450999</v>
      </c>
      <c r="K1066">
        <v>425.39045345742602</v>
      </c>
      <c r="L1066">
        <v>405.72799667666499</v>
      </c>
      <c r="M1066">
        <v>30.4285422613154</v>
      </c>
      <c r="N1066">
        <v>0.47246483570922998</v>
      </c>
      <c r="O1066">
        <v>22.3723723723723</v>
      </c>
      <c r="P1066">
        <v>27.647340680402401</v>
      </c>
      <c r="Q1066">
        <v>3.6296784599800999E-2</v>
      </c>
    </row>
    <row r="1067" spans="1:17" hidden="1" x14ac:dyDescent="0.3">
      <c r="A1067" t="s">
        <v>2295</v>
      </c>
      <c r="B1067" t="s">
        <v>2296</v>
      </c>
      <c r="C1067" t="s">
        <v>3112</v>
      </c>
      <c r="D1067" t="s">
        <v>868</v>
      </c>
      <c r="E1067">
        <v>2227.5</v>
      </c>
      <c r="F1067">
        <v>369.8</v>
      </c>
      <c r="G1067">
        <v>-44.3349708723239</v>
      </c>
      <c r="H1067">
        <v>-12.1778745514251</v>
      </c>
      <c r="I1067">
        <v>-25.112190761617899</v>
      </c>
      <c r="J1067">
        <v>-15.514423575518199</v>
      </c>
      <c r="M1067">
        <v>23.5557050332086</v>
      </c>
      <c r="O1067">
        <v>60.546241211465599</v>
      </c>
      <c r="P1067">
        <v>3.33938801173676</v>
      </c>
    </row>
    <row r="1068" spans="1:17" hidden="1" x14ac:dyDescent="0.3">
      <c r="A1068" t="s">
        <v>2297</v>
      </c>
      <c r="B1068" t="s">
        <v>2298</v>
      </c>
      <c r="C1068" t="s">
        <v>3112</v>
      </c>
      <c r="D1068" t="s">
        <v>270</v>
      </c>
      <c r="E1068">
        <v>2225.5558539599901</v>
      </c>
      <c r="F1068">
        <v>421.45</v>
      </c>
      <c r="G1068">
        <v>62.745919796341603</v>
      </c>
      <c r="H1068">
        <v>10.9385415623005</v>
      </c>
      <c r="I1068">
        <v>77.4693408602879</v>
      </c>
      <c r="J1068">
        <v>-8.4712909468976001</v>
      </c>
      <c r="K1068">
        <v>389.36404300247398</v>
      </c>
      <c r="M1068">
        <v>42.625371815139196</v>
      </c>
      <c r="N1068">
        <v>1.1200048023112099</v>
      </c>
      <c r="O1068">
        <v>15.0314390793688</v>
      </c>
      <c r="P1068">
        <v>152.743628185907</v>
      </c>
    </row>
    <row r="1069" spans="1:17" hidden="1" x14ac:dyDescent="0.3">
      <c r="A1069" t="s">
        <v>2299</v>
      </c>
      <c r="B1069" t="s">
        <v>2300</v>
      </c>
      <c r="C1069" t="s">
        <v>3112</v>
      </c>
      <c r="D1069" t="s">
        <v>539</v>
      </c>
      <c r="E1069">
        <v>2223.9360000000001</v>
      </c>
      <c r="F1069">
        <v>125.86</v>
      </c>
      <c r="G1069">
        <v>99.1962472992481</v>
      </c>
      <c r="H1069">
        <v>-3.3551949505638601</v>
      </c>
      <c r="I1069">
        <v>-3.37009528296181</v>
      </c>
      <c r="J1069">
        <v>-8.9792962775280696</v>
      </c>
      <c r="K1069">
        <v>144.57902211494999</v>
      </c>
      <c r="L1069">
        <v>123.477540415094</v>
      </c>
      <c r="M1069">
        <v>30.373217492468601</v>
      </c>
      <c r="N1069">
        <v>0.49627978472719703</v>
      </c>
      <c r="O1069">
        <v>48.180518035912897</v>
      </c>
      <c r="P1069">
        <v>128.628519527702</v>
      </c>
      <c r="Q1069">
        <v>4.1533864085646001E-2</v>
      </c>
    </row>
    <row r="1070" spans="1:17" hidden="1" x14ac:dyDescent="0.3">
      <c r="A1070" t="s">
        <v>2301</v>
      </c>
      <c r="B1070" t="s">
        <v>2302</v>
      </c>
      <c r="C1070" t="s">
        <v>3112</v>
      </c>
      <c r="D1070" t="s">
        <v>270</v>
      </c>
      <c r="E1070">
        <v>2216.1327004999998</v>
      </c>
      <c r="F1070">
        <v>388.65</v>
      </c>
      <c r="G1070">
        <v>-35.849246294108497</v>
      </c>
      <c r="H1070">
        <v>-13.4064031804739</v>
      </c>
      <c r="I1070">
        <v>-10.5400566404098</v>
      </c>
      <c r="J1070">
        <v>-8.9519828524686602</v>
      </c>
      <c r="K1070">
        <v>435.93094105320301</v>
      </c>
      <c r="L1070">
        <v>423.732391225573</v>
      </c>
      <c r="M1070">
        <v>12.138299596152599</v>
      </c>
      <c r="N1070">
        <v>0.288224726693463</v>
      </c>
      <c r="O1070">
        <v>38.350701144989003</v>
      </c>
      <c r="P1070">
        <v>17.4701526371467</v>
      </c>
      <c r="Q1070">
        <v>-4.8001884991794003E-2</v>
      </c>
    </row>
    <row r="1071" spans="1:17" hidden="1" x14ac:dyDescent="0.3">
      <c r="A1071" t="s">
        <v>2303</v>
      </c>
      <c r="B1071" t="s">
        <v>2304</v>
      </c>
      <c r="C1071" t="s">
        <v>3112</v>
      </c>
      <c r="D1071" t="s">
        <v>432</v>
      </c>
      <c r="E1071">
        <v>2212.4540362950002</v>
      </c>
      <c r="F1071">
        <v>792.7</v>
      </c>
      <c r="G1071">
        <v>25.915484038096999</v>
      </c>
      <c r="H1071">
        <v>-6.7598459113820697</v>
      </c>
      <c r="I1071">
        <v>27.818261438479301</v>
      </c>
      <c r="J1071">
        <v>-4.5774218515449396</v>
      </c>
      <c r="K1071">
        <v>838.83572956568901</v>
      </c>
      <c r="L1071">
        <v>726.68325416143796</v>
      </c>
      <c r="M1071">
        <v>27.130043023210298</v>
      </c>
      <c r="N1071">
        <v>0.43529343325601699</v>
      </c>
      <c r="O1071">
        <v>36.7793616752869</v>
      </c>
      <c r="P1071">
        <v>70.253436426116807</v>
      </c>
      <c r="Q1071">
        <v>5.7062504805116002E-2</v>
      </c>
    </row>
    <row r="1072" spans="1:17" x14ac:dyDescent="0.3">
      <c r="A1072" t="s">
        <v>2305</v>
      </c>
      <c r="B1072" t="s">
        <v>2306</v>
      </c>
      <c r="C1072" t="s">
        <v>3097</v>
      </c>
      <c r="D1072" t="s">
        <v>24</v>
      </c>
      <c r="E1072">
        <v>2209.0553971200002</v>
      </c>
      <c r="F1072">
        <v>42.75</v>
      </c>
      <c r="G1072">
        <v>-65.871355077200406</v>
      </c>
      <c r="H1072">
        <v>-0.71415171103057895</v>
      </c>
      <c r="I1072">
        <v>-39.719653475031599</v>
      </c>
      <c r="J1072">
        <v>-6.9205639832426096</v>
      </c>
      <c r="K1072">
        <v>47.4457738438471</v>
      </c>
      <c r="L1072">
        <v>55.936161302781997</v>
      </c>
      <c r="M1072">
        <v>28.043098161209301</v>
      </c>
      <c r="N1072">
        <v>0.71716453000097602</v>
      </c>
      <c r="O1072">
        <v>92.748538011695899</v>
      </c>
      <c r="P1072">
        <v>1.76148536062843</v>
      </c>
    </row>
    <row r="1073" spans="1:17" hidden="1" x14ac:dyDescent="0.3">
      <c r="A1073" t="s">
        <v>2307</v>
      </c>
      <c r="B1073" t="s">
        <v>2308</v>
      </c>
      <c r="C1073" t="s">
        <v>3112</v>
      </c>
      <c r="D1073" t="s">
        <v>117</v>
      </c>
      <c r="E1073">
        <v>2207.2912455840001</v>
      </c>
      <c r="F1073">
        <v>43.66</v>
      </c>
      <c r="G1073">
        <v>-19.552968675158699</v>
      </c>
      <c r="H1073">
        <v>-15.9324382438108</v>
      </c>
      <c r="I1073">
        <v>-1.9684363101766</v>
      </c>
      <c r="J1073">
        <v>-12.7135043309857</v>
      </c>
      <c r="K1073">
        <v>48.697875726487901</v>
      </c>
      <c r="L1073">
        <v>43.643250427386199</v>
      </c>
      <c r="M1073">
        <v>14.4841135557808</v>
      </c>
      <c r="N1073">
        <v>0.97305980787135005</v>
      </c>
      <c r="O1073">
        <v>34.906092533211101</v>
      </c>
      <c r="P1073">
        <v>42.3076923076922</v>
      </c>
      <c r="Q1073">
        <v>0.1088661700936</v>
      </c>
    </row>
    <row r="1074" spans="1:17" hidden="1" x14ac:dyDescent="0.3">
      <c r="A1074" t="s">
        <v>2309</v>
      </c>
      <c r="B1074" t="s">
        <v>2310</v>
      </c>
      <c r="C1074" t="s">
        <v>3112</v>
      </c>
      <c r="D1074" t="s">
        <v>273</v>
      </c>
      <c r="E1074">
        <v>2203.3093749999998</v>
      </c>
      <c r="F1074">
        <v>3550</v>
      </c>
      <c r="G1074">
        <v>1578.94775593488</v>
      </c>
      <c r="H1074">
        <v>-7.0175038648585</v>
      </c>
      <c r="I1074">
        <v>81.5385646407357</v>
      </c>
      <c r="J1074">
        <v>-5.2033393800087104</v>
      </c>
      <c r="K1074">
        <v>3745.66777874627</v>
      </c>
      <c r="L1074">
        <v>2686.3073822444699</v>
      </c>
      <c r="M1074">
        <v>35.182592912352803</v>
      </c>
      <c r="N1074">
        <v>0.86051011748346096</v>
      </c>
      <c r="O1074">
        <v>35.180281690140802</v>
      </c>
      <c r="P1074">
        <v>1677.66649974962</v>
      </c>
      <c r="Q1074">
        <v>0.22872912235568199</v>
      </c>
    </row>
    <row r="1075" spans="1:17" hidden="1" x14ac:dyDescent="0.3">
      <c r="A1075" t="s">
        <v>2311</v>
      </c>
      <c r="B1075" t="s">
        <v>2312</v>
      </c>
      <c r="C1075" t="s">
        <v>3112</v>
      </c>
      <c r="D1075" t="s">
        <v>74</v>
      </c>
      <c r="E1075">
        <v>2198.9589210599902</v>
      </c>
      <c r="F1075">
        <v>802</v>
      </c>
      <c r="G1075">
        <v>75.512297223762502</v>
      </c>
      <c r="H1075">
        <v>-2.1023792860767001</v>
      </c>
      <c r="I1075">
        <v>-13.8283645341017</v>
      </c>
      <c r="J1075">
        <v>-3.5046758443997899</v>
      </c>
      <c r="K1075">
        <v>881.25165849373002</v>
      </c>
      <c r="L1075">
        <v>810.06133975058003</v>
      </c>
      <c r="M1075">
        <v>32.143331502898299</v>
      </c>
      <c r="N1075">
        <v>0.47058937671093198</v>
      </c>
      <c r="O1075">
        <v>36.371571072319199</v>
      </c>
      <c r="P1075">
        <v>105.115089514066</v>
      </c>
      <c r="Q1075">
        <v>7.2670159026053005E-2</v>
      </c>
    </row>
    <row r="1076" spans="1:17" hidden="1" x14ac:dyDescent="0.3">
      <c r="A1076" t="s">
        <v>2313</v>
      </c>
      <c r="B1076" t="s">
        <v>2314</v>
      </c>
      <c r="C1076" t="s">
        <v>3112</v>
      </c>
      <c r="D1076" t="s">
        <v>465</v>
      </c>
      <c r="E1076">
        <v>2198.9422872999999</v>
      </c>
      <c r="F1076">
        <v>365.7</v>
      </c>
      <c r="G1076">
        <v>-14.229217301471801</v>
      </c>
      <c r="H1076">
        <v>-0.63130424951448805</v>
      </c>
      <c r="I1076">
        <v>1.70661439510382</v>
      </c>
      <c r="J1076">
        <v>-9.4931282256670606</v>
      </c>
      <c r="K1076">
        <v>394.78803538296802</v>
      </c>
      <c r="L1076">
        <v>374.59837327089298</v>
      </c>
      <c r="M1076">
        <v>26.487855491968901</v>
      </c>
      <c r="N1076">
        <v>0.390630283625375</v>
      </c>
      <c r="O1076">
        <v>23.7353021602406</v>
      </c>
      <c r="P1076">
        <v>24.599659284497399</v>
      </c>
      <c r="Q1076">
        <v>2.6563216607662001E-2</v>
      </c>
    </row>
    <row r="1077" spans="1:17" hidden="1" x14ac:dyDescent="0.3">
      <c r="A1077" t="s">
        <v>2315</v>
      </c>
      <c r="B1077" t="s">
        <v>2316</v>
      </c>
      <c r="C1077" t="s">
        <v>3112</v>
      </c>
      <c r="D1077" t="s">
        <v>449</v>
      </c>
      <c r="E1077">
        <v>2198.6136120000001</v>
      </c>
      <c r="F1077">
        <v>872.55</v>
      </c>
      <c r="G1077">
        <v>19.0244233996671</v>
      </c>
      <c r="H1077">
        <v>-3.5275449327537198</v>
      </c>
      <c r="I1077">
        <v>40.695668285914699</v>
      </c>
      <c r="J1077">
        <v>-0.51364061294287899</v>
      </c>
      <c r="K1077">
        <v>897.34298094399696</v>
      </c>
      <c r="L1077">
        <v>758.52888703763006</v>
      </c>
      <c r="M1077">
        <v>41.091333571231203</v>
      </c>
      <c r="N1077">
        <v>0.14261895598371099</v>
      </c>
      <c r="O1077">
        <v>29.8607529654461</v>
      </c>
      <c r="P1077">
        <v>69.180804653417297</v>
      </c>
      <c r="Q1077">
        <v>0.110400057423474</v>
      </c>
    </row>
    <row r="1078" spans="1:17" hidden="1" x14ac:dyDescent="0.3">
      <c r="A1078" t="s">
        <v>2317</v>
      </c>
      <c r="B1078" t="s">
        <v>2318</v>
      </c>
      <c r="C1078" t="s">
        <v>3112</v>
      </c>
      <c r="D1078" t="s">
        <v>192</v>
      </c>
      <c r="E1078">
        <v>2198.1191798</v>
      </c>
      <c r="F1078">
        <v>2508.25</v>
      </c>
      <c r="G1078">
        <v>-11.498822289855701</v>
      </c>
      <c r="H1078">
        <v>-2.7796725020905599</v>
      </c>
      <c r="I1078">
        <v>-9.3905188429802902</v>
      </c>
      <c r="J1078">
        <v>-5.5466336742050402</v>
      </c>
      <c r="K1078">
        <v>2630.3194647590999</v>
      </c>
      <c r="L1078">
        <v>2600.0198027819702</v>
      </c>
      <c r="M1078">
        <v>22.4955381258047</v>
      </c>
      <c r="N1078">
        <v>0.60826878808225504</v>
      </c>
      <c r="O1078">
        <v>20.952855576597202</v>
      </c>
      <c r="P1078">
        <v>18.257897218293198</v>
      </c>
      <c r="Q1078">
        <v>5.5331816795504002E-2</v>
      </c>
    </row>
    <row r="1079" spans="1:17" hidden="1" x14ac:dyDescent="0.3">
      <c r="A1079" t="s">
        <v>2319</v>
      </c>
      <c r="B1079" t="s">
        <v>2320</v>
      </c>
      <c r="C1079" t="s">
        <v>3112</v>
      </c>
      <c r="D1079" t="s">
        <v>1173</v>
      </c>
      <c r="E1079">
        <v>2197.62003555</v>
      </c>
      <c r="F1079">
        <v>426</v>
      </c>
      <c r="G1079">
        <v>62.565512173286201</v>
      </c>
      <c r="H1079">
        <v>-8.3576117646849593</v>
      </c>
      <c r="I1079">
        <v>46.772492430137802</v>
      </c>
      <c r="J1079">
        <v>-8.5551120864152299</v>
      </c>
      <c r="K1079">
        <v>476.50947369461699</v>
      </c>
      <c r="L1079">
        <v>398.04670015701902</v>
      </c>
      <c r="M1079">
        <v>27.468636008270899</v>
      </c>
      <c r="N1079">
        <v>0.33745665451603502</v>
      </c>
      <c r="O1079">
        <v>44.061032863849697</v>
      </c>
      <c r="P1079">
        <v>92.934782608695599</v>
      </c>
      <c r="Q1079">
        <v>8.1334358632575002E-2</v>
      </c>
    </row>
    <row r="1080" spans="1:17" hidden="1" x14ac:dyDescent="0.3">
      <c r="A1080" t="s">
        <v>2321</v>
      </c>
      <c r="B1080" t="s">
        <v>2322</v>
      </c>
      <c r="C1080" t="s">
        <v>3112</v>
      </c>
      <c r="D1080" t="s">
        <v>51</v>
      </c>
      <c r="E1080">
        <v>2196.5602648499998</v>
      </c>
      <c r="F1080">
        <v>1512</v>
      </c>
      <c r="G1080">
        <v>-2.81917181482968</v>
      </c>
      <c r="H1080">
        <v>0.29032276972064103</v>
      </c>
      <c r="I1080">
        <v>-11.0086992647275</v>
      </c>
      <c r="J1080">
        <v>-3.7955925219681399</v>
      </c>
      <c r="K1080">
        <v>1623.9552452305199</v>
      </c>
      <c r="L1080">
        <v>1522.59099321587</v>
      </c>
      <c r="M1080">
        <v>25.9458722888034</v>
      </c>
      <c r="N1080">
        <v>0.610389952090165</v>
      </c>
      <c r="O1080">
        <v>25.261243386243301</v>
      </c>
      <c r="P1080">
        <v>28.3640376942015</v>
      </c>
      <c r="Q1080">
        <v>8.7146446980416001E-2</v>
      </c>
    </row>
    <row r="1081" spans="1:17" hidden="1" x14ac:dyDescent="0.3">
      <c r="A1081" t="s">
        <v>2323</v>
      </c>
      <c r="B1081" t="s">
        <v>2324</v>
      </c>
      <c r="C1081" t="s">
        <v>3112</v>
      </c>
      <c r="D1081" t="s">
        <v>554</v>
      </c>
      <c r="E1081">
        <v>2194.82980206</v>
      </c>
      <c r="F1081">
        <v>653.79999999999995</v>
      </c>
      <c r="G1081">
        <v>3.2784280191419199</v>
      </c>
      <c r="H1081">
        <v>0.10510298125649301</v>
      </c>
      <c r="I1081">
        <v>4.86794169337995</v>
      </c>
      <c r="J1081">
        <v>-2.5637530832656998</v>
      </c>
      <c r="K1081">
        <v>674.99546591672004</v>
      </c>
      <c r="L1081">
        <v>629.66588990243997</v>
      </c>
      <c r="M1081">
        <v>41.513047599478199</v>
      </c>
      <c r="N1081">
        <v>0.38771116199052502</v>
      </c>
      <c r="O1081">
        <v>43.468950749464597</v>
      </c>
      <c r="P1081">
        <v>69.818181818181799</v>
      </c>
      <c r="Q1081">
        <v>0.15495452938092799</v>
      </c>
    </row>
    <row r="1082" spans="1:17" hidden="1" x14ac:dyDescent="0.3">
      <c r="A1082" t="s">
        <v>2325</v>
      </c>
      <c r="B1082" t="s">
        <v>2326</v>
      </c>
      <c r="C1082" t="s">
        <v>3112</v>
      </c>
      <c r="D1082" t="s">
        <v>721</v>
      </c>
      <c r="E1082">
        <v>2180.653534008</v>
      </c>
      <c r="F1082">
        <v>270.62</v>
      </c>
      <c r="G1082">
        <v>0.78366445602958701</v>
      </c>
      <c r="H1082">
        <v>-0.369806588605396</v>
      </c>
      <c r="I1082">
        <v>0.118133145492858</v>
      </c>
      <c r="J1082">
        <v>-1.20262790549391</v>
      </c>
      <c r="K1082">
        <v>276.42817546991603</v>
      </c>
      <c r="L1082">
        <v>259.48409151811597</v>
      </c>
      <c r="M1082">
        <v>58.290846172297002</v>
      </c>
      <c r="N1082">
        <v>2.34338671813713</v>
      </c>
      <c r="O1082">
        <v>9.1197989801197199</v>
      </c>
      <c r="P1082">
        <v>30.099514446420802</v>
      </c>
      <c r="Q1082">
        <v>3.2968413234804997E-2</v>
      </c>
    </row>
    <row r="1083" spans="1:17" hidden="1" x14ac:dyDescent="0.3">
      <c r="A1083" t="s">
        <v>2327</v>
      </c>
      <c r="B1083" t="s">
        <v>2328</v>
      </c>
      <c r="C1083" t="s">
        <v>3112</v>
      </c>
      <c r="D1083" t="s">
        <v>969</v>
      </c>
      <c r="E1083">
        <v>2165.06169</v>
      </c>
      <c r="F1083">
        <v>119.16</v>
      </c>
      <c r="G1083">
        <v>-24.2286550791449</v>
      </c>
      <c r="H1083">
        <v>-6.5722162271596103</v>
      </c>
      <c r="I1083">
        <v>-5.0058749684389499</v>
      </c>
      <c r="J1083">
        <v>-5.0693364909008203</v>
      </c>
      <c r="K1083">
        <v>127.823220479843</v>
      </c>
      <c r="M1083">
        <v>19.943796049526899</v>
      </c>
      <c r="N1083">
        <v>0.18133768632452299</v>
      </c>
      <c r="O1083">
        <v>33.266196710305401</v>
      </c>
      <c r="P1083">
        <v>11.2605042016806</v>
      </c>
    </row>
    <row r="1084" spans="1:17" hidden="1" x14ac:dyDescent="0.3">
      <c r="A1084" t="s">
        <v>2329</v>
      </c>
      <c r="B1084" t="s">
        <v>2330</v>
      </c>
      <c r="C1084" t="s">
        <v>3112</v>
      </c>
      <c r="D1084" t="s">
        <v>676</v>
      </c>
      <c r="E1084">
        <v>2163.6334168650001</v>
      </c>
      <c r="F1084">
        <v>410.1</v>
      </c>
      <c r="G1084">
        <v>-40.832944388854003</v>
      </c>
      <c r="H1084">
        <v>-0.12975047373495699</v>
      </c>
      <c r="I1084">
        <v>-21.304914036240401</v>
      </c>
      <c r="J1084">
        <v>0.245885320534867</v>
      </c>
      <c r="K1084">
        <v>439.72296774820001</v>
      </c>
      <c r="L1084">
        <v>468.73209632125003</v>
      </c>
      <c r="M1084">
        <v>35.208123602258198</v>
      </c>
      <c r="N1084">
        <v>0.67184612534446897</v>
      </c>
      <c r="O1084">
        <v>40.063399170933899</v>
      </c>
      <c r="P1084">
        <v>5.3970701619121098</v>
      </c>
      <c r="Q1084">
        <v>-0.11097016402474</v>
      </c>
    </row>
    <row r="1085" spans="1:17" hidden="1" x14ac:dyDescent="0.3">
      <c r="A1085" t="s">
        <v>2331</v>
      </c>
      <c r="B1085" t="s">
        <v>2332</v>
      </c>
      <c r="C1085" t="s">
        <v>3112</v>
      </c>
      <c r="D1085" t="s">
        <v>465</v>
      </c>
      <c r="E1085">
        <v>2161.8012840000001</v>
      </c>
      <c r="F1085">
        <v>1819.3</v>
      </c>
      <c r="G1085">
        <v>-23.900183398092398</v>
      </c>
      <c r="H1085">
        <v>-3.5898632859831299</v>
      </c>
      <c r="I1085">
        <v>-12.835311451994</v>
      </c>
      <c r="J1085">
        <v>-7.0009766092193404</v>
      </c>
      <c r="K1085">
        <v>1942.30688040264</v>
      </c>
      <c r="L1085">
        <v>1863.85783139658</v>
      </c>
      <c r="M1085">
        <v>32.885097290009099</v>
      </c>
      <c r="N1085">
        <v>0.66354323757973799</v>
      </c>
      <c r="O1085">
        <v>33.383719012807099</v>
      </c>
      <c r="P1085">
        <v>20.085808580858</v>
      </c>
    </row>
    <row r="1086" spans="1:17" hidden="1" x14ac:dyDescent="0.3">
      <c r="A1086" t="s">
        <v>2333</v>
      </c>
      <c r="B1086" t="s">
        <v>2334</v>
      </c>
      <c r="C1086" t="s">
        <v>3112</v>
      </c>
      <c r="D1086" t="s">
        <v>48</v>
      </c>
      <c r="E1086">
        <v>2155.9849949700001</v>
      </c>
      <c r="F1086">
        <v>316.75</v>
      </c>
      <c r="G1086">
        <v>50.768283209190599</v>
      </c>
      <c r="H1086">
        <v>-10.8046528144002</v>
      </c>
      <c r="I1086">
        <v>-15.096084468740999</v>
      </c>
      <c r="J1086">
        <v>-12.6851802258963</v>
      </c>
      <c r="K1086">
        <v>394.08496121328699</v>
      </c>
      <c r="L1086">
        <v>359.66610544733999</v>
      </c>
      <c r="M1086">
        <v>17.677704759853999</v>
      </c>
      <c r="N1086">
        <v>1.27091353444415</v>
      </c>
      <c r="O1086">
        <v>103.94632991317999</v>
      </c>
      <c r="P1086">
        <v>98.092557848655403</v>
      </c>
      <c r="Q1086">
        <v>2.0790761399123E-2</v>
      </c>
    </row>
    <row r="1087" spans="1:17" hidden="1" x14ac:dyDescent="0.3">
      <c r="A1087" t="s">
        <v>2335</v>
      </c>
      <c r="B1087" t="s">
        <v>2336</v>
      </c>
      <c r="C1087" t="s">
        <v>3112</v>
      </c>
      <c r="D1087" t="s">
        <v>133</v>
      </c>
      <c r="E1087">
        <v>2152.9929605799998</v>
      </c>
      <c r="F1087">
        <v>1682.6</v>
      </c>
      <c r="G1087">
        <v>-7.2183815962552096</v>
      </c>
      <c r="H1087">
        <v>-2.97760706273912</v>
      </c>
      <c r="I1087">
        <v>-26.279492824776501</v>
      </c>
      <c r="J1087">
        <v>-8.2801551490333694</v>
      </c>
      <c r="K1087">
        <v>1758.7414385043701</v>
      </c>
      <c r="L1087">
        <v>1659.92748887209</v>
      </c>
      <c r="M1087">
        <v>27.271908418843498</v>
      </c>
      <c r="N1087">
        <v>0.56575825438010896</v>
      </c>
      <c r="O1087">
        <v>24.747414715321501</v>
      </c>
      <c r="P1087">
        <v>27.151817426131601</v>
      </c>
      <c r="Q1087">
        <v>0.111531231543274</v>
      </c>
    </row>
    <row r="1088" spans="1:17" hidden="1" x14ac:dyDescent="0.3">
      <c r="A1088" t="s">
        <v>2337</v>
      </c>
      <c r="B1088" t="s">
        <v>2338</v>
      </c>
      <c r="C1088" t="s">
        <v>3112</v>
      </c>
      <c r="D1088" t="s">
        <v>276</v>
      </c>
      <c r="E1088">
        <v>2150.7268917749998</v>
      </c>
      <c r="F1088">
        <v>1257.05</v>
      </c>
      <c r="G1088">
        <v>-22.630141992189401</v>
      </c>
      <c r="H1088">
        <v>-4.6972162271596103</v>
      </c>
      <c r="I1088">
        <v>-24.287783213668501</v>
      </c>
      <c r="J1088">
        <v>-6.8751209984871604</v>
      </c>
      <c r="K1088">
        <v>1339.27776991258</v>
      </c>
      <c r="L1088">
        <v>1349.0513040716601</v>
      </c>
      <c r="M1088">
        <v>17.3224014166126</v>
      </c>
      <c r="N1088">
        <v>0.43651118848290898</v>
      </c>
      <c r="O1088">
        <v>40.805854977924497</v>
      </c>
      <c r="P1088">
        <v>13.549523508423199</v>
      </c>
      <c r="Q1088">
        <v>6.4396633095142999E-2</v>
      </c>
    </row>
    <row r="1089" spans="1:17" hidden="1" x14ac:dyDescent="0.3">
      <c r="A1089" t="s">
        <v>2339</v>
      </c>
      <c r="B1089" t="s">
        <v>2340</v>
      </c>
      <c r="C1089" t="s">
        <v>3112</v>
      </c>
      <c r="D1089" t="s">
        <v>539</v>
      </c>
      <c r="E1089">
        <v>2150.0259271199998</v>
      </c>
      <c r="F1089">
        <v>239.35</v>
      </c>
      <c r="G1089">
        <v>-45.630962497873298</v>
      </c>
      <c r="H1089">
        <v>-3.5711876513118099</v>
      </c>
      <c r="I1089">
        <v>-15.0823968250906</v>
      </c>
      <c r="J1089">
        <v>-8.7602098725912096</v>
      </c>
      <c r="K1089">
        <v>248.678267785901</v>
      </c>
      <c r="L1089">
        <v>255.135241927735</v>
      </c>
      <c r="M1089">
        <v>30.332046708605102</v>
      </c>
      <c r="N1089">
        <v>1.9520056421866001</v>
      </c>
      <c r="O1089">
        <v>32.442030499268803</v>
      </c>
      <c r="P1089">
        <v>12.370892018779299</v>
      </c>
      <c r="Q1089">
        <v>2.7167298007483999E-2</v>
      </c>
    </row>
    <row r="1090" spans="1:17" hidden="1" x14ac:dyDescent="0.3">
      <c r="A1090" t="s">
        <v>2341</v>
      </c>
      <c r="B1090" t="s">
        <v>2342</v>
      </c>
      <c r="C1090" t="s">
        <v>3112</v>
      </c>
      <c r="D1090" t="s">
        <v>117</v>
      </c>
      <c r="E1090">
        <v>2147.01640335</v>
      </c>
      <c r="F1090">
        <v>263.14999999999998</v>
      </c>
      <c r="G1090">
        <v>-4.7869861867449597</v>
      </c>
      <c r="H1090">
        <v>-4.3059986454822701</v>
      </c>
      <c r="I1090">
        <v>-18.440370171477898</v>
      </c>
      <c r="J1090">
        <v>-4.64985258443817</v>
      </c>
      <c r="K1090">
        <v>282.40851058142999</v>
      </c>
      <c r="L1090">
        <v>265.71622083375399</v>
      </c>
      <c r="M1090">
        <v>23.104991584347299</v>
      </c>
      <c r="N1090">
        <v>0.74701516119715705</v>
      </c>
      <c r="O1090">
        <v>29.279878396351801</v>
      </c>
      <c r="P1090">
        <v>41.936353829557603</v>
      </c>
      <c r="Q1090">
        <v>6.9523262458991E-2</v>
      </c>
    </row>
    <row r="1091" spans="1:17" hidden="1" x14ac:dyDescent="0.3">
      <c r="A1091" t="s">
        <v>2343</v>
      </c>
      <c r="B1091" t="s">
        <v>2344</v>
      </c>
      <c r="C1091" t="s">
        <v>3112</v>
      </c>
      <c r="D1091" t="s">
        <v>18</v>
      </c>
      <c r="E1091">
        <v>2143.3491018</v>
      </c>
      <c r="F1091">
        <v>220.58</v>
      </c>
      <c r="G1091">
        <v>-54.597877264031197</v>
      </c>
      <c r="H1091">
        <v>10.349165165555901</v>
      </c>
      <c r="I1091">
        <v>-13.687114905606601</v>
      </c>
      <c r="J1091">
        <v>-8.64236869877716</v>
      </c>
      <c r="K1091">
        <v>220.734813971694</v>
      </c>
      <c r="L1091">
        <v>228.754818892542</v>
      </c>
      <c r="M1091">
        <v>38.381554577815699</v>
      </c>
      <c r="N1091">
        <v>2.0472071058561601</v>
      </c>
      <c r="O1091">
        <v>55.975156405839101</v>
      </c>
      <c r="P1091">
        <v>20.898876404494299</v>
      </c>
    </row>
    <row r="1092" spans="1:17" hidden="1" x14ac:dyDescent="0.3">
      <c r="A1092" t="s">
        <v>2345</v>
      </c>
      <c r="B1092" t="s">
        <v>2346</v>
      </c>
      <c r="C1092" t="s">
        <v>3112</v>
      </c>
      <c r="D1092" t="s">
        <v>603</v>
      </c>
      <c r="E1092">
        <v>2143.1064000000001</v>
      </c>
      <c r="F1092">
        <v>394.5</v>
      </c>
      <c r="G1092">
        <v>15.333257337166501</v>
      </c>
      <c r="H1092">
        <v>5.8610738946967498</v>
      </c>
      <c r="I1092">
        <v>-0.96443337609435897</v>
      </c>
      <c r="J1092">
        <v>-4.7623064038052902</v>
      </c>
      <c r="K1092">
        <v>399.745660228688</v>
      </c>
      <c r="L1092">
        <v>371.204516078339</v>
      </c>
      <c r="M1092">
        <v>30.403045638059002</v>
      </c>
      <c r="N1092">
        <v>0.45428588656488</v>
      </c>
      <c r="O1092">
        <v>20.152091254752801</v>
      </c>
      <c r="P1092">
        <v>43.637356635718099</v>
      </c>
      <c r="Q1092">
        <v>5.1621028460471001E-2</v>
      </c>
    </row>
    <row r="1093" spans="1:17" hidden="1" x14ac:dyDescent="0.3">
      <c r="A1093" t="s">
        <v>2347</v>
      </c>
      <c r="B1093" t="s">
        <v>2348</v>
      </c>
      <c r="C1093" t="s">
        <v>3112</v>
      </c>
      <c r="D1093" t="s">
        <v>465</v>
      </c>
      <c r="E1093">
        <v>2140.256072225</v>
      </c>
      <c r="F1093">
        <v>818.5</v>
      </c>
      <c r="G1093">
        <v>-73.781561821316402</v>
      </c>
      <c r="H1093">
        <v>-3.8566030977157602</v>
      </c>
      <c r="I1093">
        <v>-41.9776251968905</v>
      </c>
      <c r="J1093">
        <v>-5.1818597194408902</v>
      </c>
      <c r="K1093">
        <v>991.25135243550699</v>
      </c>
      <c r="L1093">
        <v>1149.68226379922</v>
      </c>
      <c r="M1093">
        <v>27.7241424736619</v>
      </c>
      <c r="N1093">
        <v>0.82422978016526705</v>
      </c>
      <c r="O1093">
        <v>101.692119731215</v>
      </c>
      <c r="P1093">
        <v>3.8046924540266298</v>
      </c>
      <c r="Q1093">
        <v>-0.193578362341295</v>
      </c>
    </row>
    <row r="1094" spans="1:17" hidden="1" x14ac:dyDescent="0.3">
      <c r="A1094" t="s">
        <v>2349</v>
      </c>
      <c r="B1094" t="s">
        <v>2350</v>
      </c>
      <c r="C1094" t="s">
        <v>3112</v>
      </c>
      <c r="D1094" t="s">
        <v>1239</v>
      </c>
      <c r="E1094">
        <v>2132.16499621</v>
      </c>
      <c r="F1094">
        <v>768.75</v>
      </c>
      <c r="G1094">
        <v>-5.6525819669446502</v>
      </c>
      <c r="H1094">
        <v>-0.34213166447828502</v>
      </c>
      <c r="I1094">
        <v>-26.630146858841702</v>
      </c>
      <c r="J1094">
        <v>-3.2355717548934502</v>
      </c>
      <c r="K1094">
        <v>810.88850354831698</v>
      </c>
      <c r="L1094">
        <v>829.94402913822398</v>
      </c>
      <c r="M1094">
        <v>26.487751380265902</v>
      </c>
      <c r="N1094">
        <v>0.62752017709066799</v>
      </c>
      <c r="O1094">
        <v>49.717073170731702</v>
      </c>
      <c r="P1094">
        <v>23.5733804854525</v>
      </c>
      <c r="Q1094">
        <v>-9.7221967613429997E-3</v>
      </c>
    </row>
    <row r="1095" spans="1:17" hidden="1" x14ac:dyDescent="0.3">
      <c r="A1095" t="s">
        <v>2351</v>
      </c>
      <c r="B1095" t="s">
        <v>2352</v>
      </c>
      <c r="C1095" t="s">
        <v>3112</v>
      </c>
      <c r="D1095" t="s">
        <v>381</v>
      </c>
      <c r="E1095">
        <v>2131.4576757599998</v>
      </c>
      <c r="F1095">
        <v>942.6</v>
      </c>
      <c r="G1095">
        <v>-8.4061135998339793</v>
      </c>
      <c r="H1095">
        <v>13.0523913248132</v>
      </c>
      <c r="I1095">
        <v>16.560892453636701</v>
      </c>
      <c r="J1095">
        <v>-4.7760630734492704</v>
      </c>
      <c r="K1095">
        <v>873.66697172026102</v>
      </c>
      <c r="L1095">
        <v>824.97121626206695</v>
      </c>
      <c r="M1095">
        <v>40.019166391337698</v>
      </c>
      <c r="N1095">
        <v>1.14580589578958</v>
      </c>
      <c r="O1095">
        <v>15.637598132824101</v>
      </c>
      <c r="P1095">
        <v>46.264256342617699</v>
      </c>
      <c r="Q1095">
        <v>-4.9310228267992001E-2</v>
      </c>
    </row>
    <row r="1096" spans="1:17" hidden="1" x14ac:dyDescent="0.3">
      <c r="A1096" t="s">
        <v>2353</v>
      </c>
      <c r="B1096" t="s">
        <v>2354</v>
      </c>
      <c r="C1096" t="s">
        <v>3112</v>
      </c>
      <c r="D1096" t="s">
        <v>513</v>
      </c>
      <c r="E1096">
        <v>2123.2236682799999</v>
      </c>
      <c r="F1096">
        <v>551.75</v>
      </c>
      <c r="G1096">
        <v>-42.662680065398199</v>
      </c>
      <c r="H1096">
        <v>-7.4983664434395898</v>
      </c>
      <c r="I1096">
        <v>-8.5692944392541506</v>
      </c>
      <c r="J1096">
        <v>-12.729287944939101</v>
      </c>
      <c r="K1096">
        <v>618.23912723410399</v>
      </c>
      <c r="L1096">
        <v>607.71722483378005</v>
      </c>
      <c r="M1096">
        <v>13.165868498395501</v>
      </c>
      <c r="N1096">
        <v>0.93857547348477599</v>
      </c>
      <c r="O1096">
        <v>30.493883099229699</v>
      </c>
      <c r="P1096">
        <v>19.6724867151068</v>
      </c>
      <c r="Q1096">
        <v>-0.114716085324988</v>
      </c>
    </row>
    <row r="1097" spans="1:17" hidden="1" x14ac:dyDescent="0.3">
      <c r="A1097" t="s">
        <v>2355</v>
      </c>
      <c r="B1097" t="s">
        <v>2356</v>
      </c>
      <c r="C1097" t="s">
        <v>3112</v>
      </c>
      <c r="D1097" t="s">
        <v>192</v>
      </c>
      <c r="E1097">
        <v>2105.3659607200002</v>
      </c>
      <c r="F1097">
        <v>703.6</v>
      </c>
      <c r="G1097">
        <v>-8.8010229348443101</v>
      </c>
      <c r="H1097">
        <v>12.866391367777</v>
      </c>
      <c r="I1097">
        <v>15.2040588113053</v>
      </c>
      <c r="J1097">
        <v>-4.4740295816448699</v>
      </c>
      <c r="K1097">
        <v>659.98396799</v>
      </c>
      <c r="L1097">
        <v>580.329701143752</v>
      </c>
      <c r="M1097">
        <v>45.700872274377502</v>
      </c>
      <c r="N1097">
        <v>0.77216368951078995</v>
      </c>
      <c r="O1097">
        <v>12.5852757248436</v>
      </c>
      <c r="P1097">
        <v>75.024875621890502</v>
      </c>
      <c r="Q1097">
        <v>2.4409694351722001E-2</v>
      </c>
    </row>
    <row r="1098" spans="1:17" hidden="1" x14ac:dyDescent="0.3">
      <c r="A1098" t="s">
        <v>2357</v>
      </c>
      <c r="B1098" t="s">
        <v>2358</v>
      </c>
      <c r="C1098" t="s">
        <v>3112</v>
      </c>
      <c r="D1098" t="s">
        <v>250</v>
      </c>
      <c r="E1098">
        <v>2093.1616988999999</v>
      </c>
      <c r="F1098">
        <v>355.9</v>
      </c>
      <c r="G1098">
        <v>31.670391722038499</v>
      </c>
      <c r="H1098">
        <v>-7.1830054379488102</v>
      </c>
      <c r="I1098">
        <v>-12.965282876285899</v>
      </c>
      <c r="J1098">
        <v>-7.82184757101603</v>
      </c>
      <c r="K1098">
        <v>395.18562113112603</v>
      </c>
      <c r="L1098">
        <v>378.061572261859</v>
      </c>
      <c r="M1098">
        <v>17.5910589976884</v>
      </c>
      <c r="N1098">
        <v>0.34277704014198601</v>
      </c>
      <c r="O1098">
        <v>52.837875807811201</v>
      </c>
      <c r="P1098">
        <v>66.308411214953196</v>
      </c>
      <c r="Q1098">
        <v>5.7530776773559E-2</v>
      </c>
    </row>
    <row r="1099" spans="1:17" hidden="1" x14ac:dyDescent="0.3">
      <c r="A1099" t="s">
        <v>2359</v>
      </c>
      <c r="B1099" t="s">
        <v>2360</v>
      </c>
      <c r="C1099" t="s">
        <v>3112</v>
      </c>
      <c r="D1099" t="s">
        <v>446</v>
      </c>
      <c r="E1099">
        <v>2092.71190914</v>
      </c>
      <c r="F1099">
        <v>500.9</v>
      </c>
      <c r="G1099">
        <v>-50.087961333729602</v>
      </c>
      <c r="H1099">
        <v>-6.8158920494722501</v>
      </c>
      <c r="I1099">
        <v>-32.568425554136603</v>
      </c>
      <c r="J1099">
        <v>-6.0268166337308902</v>
      </c>
      <c r="K1099">
        <v>572.14607364404299</v>
      </c>
      <c r="L1099">
        <v>620.38084572894695</v>
      </c>
      <c r="M1099">
        <v>22.445898466928998</v>
      </c>
      <c r="N1099">
        <v>0.60244394831794201</v>
      </c>
      <c r="O1099">
        <v>59.443002595328402</v>
      </c>
      <c r="P1099">
        <v>6.0442468508521197</v>
      </c>
      <c r="Q1099">
        <v>-4.1984365425221E-2</v>
      </c>
    </row>
    <row r="1100" spans="1:17" hidden="1" x14ac:dyDescent="0.3">
      <c r="A1100" t="s">
        <v>1862</v>
      </c>
      <c r="B1100" t="s">
        <v>2361</v>
      </c>
      <c r="C1100" t="s">
        <v>3112</v>
      </c>
      <c r="D1100" t="s">
        <v>1864</v>
      </c>
      <c r="E1100">
        <v>2091.9342556299998</v>
      </c>
      <c r="F1100">
        <v>29.33</v>
      </c>
      <c r="G1100">
        <v>-25.409540346493401</v>
      </c>
      <c r="H1100">
        <v>-6.8944157006898701</v>
      </c>
      <c r="I1100">
        <v>-23.668771535393599</v>
      </c>
      <c r="J1100">
        <v>-9.9707073516520399</v>
      </c>
      <c r="K1100">
        <v>34.5838964786102</v>
      </c>
      <c r="L1100">
        <v>35.034803060438001</v>
      </c>
      <c r="M1100">
        <v>49.333103027404697</v>
      </c>
      <c r="N1100">
        <v>0.94310955095494897</v>
      </c>
      <c r="O1100">
        <v>56.665530173883397</v>
      </c>
      <c r="P1100">
        <v>8.0294659300184001</v>
      </c>
      <c r="Q1100">
        <v>7.0291434656782004E-2</v>
      </c>
    </row>
    <row r="1101" spans="1:17" hidden="1" x14ac:dyDescent="0.3">
      <c r="A1101" t="s">
        <v>2362</v>
      </c>
      <c r="B1101" t="s">
        <v>2363</v>
      </c>
      <c r="C1101" t="s">
        <v>3112</v>
      </c>
      <c r="D1101" t="s">
        <v>21</v>
      </c>
      <c r="E1101">
        <v>2091.274401745</v>
      </c>
      <c r="F1101">
        <v>481.55</v>
      </c>
      <c r="G1101">
        <v>57.2150658435718</v>
      </c>
      <c r="H1101">
        <v>25.852237235335402</v>
      </c>
      <c r="I1101">
        <v>6.6017900122405999</v>
      </c>
      <c r="J1101">
        <v>-7.4465844131212897</v>
      </c>
      <c r="K1101">
        <v>419.96743112259799</v>
      </c>
      <c r="L1101">
        <v>386.99592344824703</v>
      </c>
      <c r="M1101">
        <v>47.633573359323599</v>
      </c>
      <c r="N1101">
        <v>2.12697122007159</v>
      </c>
      <c r="O1101">
        <v>43.4430484892534</v>
      </c>
      <c r="P1101">
        <v>85.9266409266409</v>
      </c>
      <c r="Q1101">
        <v>0.135798745680243</v>
      </c>
    </row>
    <row r="1102" spans="1:17" hidden="1" x14ac:dyDescent="0.3">
      <c r="A1102" t="s">
        <v>2364</v>
      </c>
      <c r="B1102" t="s">
        <v>2365</v>
      </c>
      <c r="C1102" t="s">
        <v>3112</v>
      </c>
      <c r="D1102" t="s">
        <v>273</v>
      </c>
      <c r="E1102">
        <v>2086.9986543</v>
      </c>
      <c r="F1102">
        <v>3406.35</v>
      </c>
      <c r="G1102">
        <v>885.10726324292204</v>
      </c>
      <c r="H1102">
        <v>4.1420694871260997</v>
      </c>
      <c r="I1102">
        <v>258.562685390024</v>
      </c>
      <c r="J1102">
        <v>4.7834155868786903</v>
      </c>
      <c r="K1102">
        <v>3349.1215058784101</v>
      </c>
      <c r="L1102">
        <v>2331.67843280837</v>
      </c>
      <c r="M1102">
        <v>55.443824536402303</v>
      </c>
      <c r="N1102">
        <v>1.96528851631805</v>
      </c>
      <c r="O1102">
        <v>22.565209094778801</v>
      </c>
      <c r="P1102">
        <v>1062.57679180887</v>
      </c>
    </row>
    <row r="1103" spans="1:17" hidden="1" x14ac:dyDescent="0.3">
      <c r="A1103" t="s">
        <v>2366</v>
      </c>
      <c r="B1103" t="s">
        <v>2367</v>
      </c>
      <c r="C1103" t="s">
        <v>3112</v>
      </c>
      <c r="D1103" t="s">
        <v>51</v>
      </c>
      <c r="E1103">
        <v>2086.0095650549902</v>
      </c>
      <c r="F1103">
        <v>720.55</v>
      </c>
      <c r="G1103">
        <v>-7.8013298390513697</v>
      </c>
      <c r="H1103">
        <v>0.77453701959363896</v>
      </c>
      <c r="I1103">
        <v>-6.9884824098735203</v>
      </c>
      <c r="J1103">
        <v>-3.7336001199275799</v>
      </c>
      <c r="K1103">
        <v>766.055563251904</v>
      </c>
      <c r="L1103">
        <v>725.80059745183098</v>
      </c>
      <c r="M1103">
        <v>33.1584473141559</v>
      </c>
      <c r="N1103">
        <v>0.24020694752402</v>
      </c>
      <c r="O1103">
        <v>19.714107279161698</v>
      </c>
      <c r="P1103">
        <v>26.412280701754302</v>
      </c>
      <c r="Q1103">
        <v>-7.9137280043910005E-2</v>
      </c>
    </row>
    <row r="1104" spans="1:17" hidden="1" x14ac:dyDescent="0.3">
      <c r="A1104" t="s">
        <v>2368</v>
      </c>
      <c r="B1104" t="s">
        <v>2369</v>
      </c>
      <c r="C1104" t="s">
        <v>3112</v>
      </c>
      <c r="D1104" t="s">
        <v>1329</v>
      </c>
      <c r="E1104">
        <v>2085.16059774</v>
      </c>
      <c r="F1104">
        <v>284.89999999999998</v>
      </c>
      <c r="G1104">
        <v>-29.422923532374899</v>
      </c>
      <c r="H1104">
        <v>-22.304184489253199</v>
      </c>
      <c r="I1104">
        <v>-15.6984339674451</v>
      </c>
      <c r="J1104">
        <v>-28.344383982904901</v>
      </c>
      <c r="K1104">
        <v>377.28157507286198</v>
      </c>
      <c r="L1104">
        <v>353.56559228484701</v>
      </c>
      <c r="M1104">
        <v>7.8789259835659902</v>
      </c>
      <c r="N1104">
        <v>0.66081672025723404</v>
      </c>
      <c r="O1104">
        <v>58.599508599508603</v>
      </c>
      <c r="P1104">
        <v>8.8859163004012895</v>
      </c>
      <c r="Q1104">
        <v>5.4257576644770001E-3</v>
      </c>
    </row>
    <row r="1105" spans="1:17" hidden="1" x14ac:dyDescent="0.3">
      <c r="A1105" t="s">
        <v>2370</v>
      </c>
      <c r="B1105" t="s">
        <v>2371</v>
      </c>
      <c r="C1105" t="s">
        <v>3112</v>
      </c>
      <c r="D1105" t="s">
        <v>432</v>
      </c>
      <c r="E1105">
        <v>2080.57034939</v>
      </c>
      <c r="F1105">
        <v>1050.9000000000001</v>
      </c>
      <c r="G1105">
        <v>-41.253577313996999</v>
      </c>
      <c r="H1105">
        <v>-3.7009270989199501</v>
      </c>
      <c r="I1105">
        <v>-23.169804973589599</v>
      </c>
      <c r="J1105">
        <v>-0.62666628231455102</v>
      </c>
      <c r="K1105">
        <v>1153.3231215600999</v>
      </c>
      <c r="L1105">
        <v>1195.38462868805</v>
      </c>
      <c r="M1105">
        <v>21.0729910113199</v>
      </c>
      <c r="N1105">
        <v>1.00257882176449</v>
      </c>
      <c r="O1105">
        <v>40.298791512037297</v>
      </c>
      <c r="P1105">
        <v>27.3740985394824</v>
      </c>
      <c r="Q1105">
        <v>-4.3771805166900997E-2</v>
      </c>
    </row>
    <row r="1106" spans="1:17" hidden="1" x14ac:dyDescent="0.3">
      <c r="A1106" t="s">
        <v>2372</v>
      </c>
      <c r="B1106" t="s">
        <v>2373</v>
      </c>
      <c r="C1106" t="s">
        <v>3112</v>
      </c>
      <c r="D1106" t="s">
        <v>111</v>
      </c>
      <c r="E1106">
        <v>2073.9199907919901</v>
      </c>
      <c r="F1106">
        <v>18.18</v>
      </c>
      <c r="G1106">
        <v>20.463822852210999</v>
      </c>
      <c r="H1106">
        <v>-2.49115174404804</v>
      </c>
      <c r="I1106">
        <v>-14.3506130910643</v>
      </c>
      <c r="J1106">
        <v>-9.9489858110244498</v>
      </c>
      <c r="K1106">
        <v>19.944395147020298</v>
      </c>
      <c r="L1106">
        <v>19.281047526822601</v>
      </c>
      <c r="M1106">
        <v>27.002620280680901</v>
      </c>
      <c r="N1106">
        <v>0.68330093013451498</v>
      </c>
      <c r="O1106">
        <v>75.383169553965203</v>
      </c>
      <c r="P1106">
        <v>53.458638981424997</v>
      </c>
      <c r="Q1106">
        <v>0.131463845800734</v>
      </c>
    </row>
    <row r="1107" spans="1:17" hidden="1" x14ac:dyDescent="0.3">
      <c r="A1107" t="s">
        <v>2374</v>
      </c>
      <c r="B1107" t="s">
        <v>2375</v>
      </c>
      <c r="C1107" t="s">
        <v>3112</v>
      </c>
      <c r="D1107" t="s">
        <v>539</v>
      </c>
      <c r="E1107">
        <v>2073.1767132780001</v>
      </c>
      <c r="F1107">
        <v>114.58</v>
      </c>
      <c r="G1107">
        <v>5.8379779577616899</v>
      </c>
      <c r="H1107">
        <v>0.52510476650819005</v>
      </c>
      <c r="I1107">
        <v>-6.39349221326398</v>
      </c>
      <c r="J1107">
        <v>-1.1250315552558501</v>
      </c>
      <c r="K1107">
        <v>120.62597917286899</v>
      </c>
      <c r="L1107">
        <v>113.48357882372601</v>
      </c>
      <c r="M1107">
        <v>39.727397608978599</v>
      </c>
      <c r="N1107">
        <v>1.36341589508915</v>
      </c>
      <c r="O1107">
        <v>30.0401466224472</v>
      </c>
      <c r="P1107">
        <v>36.242568370986902</v>
      </c>
      <c r="Q1107">
        <v>5.967859104829E-2</v>
      </c>
    </row>
    <row r="1108" spans="1:17" hidden="1" x14ac:dyDescent="0.3">
      <c r="A1108" t="s">
        <v>2376</v>
      </c>
      <c r="B1108" t="s">
        <v>2377</v>
      </c>
      <c r="C1108" t="s">
        <v>3112</v>
      </c>
      <c r="D1108" t="s">
        <v>2378</v>
      </c>
      <c r="E1108">
        <v>2072</v>
      </c>
      <c r="F1108">
        <v>725.2</v>
      </c>
      <c r="G1108">
        <v>272.99068109483301</v>
      </c>
      <c r="H1108">
        <v>50.9546533634268</v>
      </c>
      <c r="I1108">
        <v>56.351648565818202</v>
      </c>
      <c r="J1108">
        <v>8.7971538370594597</v>
      </c>
      <c r="K1108">
        <v>537.73448216959798</v>
      </c>
      <c r="L1108">
        <v>420.75354114041801</v>
      </c>
      <c r="M1108">
        <v>99.878575577743803</v>
      </c>
      <c r="N1108">
        <v>2.7513775336053099</v>
      </c>
      <c r="O1108">
        <v>30.184776613347999</v>
      </c>
      <c r="P1108">
        <v>346.27692307692303</v>
      </c>
    </row>
    <row r="1109" spans="1:17" hidden="1" x14ac:dyDescent="0.3">
      <c r="A1109" t="s">
        <v>2379</v>
      </c>
      <c r="B1109" t="s">
        <v>2380</v>
      </c>
      <c r="C1109" t="s">
        <v>3112</v>
      </c>
      <c r="D1109" t="s">
        <v>554</v>
      </c>
      <c r="E1109">
        <v>2067.7633534699999</v>
      </c>
      <c r="F1109">
        <v>68.239999999999995</v>
      </c>
      <c r="G1109">
        <v>-7.21764227114764</v>
      </c>
      <c r="H1109">
        <v>-14.7509681016549</v>
      </c>
      <c r="I1109">
        <v>-18.8887482968717</v>
      </c>
      <c r="J1109">
        <v>-9.2621045495505303</v>
      </c>
      <c r="K1109">
        <v>80.091067164703006</v>
      </c>
      <c r="L1109">
        <v>77.3289176039263</v>
      </c>
      <c r="M1109">
        <v>17.087805224537899</v>
      </c>
      <c r="N1109">
        <v>0.39978043566073701</v>
      </c>
      <c r="O1109">
        <v>71.233880422039803</v>
      </c>
      <c r="P1109">
        <v>25.211009174311901</v>
      </c>
      <c r="Q1109">
        <v>0.14218855013992901</v>
      </c>
    </row>
    <row r="1110" spans="1:17" hidden="1" x14ac:dyDescent="0.3">
      <c r="A1110" t="s">
        <v>2381</v>
      </c>
      <c r="B1110" t="s">
        <v>2382</v>
      </c>
      <c r="C1110" t="s">
        <v>3112</v>
      </c>
      <c r="D1110" t="s">
        <v>146</v>
      </c>
      <c r="E1110">
        <v>2067.3386525999999</v>
      </c>
      <c r="F1110">
        <v>1243</v>
      </c>
      <c r="G1110">
        <v>345.74079622792601</v>
      </c>
      <c r="H1110">
        <v>-6.6827175129594396</v>
      </c>
      <c r="I1110">
        <v>43.3214872449309</v>
      </c>
      <c r="J1110">
        <v>-5.5027312715618697</v>
      </c>
      <c r="K1110">
        <v>1291.42646210103</v>
      </c>
      <c r="M1110">
        <v>29.3369218191642</v>
      </c>
      <c r="N1110">
        <v>0.64214046822742399</v>
      </c>
      <c r="O1110">
        <v>26.226870474658</v>
      </c>
      <c r="P1110">
        <v>437.28117570780199</v>
      </c>
    </row>
    <row r="1111" spans="1:17" hidden="1" x14ac:dyDescent="0.3">
      <c r="A1111" t="s">
        <v>2383</v>
      </c>
      <c r="B1111" t="s">
        <v>2384</v>
      </c>
      <c r="C1111" t="s">
        <v>3112</v>
      </c>
      <c r="D1111" t="s">
        <v>48</v>
      </c>
      <c r="E1111">
        <v>2060.888297775</v>
      </c>
      <c r="F1111">
        <v>492.75</v>
      </c>
      <c r="G1111">
        <v>-31.926579096874701</v>
      </c>
      <c r="H1111">
        <v>-9.1320100415926007</v>
      </c>
      <c r="I1111">
        <v>-33.394341948810101</v>
      </c>
      <c r="J1111">
        <v>-4.8468944016402498</v>
      </c>
      <c r="K1111">
        <v>541.75500061684204</v>
      </c>
      <c r="L1111">
        <v>562.22978500892202</v>
      </c>
      <c r="M1111">
        <v>27.188305665483998</v>
      </c>
      <c r="N1111">
        <v>0.39420002692021699</v>
      </c>
      <c r="O1111">
        <v>72.501268391679304</v>
      </c>
      <c r="P1111">
        <v>13.917466188879899</v>
      </c>
      <c r="Q1111">
        <v>0.164993919059782</v>
      </c>
    </row>
    <row r="1112" spans="1:17" x14ac:dyDescent="0.3">
      <c r="A1112" t="s">
        <v>2385</v>
      </c>
      <c r="B1112" t="s">
        <v>2386</v>
      </c>
      <c r="C1112" t="s">
        <v>3111</v>
      </c>
      <c r="D1112" t="s">
        <v>432</v>
      </c>
      <c r="E1112">
        <v>2053.0198571159999</v>
      </c>
      <c r="F1112">
        <v>181.92</v>
      </c>
      <c r="G1112">
        <v>-62.273470623934401</v>
      </c>
      <c r="H1112">
        <v>-7.1003472483541996</v>
      </c>
      <c r="I1112">
        <v>-33.199835504977699</v>
      </c>
      <c r="J1112">
        <v>-10.182016511886699</v>
      </c>
      <c r="K1112">
        <v>205.584890586906</v>
      </c>
      <c r="L1112">
        <v>237.15061509586499</v>
      </c>
      <c r="M1112">
        <v>13.9299798732191</v>
      </c>
      <c r="N1112">
        <v>0.50453572079401399</v>
      </c>
      <c r="O1112">
        <v>137.32959542656101</v>
      </c>
      <c r="P1112">
        <v>4.8530259365994199</v>
      </c>
      <c r="Q1112">
        <v>-6.1439220836946001E-2</v>
      </c>
    </row>
    <row r="1113" spans="1:17" hidden="1" x14ac:dyDescent="0.3">
      <c r="A1113" t="s">
        <v>2387</v>
      </c>
      <c r="B1113" t="s">
        <v>2388</v>
      </c>
      <c r="C1113" t="s">
        <v>3112</v>
      </c>
      <c r="D1113" t="s">
        <v>954</v>
      </c>
      <c r="E1113">
        <v>2051.6763350799902</v>
      </c>
      <c r="F1113">
        <v>323.25</v>
      </c>
      <c r="G1113">
        <v>220.31740873768399</v>
      </c>
      <c r="H1113">
        <v>-5.4704409111533598</v>
      </c>
      <c r="I1113">
        <v>32.998777106043001</v>
      </c>
      <c r="J1113">
        <v>-13.3543254599532</v>
      </c>
      <c r="K1113">
        <v>342.54608005631502</v>
      </c>
      <c r="L1113">
        <v>268.16249383872298</v>
      </c>
      <c r="M1113">
        <v>29.597002863953101</v>
      </c>
      <c r="N1113">
        <v>0.46900651639983298</v>
      </c>
      <c r="O1113">
        <v>34.6171693735498</v>
      </c>
      <c r="Q1113">
        <v>0.15994740509644301</v>
      </c>
    </row>
    <row r="1114" spans="1:17" hidden="1" x14ac:dyDescent="0.3">
      <c r="A1114" t="s">
        <v>2389</v>
      </c>
      <c r="B1114" t="s">
        <v>2390</v>
      </c>
      <c r="C1114" t="s">
        <v>3112</v>
      </c>
      <c r="D1114" t="s">
        <v>1570</v>
      </c>
      <c r="E1114">
        <v>2050.0577411549998</v>
      </c>
      <c r="F1114">
        <v>154.06</v>
      </c>
      <c r="G1114">
        <v>4.7417178869130803</v>
      </c>
      <c r="H1114">
        <v>-4.8448143405868898</v>
      </c>
      <c r="I1114">
        <v>34.352568299053402</v>
      </c>
      <c r="J1114">
        <v>-8.5436373814824798</v>
      </c>
      <c r="K1114">
        <v>159.61200010724701</v>
      </c>
      <c r="L1114">
        <v>132.24249189740499</v>
      </c>
      <c r="M1114">
        <v>27.199987242495801</v>
      </c>
      <c r="N1114">
        <v>0.53461089907466797</v>
      </c>
      <c r="O1114">
        <v>32.351032065429003</v>
      </c>
      <c r="P1114">
        <v>70.138045278851394</v>
      </c>
      <c r="Q1114">
        <v>7.9410783275980001E-2</v>
      </c>
    </row>
    <row r="1115" spans="1:17" x14ac:dyDescent="0.3">
      <c r="A1115" t="s">
        <v>2391</v>
      </c>
      <c r="B1115" t="s">
        <v>2392</v>
      </c>
      <c r="C1115" t="s">
        <v>3114</v>
      </c>
      <c r="D1115" t="s">
        <v>1992</v>
      </c>
      <c r="E1115">
        <v>2044.3722392319901</v>
      </c>
      <c r="F1115">
        <v>43.67</v>
      </c>
      <c r="G1115">
        <v>-33.565106068266601</v>
      </c>
      <c r="H1115">
        <v>-11.8369276746525</v>
      </c>
      <c r="I1115">
        <v>-25.7735033273566</v>
      </c>
      <c r="J1115">
        <v>-10.2576100541469</v>
      </c>
      <c r="K1115">
        <v>50.599851092701897</v>
      </c>
      <c r="L1115">
        <v>51.526241651808803</v>
      </c>
      <c r="M1115">
        <v>10.6695839359693</v>
      </c>
      <c r="N1115">
        <v>0.64080910883156195</v>
      </c>
      <c r="O1115">
        <v>58.9191664758415</v>
      </c>
      <c r="P1115">
        <v>3.5815939278937399</v>
      </c>
      <c r="Q1115">
        <v>-2.2381061462662E-2</v>
      </c>
    </row>
    <row r="1116" spans="1:17" hidden="1" x14ac:dyDescent="0.3">
      <c r="A1116" t="s">
        <v>2393</v>
      </c>
      <c r="B1116" t="s">
        <v>2394</v>
      </c>
      <c r="C1116" t="s">
        <v>3112</v>
      </c>
      <c r="D1116" t="s">
        <v>141</v>
      </c>
      <c r="E1116">
        <v>2040.4384242399999</v>
      </c>
      <c r="F1116">
        <v>117.13</v>
      </c>
      <c r="G1116">
        <v>21.237342938213999</v>
      </c>
      <c r="H1116">
        <v>6.6349266299832497</v>
      </c>
      <c r="I1116">
        <v>10.5954127965121</v>
      </c>
      <c r="J1116">
        <v>-6.9609606912399098</v>
      </c>
      <c r="K1116">
        <v>119.212720846694</v>
      </c>
      <c r="L1116">
        <v>107.80108324899599</v>
      </c>
      <c r="M1116">
        <v>32.409672019283803</v>
      </c>
      <c r="N1116">
        <v>0.77064391162735002</v>
      </c>
      <c r="O1116">
        <v>38.6920515666353</v>
      </c>
      <c r="P1116">
        <v>61.336088154269902</v>
      </c>
      <c r="Q1116">
        <v>4.5256498792883001E-2</v>
      </c>
    </row>
    <row r="1117" spans="1:17" hidden="1" x14ac:dyDescent="0.3">
      <c r="A1117" t="s">
        <v>2395</v>
      </c>
      <c r="B1117" t="s">
        <v>2396</v>
      </c>
      <c r="C1117" t="s">
        <v>3112</v>
      </c>
      <c r="D1117" t="s">
        <v>141</v>
      </c>
      <c r="E1117">
        <v>2040.2444166</v>
      </c>
      <c r="F1117">
        <v>118.97</v>
      </c>
      <c r="G1117">
        <v>176.99475024965301</v>
      </c>
      <c r="H1117">
        <v>19.064732634853499</v>
      </c>
      <c r="I1117">
        <v>8.7671829883934098</v>
      </c>
      <c r="J1117">
        <v>-11.1329426662671</v>
      </c>
      <c r="K1117">
        <v>121.749056249567</v>
      </c>
      <c r="L1117">
        <v>103.918384367792</v>
      </c>
      <c r="M1117">
        <v>33.611527535357197</v>
      </c>
      <c r="N1117">
        <v>2.2608234000114198</v>
      </c>
      <c r="O1117">
        <v>19.727662435908201</v>
      </c>
      <c r="P1117">
        <v>210.38351160970501</v>
      </c>
    </row>
    <row r="1118" spans="1:17" hidden="1" x14ac:dyDescent="0.3">
      <c r="A1118" t="s">
        <v>2397</v>
      </c>
      <c r="B1118" t="s">
        <v>2398</v>
      </c>
      <c r="C1118" t="s">
        <v>3112</v>
      </c>
      <c r="D1118" t="s">
        <v>465</v>
      </c>
      <c r="E1118">
        <v>2035.1739047999999</v>
      </c>
      <c r="F1118">
        <v>391.8</v>
      </c>
      <c r="G1118">
        <v>-48.051633564502801</v>
      </c>
      <c r="H1118">
        <v>-2.2721238057178299</v>
      </c>
      <c r="I1118">
        <v>-19.504658688074599</v>
      </c>
      <c r="J1118">
        <v>-3.1796639434445</v>
      </c>
      <c r="K1118">
        <v>425.521877931765</v>
      </c>
      <c r="L1118">
        <v>445.88408043564402</v>
      </c>
      <c r="M1118">
        <v>15.463075867397199</v>
      </c>
      <c r="N1118">
        <v>0.93355222282325601</v>
      </c>
      <c r="O1118">
        <v>43.785094435936699</v>
      </c>
      <c r="P1118">
        <v>2.2976501305483001</v>
      </c>
      <c r="Q1118">
        <v>-1.8604847573533999E-2</v>
      </c>
    </row>
    <row r="1119" spans="1:17" hidden="1" x14ac:dyDescent="0.3">
      <c r="A1119" t="s">
        <v>2399</v>
      </c>
      <c r="B1119" t="s">
        <v>2400</v>
      </c>
      <c r="C1119" t="s">
        <v>3112</v>
      </c>
      <c r="D1119" t="s">
        <v>74</v>
      </c>
      <c r="E1119">
        <v>2034.2329142399999</v>
      </c>
      <c r="F1119">
        <v>2698.55</v>
      </c>
      <c r="G1119">
        <v>-30.260336124837099</v>
      </c>
      <c r="H1119">
        <v>-3.4980955949766499</v>
      </c>
      <c r="I1119">
        <v>-7.8774610557110503</v>
      </c>
      <c r="J1119">
        <v>-5.1958947579488903</v>
      </c>
      <c r="K1119">
        <v>2842.7477127901002</v>
      </c>
      <c r="L1119">
        <v>2827.97351280769</v>
      </c>
      <c r="M1119">
        <v>36.498778142293098</v>
      </c>
      <c r="N1119">
        <v>0.67137391914670896</v>
      </c>
      <c r="O1119">
        <v>17.513108891812202</v>
      </c>
      <c r="P1119">
        <v>15.0448702918167</v>
      </c>
      <c r="Q1119">
        <v>-0.12232173752410801</v>
      </c>
    </row>
    <row r="1120" spans="1:17" hidden="1" x14ac:dyDescent="0.3">
      <c r="A1120" t="s">
        <v>2401</v>
      </c>
      <c r="B1120" t="s">
        <v>2402</v>
      </c>
      <c r="C1120" t="s">
        <v>3112</v>
      </c>
      <c r="D1120" t="s">
        <v>74</v>
      </c>
      <c r="E1120">
        <v>2032.8077580199999</v>
      </c>
      <c r="F1120">
        <v>231.91</v>
      </c>
      <c r="G1120">
        <v>-21.2312099418738</v>
      </c>
      <c r="H1120">
        <v>1.07196047966769</v>
      </c>
      <c r="I1120">
        <v>-5.9451889373889797</v>
      </c>
      <c r="J1120">
        <v>-2.2570712385116201</v>
      </c>
      <c r="K1120">
        <v>240.67641230623201</v>
      </c>
      <c r="L1120">
        <v>231.680808529931</v>
      </c>
      <c r="M1120">
        <v>38.195343614288603</v>
      </c>
      <c r="N1120">
        <v>1.57396807136384</v>
      </c>
      <c r="O1120">
        <v>18.364882928722299</v>
      </c>
      <c r="P1120">
        <v>20.160621761658</v>
      </c>
      <c r="Q1120">
        <v>-5.8667538447388E-2</v>
      </c>
    </row>
    <row r="1121" spans="1:17" hidden="1" x14ac:dyDescent="0.3">
      <c r="A1121" t="s">
        <v>2403</v>
      </c>
      <c r="B1121" t="s">
        <v>2404</v>
      </c>
      <c r="C1121" t="s">
        <v>3112</v>
      </c>
      <c r="D1121" t="s">
        <v>238</v>
      </c>
      <c r="E1121">
        <v>2021.66313815999</v>
      </c>
      <c r="F1121">
        <v>261</v>
      </c>
      <c r="G1121">
        <v>-47.9787020284923</v>
      </c>
      <c r="H1121">
        <v>-2.4218527795998801</v>
      </c>
      <c r="I1121">
        <v>-21.777190791161601</v>
      </c>
      <c r="J1121">
        <v>-5.7784218689516802</v>
      </c>
      <c r="K1121">
        <v>285.99558101170101</v>
      </c>
      <c r="L1121">
        <v>306.13571601756303</v>
      </c>
      <c r="M1121">
        <v>17.4379813606208</v>
      </c>
      <c r="N1121">
        <v>0.47456795925310102</v>
      </c>
      <c r="O1121">
        <v>43.678160919540197</v>
      </c>
      <c r="P1121">
        <v>6.3353025056019696</v>
      </c>
    </row>
    <row r="1122" spans="1:17" hidden="1" x14ac:dyDescent="0.3">
      <c r="A1122" t="s">
        <v>2405</v>
      </c>
      <c r="B1122" t="s">
        <v>2406</v>
      </c>
      <c r="C1122" t="s">
        <v>3112</v>
      </c>
      <c r="D1122" t="s">
        <v>449</v>
      </c>
      <c r="E1122">
        <v>2013.5618592000001</v>
      </c>
      <c r="F1122">
        <v>252.75</v>
      </c>
      <c r="G1122">
        <v>-23.9202641691104</v>
      </c>
      <c r="H1122">
        <v>-7.9487105186304001</v>
      </c>
      <c r="I1122">
        <v>-15.2428988672884</v>
      </c>
      <c r="J1122">
        <v>-7.1865646396177896</v>
      </c>
      <c r="K1122">
        <v>289.30351241755102</v>
      </c>
      <c r="L1122">
        <v>284.01541662590802</v>
      </c>
      <c r="M1122">
        <v>16.7547086680724</v>
      </c>
      <c r="N1122">
        <v>0.207744809884777</v>
      </c>
      <c r="O1122">
        <v>43.224530168150302</v>
      </c>
      <c r="P1122">
        <v>11.417236059069801</v>
      </c>
      <c r="Q1122">
        <v>-8.4599265803617998E-2</v>
      </c>
    </row>
    <row r="1123" spans="1:17" hidden="1" x14ac:dyDescent="0.3">
      <c r="A1123" t="s">
        <v>2407</v>
      </c>
      <c r="B1123" t="s">
        <v>2408</v>
      </c>
      <c r="C1123" t="s">
        <v>3112</v>
      </c>
      <c r="D1123" t="s">
        <v>51</v>
      </c>
      <c r="E1123">
        <v>2013.5359617399999</v>
      </c>
      <c r="F1123">
        <v>936.75</v>
      </c>
      <c r="G1123">
        <v>155.351337618428</v>
      </c>
      <c r="H1123">
        <v>21.854958981422001</v>
      </c>
      <c r="I1123">
        <v>62.114814642098601</v>
      </c>
      <c r="J1123">
        <v>-4.1253645674332402</v>
      </c>
      <c r="K1123">
        <v>890.93531058686403</v>
      </c>
      <c r="L1123">
        <v>701.68811556699802</v>
      </c>
      <c r="M1123">
        <v>51.719952907477399</v>
      </c>
      <c r="N1123">
        <v>0.78769407550233095</v>
      </c>
      <c r="O1123">
        <v>13.279957299172599</v>
      </c>
      <c r="P1123">
        <v>186.95052841170099</v>
      </c>
      <c r="Q1123">
        <v>0.12558498175973901</v>
      </c>
    </row>
    <row r="1124" spans="1:17" hidden="1" x14ac:dyDescent="0.3">
      <c r="A1124" t="s">
        <v>2409</v>
      </c>
      <c r="B1124" t="s">
        <v>2410</v>
      </c>
      <c r="C1124" t="s">
        <v>3112</v>
      </c>
      <c r="D1124" t="s">
        <v>1360</v>
      </c>
      <c r="E1124">
        <v>2002.5647432549999</v>
      </c>
      <c r="F1124">
        <v>736.75</v>
      </c>
      <c r="G1124">
        <v>53.526202897054503</v>
      </c>
      <c r="H1124">
        <v>5.3634383689406597</v>
      </c>
      <c r="I1124">
        <v>36.669413966410197</v>
      </c>
      <c r="J1124">
        <v>-11.5846825726305</v>
      </c>
      <c r="K1124">
        <v>730.37340569881201</v>
      </c>
      <c r="L1124">
        <v>605.63938959843699</v>
      </c>
      <c r="M1124">
        <v>35.874284325550903</v>
      </c>
      <c r="N1124">
        <v>0.85992910751415497</v>
      </c>
      <c r="O1124">
        <v>22.429589412962301</v>
      </c>
      <c r="P1124">
        <v>95.217276099629004</v>
      </c>
      <c r="Q1124">
        <v>8.5555439119227999E-2</v>
      </c>
    </row>
    <row r="1125" spans="1:17" hidden="1" x14ac:dyDescent="0.3">
      <c r="A1125" t="s">
        <v>2411</v>
      </c>
      <c r="B1125" t="s">
        <v>2412</v>
      </c>
      <c r="C1125" t="s">
        <v>3112</v>
      </c>
      <c r="D1125" t="s">
        <v>381</v>
      </c>
      <c r="E1125">
        <v>2001.0760009200001</v>
      </c>
      <c r="F1125">
        <v>40.49</v>
      </c>
      <c r="G1125">
        <v>-68.656260959433993</v>
      </c>
      <c r="H1125">
        <v>-6.5908932699611604</v>
      </c>
      <c r="I1125">
        <v>-43.879722003067897</v>
      </c>
      <c r="J1125">
        <v>-9.4165844131212992</v>
      </c>
      <c r="K1125">
        <v>47.4094330086021</v>
      </c>
      <c r="L1125">
        <v>55.233091057985902</v>
      </c>
      <c r="M1125">
        <v>9.7648594515466307</v>
      </c>
      <c r="N1125">
        <v>0.61714551965657405</v>
      </c>
      <c r="O1125">
        <v>107.582119041738</v>
      </c>
      <c r="P1125">
        <v>3.5020449897750598</v>
      </c>
    </row>
    <row r="1126" spans="1:17" hidden="1" x14ac:dyDescent="0.3">
      <c r="A1126" t="s">
        <v>2413</v>
      </c>
      <c r="B1126" t="s">
        <v>2414</v>
      </c>
      <c r="C1126" t="s">
        <v>3112</v>
      </c>
      <c r="D1126" t="s">
        <v>273</v>
      </c>
      <c r="E1126">
        <v>1999.6150510079999</v>
      </c>
      <c r="F1126">
        <v>198.15</v>
      </c>
      <c r="G1126">
        <v>-33.461802328631997</v>
      </c>
      <c r="H1126">
        <v>-1.97370792956498</v>
      </c>
      <c r="I1126">
        <v>-14.239022217925999</v>
      </c>
      <c r="J1126">
        <v>-5.8488357616591999</v>
      </c>
      <c r="K1126">
        <v>212.20317421655301</v>
      </c>
      <c r="M1126">
        <v>31.364165893020399</v>
      </c>
      <c r="O1126">
        <v>33.227353015392303</v>
      </c>
      <c r="P1126">
        <v>5.9059326563335199</v>
      </c>
    </row>
    <row r="1127" spans="1:17" hidden="1" x14ac:dyDescent="0.3">
      <c r="A1127" t="s">
        <v>2415</v>
      </c>
      <c r="B1127" t="s">
        <v>2416</v>
      </c>
      <c r="C1127" t="s">
        <v>3112</v>
      </c>
      <c r="D1127" t="s">
        <v>117</v>
      </c>
      <c r="E1127">
        <v>1987.3919735019999</v>
      </c>
      <c r="F1127">
        <v>139.63999999999999</v>
      </c>
      <c r="G1127">
        <v>-42.193065395177697</v>
      </c>
      <c r="H1127">
        <v>-9.1319236334381895</v>
      </c>
      <c r="I1127">
        <v>-32.751329819269898</v>
      </c>
      <c r="J1127">
        <v>-8.2858926385691891</v>
      </c>
      <c r="K1127">
        <v>156.577102828676</v>
      </c>
      <c r="L1127">
        <v>161.535109277754</v>
      </c>
      <c r="M1127">
        <v>8.2701578902109691</v>
      </c>
      <c r="N1127">
        <v>0.33042134567400699</v>
      </c>
      <c r="O1127">
        <v>52.391864795187601</v>
      </c>
      <c r="P1127">
        <v>3.43703703703701</v>
      </c>
      <c r="Q1127">
        <v>-1.3698267589989999E-3</v>
      </c>
    </row>
    <row r="1128" spans="1:17" hidden="1" x14ac:dyDescent="0.3">
      <c r="A1128" t="s">
        <v>2417</v>
      </c>
      <c r="B1128" t="s">
        <v>2418</v>
      </c>
      <c r="C1128" t="s">
        <v>3112</v>
      </c>
      <c r="D1128" t="s">
        <v>1650</v>
      </c>
      <c r="E1128">
        <v>1984.1380216</v>
      </c>
      <c r="F1128">
        <v>66.06</v>
      </c>
      <c r="G1128">
        <v>-1.3523912863132299</v>
      </c>
      <c r="H1128">
        <v>9.8559087728403902</v>
      </c>
      <c r="I1128">
        <v>-1.5284768663172199</v>
      </c>
      <c r="J1128">
        <v>1.49553679899991</v>
      </c>
      <c r="K1128">
        <v>63.422963496147702</v>
      </c>
      <c r="L1128">
        <v>59.738321520367599</v>
      </c>
      <c r="M1128">
        <v>58.880462682991599</v>
      </c>
      <c r="N1128">
        <v>0.81889865698766096</v>
      </c>
      <c r="O1128">
        <v>2.9367241901301799</v>
      </c>
      <c r="P1128">
        <v>29.124315871774801</v>
      </c>
      <c r="Q1128">
        <v>-2.8254867209200001E-2</v>
      </c>
    </row>
    <row r="1129" spans="1:17" hidden="1" x14ac:dyDescent="0.3">
      <c r="A1129" t="s">
        <v>2419</v>
      </c>
      <c r="B1129" t="s">
        <v>2420</v>
      </c>
      <c r="C1129" t="s">
        <v>3112</v>
      </c>
      <c r="D1129" t="s">
        <v>276</v>
      </c>
      <c r="E1129">
        <v>1983.60373248</v>
      </c>
      <c r="F1129">
        <v>541.79999999999995</v>
      </c>
      <c r="G1129">
        <v>-14.376419889289201</v>
      </c>
      <c r="H1129">
        <v>-1.63467888895848</v>
      </c>
      <c r="I1129">
        <v>-23.698458574791999</v>
      </c>
      <c r="J1129">
        <v>-8.2672462859763396</v>
      </c>
      <c r="K1129">
        <v>600.825545663546</v>
      </c>
      <c r="L1129">
        <v>607.10038797443895</v>
      </c>
      <c r="M1129">
        <v>35.754976387966501</v>
      </c>
      <c r="N1129">
        <v>0.97905280161630703</v>
      </c>
      <c r="O1129">
        <v>72.572905131044607</v>
      </c>
      <c r="P1129">
        <v>17.006802721088398</v>
      </c>
      <c r="Q1129">
        <v>6.4246019498032006E-2</v>
      </c>
    </row>
    <row r="1130" spans="1:17" hidden="1" x14ac:dyDescent="0.3">
      <c r="A1130" t="s">
        <v>2421</v>
      </c>
      <c r="B1130" t="s">
        <v>2422</v>
      </c>
      <c r="C1130" t="s">
        <v>3112</v>
      </c>
      <c r="D1130" t="s">
        <v>238</v>
      </c>
      <c r="E1130">
        <v>1981.3560347599901</v>
      </c>
      <c r="F1130">
        <v>86.31</v>
      </c>
      <c r="G1130">
        <v>89.076283186529395</v>
      </c>
      <c r="H1130">
        <v>-10.349100649270101</v>
      </c>
      <c r="I1130">
        <v>66.156366005106804</v>
      </c>
      <c r="J1130">
        <v>-9.9421293503058799</v>
      </c>
      <c r="K1130">
        <v>90.066165783514407</v>
      </c>
      <c r="L1130">
        <v>68.680580140003002</v>
      </c>
      <c r="M1130">
        <v>22.070963111575001</v>
      </c>
      <c r="N1130">
        <v>0.73681323388363595</v>
      </c>
      <c r="O1130">
        <v>32.9973351871162</v>
      </c>
      <c r="P1130">
        <v>170.14084507042199</v>
      </c>
      <c r="Q1130">
        <v>0.132619915267189</v>
      </c>
    </row>
    <row r="1131" spans="1:17" hidden="1" x14ac:dyDescent="0.3">
      <c r="A1131" t="s">
        <v>2423</v>
      </c>
      <c r="B1131" t="s">
        <v>2424</v>
      </c>
      <c r="C1131" t="s">
        <v>3112</v>
      </c>
      <c r="D1131" t="s">
        <v>197</v>
      </c>
      <c r="E1131">
        <v>1980.1913974199999</v>
      </c>
      <c r="F1131">
        <v>74.06</v>
      </c>
      <c r="G1131">
        <v>113.062515159401</v>
      </c>
      <c r="H1131">
        <v>-4.3355795905229604</v>
      </c>
      <c r="I1131">
        <v>-42.019352682031901</v>
      </c>
      <c r="J1131">
        <v>-2.5593378484337101</v>
      </c>
      <c r="K1131">
        <v>82.422338328440802</v>
      </c>
      <c r="L1131">
        <v>82.688469868743496</v>
      </c>
      <c r="M1131">
        <v>26.255098357733399</v>
      </c>
      <c r="N1131">
        <v>0.51939638924968901</v>
      </c>
      <c r="O1131">
        <v>89.035916824196505</v>
      </c>
      <c r="P1131">
        <v>151.05084745762699</v>
      </c>
      <c r="Q1131">
        <v>0.17598534800420501</v>
      </c>
    </row>
    <row r="1132" spans="1:17" hidden="1" x14ac:dyDescent="0.3">
      <c r="A1132" t="s">
        <v>2425</v>
      </c>
      <c r="B1132" t="s">
        <v>2426</v>
      </c>
      <c r="C1132" t="s">
        <v>3112</v>
      </c>
      <c r="D1132" t="s">
        <v>309</v>
      </c>
      <c r="E1132">
        <v>1979.700184</v>
      </c>
      <c r="F1132">
        <v>1463.4</v>
      </c>
      <c r="G1132">
        <v>360.91292926547902</v>
      </c>
      <c r="H1132">
        <v>5.1155601489110296</v>
      </c>
      <c r="I1132">
        <v>14.492110729055</v>
      </c>
      <c r="J1132">
        <v>-1.9473198078624301</v>
      </c>
      <c r="K1132">
        <v>1421.25210443993</v>
      </c>
      <c r="L1132">
        <v>1056.7436075793901</v>
      </c>
      <c r="M1132">
        <v>49.323308673868503</v>
      </c>
      <c r="N1132">
        <v>0.477888715841497</v>
      </c>
      <c r="O1132">
        <v>10.6942736094027</v>
      </c>
      <c r="P1132">
        <v>455.58086560364399</v>
      </c>
      <c r="Q1132">
        <v>0.20010807065091299</v>
      </c>
    </row>
    <row r="1133" spans="1:17" hidden="1" x14ac:dyDescent="0.3">
      <c r="A1133" t="s">
        <v>2427</v>
      </c>
      <c r="B1133" t="s">
        <v>2428</v>
      </c>
      <c r="C1133" t="s">
        <v>3112</v>
      </c>
      <c r="D1133" t="s">
        <v>432</v>
      </c>
      <c r="E1133">
        <v>1978.35342438</v>
      </c>
      <c r="F1133">
        <v>224.46</v>
      </c>
      <c r="G1133">
        <v>-55.0009121285674</v>
      </c>
      <c r="H1133">
        <v>12.424357228794801</v>
      </c>
      <c r="I1133">
        <v>-14.7224405430361</v>
      </c>
      <c r="J1133">
        <v>-1.08614214845084</v>
      </c>
      <c r="K1133">
        <v>221.767302398201</v>
      </c>
      <c r="L1133">
        <v>236.91333439602499</v>
      </c>
      <c r="M1133">
        <v>51.639685627667703</v>
      </c>
      <c r="N1133">
        <v>1.3428953389216101</v>
      </c>
      <c r="O1133">
        <v>53.256704980842898</v>
      </c>
      <c r="P1133">
        <v>13.9390862944162</v>
      </c>
      <c r="Q1133">
        <v>0.15607162716771</v>
      </c>
    </row>
    <row r="1134" spans="1:17" x14ac:dyDescent="0.3">
      <c r="A1134" t="s">
        <v>2429</v>
      </c>
      <c r="B1134" t="s">
        <v>2430</v>
      </c>
      <c r="C1134" t="s">
        <v>3104</v>
      </c>
      <c r="D1134" t="s">
        <v>74</v>
      </c>
      <c r="E1134">
        <v>1975.4189220000001</v>
      </c>
      <c r="F1134">
        <v>75.81</v>
      </c>
      <c r="G1134">
        <v>-62.710051922491999</v>
      </c>
      <c r="H1134">
        <v>-2.2066375921447698</v>
      </c>
      <c r="I1134">
        <v>-27.0441041529185</v>
      </c>
      <c r="J1134">
        <v>-6.0174042829066803</v>
      </c>
      <c r="K1134">
        <v>84.611538341022595</v>
      </c>
      <c r="L1134">
        <v>93.589901745133403</v>
      </c>
      <c r="M1134">
        <v>18.537894489830599</v>
      </c>
      <c r="N1134">
        <v>0.711965156539625</v>
      </c>
      <c r="O1134">
        <v>105.77760189948501</v>
      </c>
      <c r="P1134">
        <v>4.0488608289870998</v>
      </c>
      <c r="Q1134">
        <v>1.9664629431041001E-2</v>
      </c>
    </row>
    <row r="1135" spans="1:17" hidden="1" x14ac:dyDescent="0.3">
      <c r="A1135" t="s">
        <v>2431</v>
      </c>
      <c r="B1135" t="s">
        <v>2432</v>
      </c>
      <c r="C1135" t="s">
        <v>3112</v>
      </c>
      <c r="D1135" t="s">
        <v>1979</v>
      </c>
      <c r="E1135">
        <v>1975.0261146</v>
      </c>
      <c r="F1135">
        <v>518.35</v>
      </c>
      <c r="G1135">
        <v>798.66917615898706</v>
      </c>
      <c r="H1135">
        <v>7.9786067970710297</v>
      </c>
      <c r="I1135">
        <v>10.628085968651799</v>
      </c>
      <c r="J1135">
        <v>-4.89837252388587</v>
      </c>
      <c r="K1135">
        <v>576.09350497053595</v>
      </c>
      <c r="L1135">
        <v>473.09872519021798</v>
      </c>
      <c r="M1135">
        <v>31.501656594801702</v>
      </c>
      <c r="N1135">
        <v>0.78152792229902601</v>
      </c>
      <c r="O1135">
        <v>83.023053921095794</v>
      </c>
    </row>
    <row r="1136" spans="1:17" hidden="1" x14ac:dyDescent="0.3">
      <c r="A1136" t="s">
        <v>2433</v>
      </c>
      <c r="B1136" t="s">
        <v>2434</v>
      </c>
      <c r="C1136" t="s">
        <v>3112</v>
      </c>
      <c r="D1136" t="s">
        <v>1025</v>
      </c>
      <c r="E1136">
        <v>1965.1206079999999</v>
      </c>
      <c r="F1136">
        <v>878.4</v>
      </c>
      <c r="G1136">
        <v>-5.3237912130720701</v>
      </c>
      <c r="H1136">
        <v>-11.2295367150339</v>
      </c>
      <c r="I1136">
        <v>6.7077938471703602</v>
      </c>
      <c r="J1136">
        <v>-10.633954493462999</v>
      </c>
      <c r="K1136">
        <v>998.71181676908998</v>
      </c>
      <c r="L1136">
        <v>892.97815561364405</v>
      </c>
      <c r="M1136">
        <v>19.324787095250901</v>
      </c>
      <c r="N1136">
        <v>0.37092098231667398</v>
      </c>
      <c r="O1136">
        <v>51.980874316939897</v>
      </c>
      <c r="P1136">
        <v>36.7053147614971</v>
      </c>
      <c r="Q1136">
        <v>1.9052862231514998E-2</v>
      </c>
    </row>
    <row r="1137" spans="1:17" hidden="1" x14ac:dyDescent="0.3">
      <c r="A1137" t="s">
        <v>2435</v>
      </c>
      <c r="B1137" t="s">
        <v>2436</v>
      </c>
      <c r="C1137" t="s">
        <v>3112</v>
      </c>
      <c r="D1137" t="s">
        <v>276</v>
      </c>
      <c r="E1137">
        <v>1954.6859006549901</v>
      </c>
      <c r="F1137">
        <v>439.6</v>
      </c>
      <c r="G1137">
        <v>-48.4041761705666</v>
      </c>
      <c r="H1137">
        <v>-1.4205465758375699</v>
      </c>
      <c r="I1137">
        <v>-28.1284337157776</v>
      </c>
      <c r="J1137">
        <v>-3.6361077562489399</v>
      </c>
      <c r="K1137">
        <v>471.436770018103</v>
      </c>
      <c r="L1137">
        <v>510.82187865458798</v>
      </c>
      <c r="M1137">
        <v>14.9042607330768</v>
      </c>
      <c r="N1137">
        <v>0.537865296121533</v>
      </c>
      <c r="O1137">
        <v>45.166060054595</v>
      </c>
      <c r="P1137">
        <v>2.1612828259353898</v>
      </c>
    </row>
    <row r="1138" spans="1:17" hidden="1" x14ac:dyDescent="0.3">
      <c r="A1138" t="s">
        <v>2437</v>
      </c>
      <c r="B1138" t="s">
        <v>2438</v>
      </c>
      <c r="C1138" t="s">
        <v>3112</v>
      </c>
      <c r="D1138" t="s">
        <v>163</v>
      </c>
      <c r="E1138">
        <v>1954.6511250000001</v>
      </c>
      <c r="F1138">
        <v>2000.15</v>
      </c>
      <c r="G1138">
        <v>-27.404111358714999</v>
      </c>
      <c r="H1138">
        <v>5.2853177446600696</v>
      </c>
      <c r="I1138">
        <v>-23.768593013910301</v>
      </c>
      <c r="J1138">
        <v>2.01615215976872</v>
      </c>
      <c r="K1138">
        <v>2052.2835971160998</v>
      </c>
      <c r="L1138">
        <v>2072.9316961581198</v>
      </c>
      <c r="M1138">
        <v>44.335357263468502</v>
      </c>
      <c r="N1138">
        <v>2.2395166823293602</v>
      </c>
      <c r="O1138">
        <v>38.924580656450701</v>
      </c>
      <c r="P1138">
        <v>18.3520710059171</v>
      </c>
      <c r="Q1138">
        <v>0.121947579033474</v>
      </c>
    </row>
    <row r="1139" spans="1:17" hidden="1" x14ac:dyDescent="0.3">
      <c r="A1139" t="s">
        <v>2439</v>
      </c>
      <c r="B1139" t="s">
        <v>2440</v>
      </c>
      <c r="C1139" t="s">
        <v>3112</v>
      </c>
      <c r="D1139" t="s">
        <v>603</v>
      </c>
      <c r="E1139">
        <v>1953.8475245699999</v>
      </c>
      <c r="F1139">
        <v>393.55</v>
      </c>
      <c r="G1139">
        <v>14.8592483931351</v>
      </c>
      <c r="H1139">
        <v>-10.947983931358401</v>
      </c>
      <c r="I1139">
        <v>-19.025481734829601</v>
      </c>
      <c r="J1139">
        <v>-4.72848917502606</v>
      </c>
      <c r="K1139">
        <v>420.46735526233402</v>
      </c>
      <c r="L1139">
        <v>409.47803505863698</v>
      </c>
      <c r="M1139">
        <v>36.210908342231498</v>
      </c>
      <c r="N1139">
        <v>0.400329009803848</v>
      </c>
      <c r="O1139">
        <v>60.068606276203703</v>
      </c>
      <c r="P1139">
        <v>43.762557077625502</v>
      </c>
      <c r="Q1139">
        <v>3.7420289271236001E-2</v>
      </c>
    </row>
    <row r="1140" spans="1:17" hidden="1" x14ac:dyDescent="0.3">
      <c r="A1140" t="s">
        <v>2441</v>
      </c>
      <c r="B1140" t="s">
        <v>2442</v>
      </c>
      <c r="C1140" t="s">
        <v>3112</v>
      </c>
      <c r="D1140" t="s">
        <v>283</v>
      </c>
      <c r="E1140">
        <v>1944.166896</v>
      </c>
      <c r="F1140">
        <v>773.25</v>
      </c>
      <c r="G1140">
        <v>96.055458262953593</v>
      </c>
      <c r="H1140">
        <v>4.0241207691773804</v>
      </c>
      <c r="I1140">
        <v>35.8105659186322</v>
      </c>
      <c r="J1140">
        <v>-13.4489378250617</v>
      </c>
      <c r="K1140">
        <v>853.41166918081501</v>
      </c>
      <c r="M1140">
        <v>29.383186481934199</v>
      </c>
      <c r="N1140">
        <v>1.4526123717300099</v>
      </c>
      <c r="O1140">
        <v>46.356288393145803</v>
      </c>
      <c r="P1140">
        <v>229.04255319148899</v>
      </c>
    </row>
    <row r="1141" spans="1:17" hidden="1" x14ac:dyDescent="0.3">
      <c r="A1141" t="s">
        <v>2443</v>
      </c>
      <c r="B1141" t="s">
        <v>2444</v>
      </c>
      <c r="C1141" t="s">
        <v>3112</v>
      </c>
      <c r="D1141" t="s">
        <v>465</v>
      </c>
      <c r="E1141">
        <v>1943.523741445</v>
      </c>
      <c r="F1141">
        <v>383.7</v>
      </c>
      <c r="G1141">
        <v>13.464916024934601</v>
      </c>
      <c r="H1141">
        <v>18.321936340367799</v>
      </c>
      <c r="I1141">
        <v>-4.6750294488831097</v>
      </c>
      <c r="J1141">
        <v>0.97653728000038797</v>
      </c>
      <c r="K1141">
        <v>363.850170468567</v>
      </c>
      <c r="L1141">
        <v>351.296522721884</v>
      </c>
      <c r="M1141">
        <v>53.344151021499897</v>
      </c>
      <c r="N1141">
        <v>1.34987198754787</v>
      </c>
      <c r="O1141">
        <v>17.9306750065155</v>
      </c>
      <c r="P1141">
        <v>43.842549203373899</v>
      </c>
      <c r="Q1141">
        <v>-3.2792296536148999E-2</v>
      </c>
    </row>
    <row r="1142" spans="1:17" hidden="1" x14ac:dyDescent="0.3">
      <c r="A1142" t="s">
        <v>2445</v>
      </c>
      <c r="B1142" t="s">
        <v>2446</v>
      </c>
      <c r="C1142" t="s">
        <v>3112</v>
      </c>
      <c r="D1142" t="s">
        <v>192</v>
      </c>
      <c r="E1142">
        <v>1941.2571499999999</v>
      </c>
      <c r="F1142">
        <v>1198</v>
      </c>
      <c r="G1142">
        <v>18.707571199103899</v>
      </c>
      <c r="H1142">
        <v>-5.38967770918455</v>
      </c>
      <c r="I1142">
        <v>16.9176406037733</v>
      </c>
      <c r="J1142">
        <v>-7.7946786412685496</v>
      </c>
      <c r="K1142">
        <v>1315.21778359787</v>
      </c>
      <c r="L1142">
        <v>1163.49420098928</v>
      </c>
      <c r="M1142">
        <v>20.7628048969984</v>
      </c>
      <c r="N1142">
        <v>0.40884779092947399</v>
      </c>
      <c r="O1142">
        <v>28.706176961602601</v>
      </c>
      <c r="P1142">
        <v>54.471020566049901</v>
      </c>
      <c r="Q1142">
        <v>4.1657941013272998E-2</v>
      </c>
    </row>
    <row r="1143" spans="1:17" hidden="1" x14ac:dyDescent="0.3">
      <c r="A1143" t="s">
        <v>2447</v>
      </c>
      <c r="B1143" t="s">
        <v>2448</v>
      </c>
      <c r="C1143" t="s">
        <v>3112</v>
      </c>
      <c r="D1143" t="s">
        <v>185</v>
      </c>
      <c r="E1143">
        <v>1937.7144604580001</v>
      </c>
      <c r="F1143">
        <v>177.47</v>
      </c>
      <c r="G1143">
        <v>26.9423572359395</v>
      </c>
      <c r="H1143">
        <v>-4.3223188965641297</v>
      </c>
      <c r="I1143">
        <v>8.9695681393267108</v>
      </c>
      <c r="J1143">
        <v>-11.433328973149401</v>
      </c>
      <c r="K1143">
        <v>186.76161766588001</v>
      </c>
      <c r="L1143">
        <v>160.43491475142901</v>
      </c>
      <c r="M1143">
        <v>27.931605263521099</v>
      </c>
      <c r="N1143">
        <v>0.48340309503018702</v>
      </c>
      <c r="O1143">
        <v>22.5164816588719</v>
      </c>
      <c r="P1143">
        <v>58.455357142857103</v>
      </c>
      <c r="Q1143">
        <v>5.0043679153402999E-2</v>
      </c>
    </row>
    <row r="1144" spans="1:17" hidden="1" x14ac:dyDescent="0.3">
      <c r="A1144" t="s">
        <v>2449</v>
      </c>
      <c r="B1144" t="s">
        <v>2450</v>
      </c>
      <c r="C1144" t="s">
        <v>3112</v>
      </c>
      <c r="D1144" t="s">
        <v>276</v>
      </c>
      <c r="E1144">
        <v>1932.257738</v>
      </c>
      <c r="F1144">
        <v>1414.6</v>
      </c>
      <c r="G1144">
        <v>1.2215920572704499</v>
      </c>
      <c r="H1144">
        <v>-7.2833944748937398</v>
      </c>
      <c r="I1144">
        <v>-5.2519734904420599</v>
      </c>
      <c r="J1144">
        <v>-5.5936335934491499</v>
      </c>
      <c r="K1144">
        <v>1513.09148878723</v>
      </c>
      <c r="L1144">
        <v>1411.01352502042</v>
      </c>
      <c r="M1144">
        <v>28.523218350718601</v>
      </c>
      <c r="N1144">
        <v>0.50147473627737205</v>
      </c>
      <c r="O1144">
        <v>22.3596776473915</v>
      </c>
      <c r="P1144">
        <v>37.586927977435103</v>
      </c>
      <c r="Q1144">
        <v>1.9763411776146E-2</v>
      </c>
    </row>
    <row r="1145" spans="1:17" hidden="1" x14ac:dyDescent="0.3">
      <c r="A1145" t="s">
        <v>2451</v>
      </c>
      <c r="B1145" t="s">
        <v>2452</v>
      </c>
      <c r="C1145" t="s">
        <v>3112</v>
      </c>
      <c r="D1145" t="s">
        <v>1570</v>
      </c>
      <c r="E1145">
        <v>1919.834892525</v>
      </c>
      <c r="F1145">
        <v>272.8</v>
      </c>
      <c r="G1145">
        <v>26.167325304568799</v>
      </c>
      <c r="H1145">
        <v>-5.2094041378034897</v>
      </c>
      <c r="I1145">
        <v>46.044470696942902</v>
      </c>
      <c r="J1145">
        <v>-0.53833944054361305</v>
      </c>
      <c r="K1145">
        <v>287.182593189312</v>
      </c>
      <c r="L1145">
        <v>256.232220604102</v>
      </c>
      <c r="M1145">
        <v>40.871214292326101</v>
      </c>
      <c r="N1145">
        <v>1.1884151685782101</v>
      </c>
      <c r="O1145">
        <v>32.056451612903203</v>
      </c>
      <c r="P1145">
        <v>102.07407407407401</v>
      </c>
      <c r="Q1145">
        <v>6.6809502486266006E-2</v>
      </c>
    </row>
    <row r="1146" spans="1:17" hidden="1" x14ac:dyDescent="0.3">
      <c r="A1146" t="s">
        <v>2453</v>
      </c>
      <c r="B1146" t="s">
        <v>2454</v>
      </c>
      <c r="C1146" t="s">
        <v>3112</v>
      </c>
      <c r="D1146" t="s">
        <v>539</v>
      </c>
      <c r="E1146">
        <v>1918.47394035</v>
      </c>
      <c r="F1146">
        <v>381</v>
      </c>
      <c r="G1146">
        <v>-0.74066584673289104</v>
      </c>
      <c r="H1146">
        <v>6.37333351106028</v>
      </c>
      <c r="I1146">
        <v>-18.190214209844498</v>
      </c>
      <c r="J1146">
        <v>7.7890021790574604</v>
      </c>
      <c r="K1146">
        <v>424.03163964012299</v>
      </c>
      <c r="L1146">
        <v>419.87782441279001</v>
      </c>
      <c r="M1146">
        <v>49.9434497111016</v>
      </c>
      <c r="N1146">
        <v>0.92465564272195699</v>
      </c>
      <c r="O1146">
        <v>64.041994750656102</v>
      </c>
      <c r="P1146">
        <v>46.538461538461497</v>
      </c>
    </row>
    <row r="1147" spans="1:17" x14ac:dyDescent="0.3">
      <c r="A1147" t="s">
        <v>2455</v>
      </c>
      <c r="B1147" t="s">
        <v>2456</v>
      </c>
      <c r="C1147" t="s">
        <v>3097</v>
      </c>
      <c r="D1147" t="s">
        <v>54</v>
      </c>
      <c r="E1147">
        <v>1917.3524265450001</v>
      </c>
      <c r="F1147">
        <v>200.01</v>
      </c>
      <c r="G1147">
        <v>-94.739894181393893</v>
      </c>
      <c r="H1147">
        <v>-17.004120514298101</v>
      </c>
      <c r="I1147">
        <v>-69.583325848140603</v>
      </c>
      <c r="J1147">
        <v>-7.0468706196877697</v>
      </c>
      <c r="K1147">
        <v>267.719762956686</v>
      </c>
      <c r="L1147">
        <v>395.165567505159</v>
      </c>
      <c r="M1147">
        <v>9.0271454877069903</v>
      </c>
      <c r="N1147">
        <v>0.58242967346929297</v>
      </c>
      <c r="O1147">
        <v>237.40812959351999</v>
      </c>
      <c r="P1147">
        <v>8.1135135135134995</v>
      </c>
    </row>
    <row r="1148" spans="1:17" hidden="1" x14ac:dyDescent="0.3">
      <c r="A1148" t="s">
        <v>2457</v>
      </c>
      <c r="B1148" t="s">
        <v>2458</v>
      </c>
      <c r="C1148" t="s">
        <v>3112</v>
      </c>
      <c r="D1148" t="s">
        <v>21</v>
      </c>
      <c r="E1148">
        <v>1917.2179740500001</v>
      </c>
      <c r="F1148">
        <v>1160.75</v>
      </c>
      <c r="G1148">
        <v>183.970767547842</v>
      </c>
      <c r="H1148">
        <v>58.117055987808399</v>
      </c>
      <c r="I1148">
        <v>80.934501938486704</v>
      </c>
      <c r="J1148">
        <v>-3.0434242399611202</v>
      </c>
      <c r="K1148">
        <v>851.65934651063003</v>
      </c>
      <c r="L1148">
        <v>622.86251723429802</v>
      </c>
      <c r="M1148">
        <v>59.057621054449299</v>
      </c>
      <c r="N1148">
        <v>1.6919540196174001</v>
      </c>
      <c r="O1148">
        <v>5.0053844497092301</v>
      </c>
      <c r="P1148">
        <v>251.74242424242399</v>
      </c>
      <c r="Q1148">
        <v>0.156184732599947</v>
      </c>
    </row>
    <row r="1149" spans="1:17" hidden="1" x14ac:dyDescent="0.3">
      <c r="A1149" t="s">
        <v>2459</v>
      </c>
      <c r="B1149" t="s">
        <v>2460</v>
      </c>
      <c r="C1149" t="s">
        <v>3112</v>
      </c>
      <c r="D1149" t="s">
        <v>1650</v>
      </c>
      <c r="E1149">
        <v>1906.0882018</v>
      </c>
      <c r="F1149">
        <v>67.680000000000007</v>
      </c>
      <c r="G1149">
        <v>-1.39645867403385</v>
      </c>
      <c r="H1149">
        <v>9.9415900276077291</v>
      </c>
      <c r="I1149">
        <v>-1.3528832722984001</v>
      </c>
      <c r="J1149">
        <v>1.37007044368412</v>
      </c>
      <c r="K1149">
        <v>64.976801076763195</v>
      </c>
      <c r="L1149">
        <v>61.239467194327197</v>
      </c>
      <c r="M1149">
        <v>59.453032016997597</v>
      </c>
      <c r="N1149">
        <v>1.0788332199472901</v>
      </c>
      <c r="O1149">
        <v>5.0384160756501197</v>
      </c>
      <c r="P1149">
        <v>30.909090909090899</v>
      </c>
      <c r="Q1149">
        <v>-2.8326200589973E-2</v>
      </c>
    </row>
    <row r="1150" spans="1:17" hidden="1" x14ac:dyDescent="0.3">
      <c r="A1150" t="s">
        <v>2461</v>
      </c>
      <c r="B1150" t="s">
        <v>2462</v>
      </c>
      <c r="C1150" t="s">
        <v>3112</v>
      </c>
      <c r="D1150" t="s">
        <v>1329</v>
      </c>
      <c r="E1150">
        <v>1905.7604373500001</v>
      </c>
      <c r="F1150">
        <v>746.1</v>
      </c>
      <c r="G1150">
        <v>-11.4684135609071</v>
      </c>
      <c r="H1150">
        <v>1.9436958038882599</v>
      </c>
      <c r="I1150">
        <v>14.3152608859696</v>
      </c>
      <c r="J1150">
        <v>-1.68981162006775</v>
      </c>
      <c r="K1150">
        <v>777.21277726271705</v>
      </c>
      <c r="L1150">
        <v>726.56339833730897</v>
      </c>
      <c r="M1150">
        <v>32.958336126684401</v>
      </c>
      <c r="N1150">
        <v>0.31502014083975399</v>
      </c>
      <c r="O1150">
        <v>33.829245409462501</v>
      </c>
      <c r="P1150">
        <v>65.249169435215904</v>
      </c>
      <c r="Q1150">
        <v>-4.3147216972853002E-2</v>
      </c>
    </row>
    <row r="1151" spans="1:17" hidden="1" x14ac:dyDescent="0.3">
      <c r="A1151" t="s">
        <v>2463</v>
      </c>
      <c r="B1151" t="s">
        <v>2464</v>
      </c>
      <c r="C1151" t="s">
        <v>3112</v>
      </c>
      <c r="D1151" t="s">
        <v>1650</v>
      </c>
      <c r="E1151">
        <v>1905.052968</v>
      </c>
      <c r="F1151">
        <v>67.77</v>
      </c>
      <c r="G1151">
        <v>-0.87290093633205501</v>
      </c>
      <c r="H1151">
        <v>9.8936374313769893</v>
      </c>
      <c r="I1151">
        <v>-1.15928231354427</v>
      </c>
      <c r="J1151">
        <v>1.10634758570119</v>
      </c>
      <c r="K1151">
        <v>64.999219268326797</v>
      </c>
      <c r="L1151">
        <v>61.228487472968901</v>
      </c>
      <c r="M1151">
        <v>55.931821315525497</v>
      </c>
      <c r="N1151">
        <v>0.90674586926316503</v>
      </c>
      <c r="O1151">
        <v>2.87737937140328</v>
      </c>
      <c r="P1151">
        <v>31.464597478176501</v>
      </c>
      <c r="Q1151">
        <v>-2.9924776916618E-2</v>
      </c>
    </row>
    <row r="1152" spans="1:17" hidden="1" x14ac:dyDescent="0.3">
      <c r="A1152" t="s">
        <v>2465</v>
      </c>
      <c r="B1152" t="s">
        <v>2466</v>
      </c>
      <c r="C1152" t="s">
        <v>3112</v>
      </c>
      <c r="D1152" t="s">
        <v>270</v>
      </c>
      <c r="E1152">
        <v>1903.5836159999999</v>
      </c>
      <c r="F1152">
        <v>387.35</v>
      </c>
      <c r="G1152">
        <v>-65.261828565029504</v>
      </c>
      <c r="H1152">
        <v>-2.4061784913105502</v>
      </c>
      <c r="I1152">
        <v>-18.978827079718599</v>
      </c>
      <c r="J1152">
        <v>-7.4364425691496701</v>
      </c>
      <c r="K1152">
        <v>426.46802255192802</v>
      </c>
      <c r="L1152">
        <v>439.12694036365201</v>
      </c>
      <c r="M1152">
        <v>27.745942823112401</v>
      </c>
      <c r="N1152">
        <v>0.40039864954745802</v>
      </c>
      <c r="O1152">
        <v>63.856976894281601</v>
      </c>
      <c r="P1152">
        <v>17.378787878787801</v>
      </c>
      <c r="Q1152">
        <v>2.0131933673353999E-2</v>
      </c>
    </row>
    <row r="1153" spans="1:17" hidden="1" x14ac:dyDescent="0.3">
      <c r="A1153" t="s">
        <v>2467</v>
      </c>
      <c r="B1153" t="s">
        <v>2468</v>
      </c>
      <c r="C1153" t="s">
        <v>3112</v>
      </c>
      <c r="D1153" t="s">
        <v>721</v>
      </c>
      <c r="E1153">
        <v>1901.11000107</v>
      </c>
      <c r="F1153">
        <v>747.73</v>
      </c>
      <c r="G1153">
        <v>32.447132849062299</v>
      </c>
      <c r="H1153">
        <v>-2.8402549680796998</v>
      </c>
      <c r="I1153">
        <v>0.62293368591737697</v>
      </c>
      <c r="J1153">
        <v>-4.7980083597170298</v>
      </c>
      <c r="K1153">
        <v>787.94696811194603</v>
      </c>
      <c r="L1153">
        <v>715.65598933003901</v>
      </c>
      <c r="M1153">
        <v>43.078312623575101</v>
      </c>
      <c r="N1153">
        <v>1.33113469610519</v>
      </c>
      <c r="O1153">
        <v>11.002634640846299</v>
      </c>
      <c r="P1153">
        <v>64.807141282785906</v>
      </c>
      <c r="Q1153">
        <v>-3.6227040049000002E-5</v>
      </c>
    </row>
    <row r="1154" spans="1:17" hidden="1" x14ac:dyDescent="0.3">
      <c r="A1154" t="s">
        <v>2469</v>
      </c>
      <c r="B1154" t="s">
        <v>2470</v>
      </c>
      <c r="C1154" t="s">
        <v>3112</v>
      </c>
      <c r="D1154" t="s">
        <v>530</v>
      </c>
      <c r="E1154">
        <v>1893.0326684500001</v>
      </c>
      <c r="F1154">
        <v>2361.9499999999998</v>
      </c>
      <c r="G1154">
        <v>14.0332580940903</v>
      </c>
      <c r="H1154">
        <v>-3.3677801459648902</v>
      </c>
      <c r="I1154">
        <v>36.808427573070503</v>
      </c>
      <c r="J1154">
        <v>-5.3128899340843496</v>
      </c>
      <c r="K1154">
        <v>2392.7307039358202</v>
      </c>
      <c r="L1154">
        <v>2145.76316314827</v>
      </c>
      <c r="M1154">
        <v>29.317369653814399</v>
      </c>
      <c r="N1154">
        <v>0.52381196298259902</v>
      </c>
      <c r="O1154">
        <v>43.0597599441139</v>
      </c>
      <c r="P1154">
        <v>82.693274548478101</v>
      </c>
      <c r="Q1154">
        <v>-2.8387942264024E-2</v>
      </c>
    </row>
    <row r="1155" spans="1:17" hidden="1" x14ac:dyDescent="0.3">
      <c r="A1155" t="s">
        <v>2471</v>
      </c>
      <c r="B1155" t="s">
        <v>2472</v>
      </c>
      <c r="C1155" t="s">
        <v>3112</v>
      </c>
      <c r="D1155" t="s">
        <v>114</v>
      </c>
      <c r="E1155">
        <v>1892.4932384399999</v>
      </c>
      <c r="F1155">
        <v>7.32</v>
      </c>
      <c r="G1155">
        <v>-79.145139541729705</v>
      </c>
      <c r="H1155">
        <v>27.496533772840301</v>
      </c>
      <c r="I1155">
        <v>-71.683658877871807</v>
      </c>
      <c r="J1155">
        <v>1.7834155868786901</v>
      </c>
      <c r="K1155">
        <v>9.0180304356415899</v>
      </c>
      <c r="L1155">
        <v>13.2433100660893</v>
      </c>
      <c r="M1155">
        <v>41.309630056126899</v>
      </c>
      <c r="N1155">
        <v>1.2687458255189801</v>
      </c>
      <c r="O1155">
        <v>270.90163934426198</v>
      </c>
      <c r="P1155">
        <v>20.3947368421052</v>
      </c>
      <c r="Q1155">
        <v>2.0586433257596001E-2</v>
      </c>
    </row>
    <row r="1156" spans="1:17" hidden="1" x14ac:dyDescent="0.3">
      <c r="A1156" t="s">
        <v>2473</v>
      </c>
      <c r="B1156" t="s">
        <v>2474</v>
      </c>
      <c r="C1156" t="s">
        <v>3112</v>
      </c>
      <c r="D1156" t="s">
        <v>233</v>
      </c>
      <c r="E1156">
        <v>1890.4128482399999</v>
      </c>
      <c r="F1156">
        <v>101.86</v>
      </c>
      <c r="G1156">
        <v>-45.584820913700497</v>
      </c>
      <c r="H1156">
        <v>-7.4180333821190096</v>
      </c>
      <c r="I1156">
        <v>-28.845097796226799</v>
      </c>
      <c r="J1156">
        <v>-7.5921686344710801</v>
      </c>
      <c r="K1156">
        <v>110.27160527949</v>
      </c>
      <c r="L1156">
        <v>112.599454172528</v>
      </c>
      <c r="M1156">
        <v>16.200680179665799</v>
      </c>
      <c r="N1156">
        <v>0.49468681154307498</v>
      </c>
      <c r="O1156">
        <v>46.181032790103998</v>
      </c>
      <c r="P1156">
        <v>17.8117048346056</v>
      </c>
      <c r="Q1156">
        <v>0.1724498956562</v>
      </c>
    </row>
    <row r="1157" spans="1:17" hidden="1" x14ac:dyDescent="0.3">
      <c r="A1157" t="s">
        <v>2475</v>
      </c>
      <c r="B1157" t="s">
        <v>2476</v>
      </c>
      <c r="C1157" t="s">
        <v>3112</v>
      </c>
      <c r="D1157" t="s">
        <v>1389</v>
      </c>
      <c r="E1157">
        <v>1887.3140894999999</v>
      </c>
      <c r="F1157">
        <v>305.05</v>
      </c>
      <c r="G1157">
        <v>-40.538626051495299</v>
      </c>
      <c r="H1157">
        <v>-6.4837769208012199</v>
      </c>
      <c r="I1157">
        <v>-17.527705581476202</v>
      </c>
      <c r="J1157">
        <v>-2.6095556591276901</v>
      </c>
      <c r="K1157">
        <v>332.23342144902603</v>
      </c>
      <c r="L1157">
        <v>334.43736049323201</v>
      </c>
      <c r="M1157">
        <v>27.499520307101601</v>
      </c>
      <c r="N1157">
        <v>0.81931908898641004</v>
      </c>
      <c r="O1157">
        <v>25.6515325356498</v>
      </c>
      <c r="P1157">
        <v>8.9464285714285694</v>
      </c>
      <c r="Q1157">
        <v>5.7224619579280003E-2</v>
      </c>
    </row>
    <row r="1158" spans="1:17" hidden="1" x14ac:dyDescent="0.3">
      <c r="A1158" t="s">
        <v>2477</v>
      </c>
      <c r="B1158" t="s">
        <v>2478</v>
      </c>
      <c r="C1158" t="s">
        <v>3112</v>
      </c>
      <c r="D1158" t="s">
        <v>446</v>
      </c>
      <c r="E1158">
        <v>1878.9388317</v>
      </c>
      <c r="F1158">
        <v>303.2</v>
      </c>
      <c r="G1158">
        <v>9.2875111164139401</v>
      </c>
      <c r="H1158">
        <v>-11.817455986701001</v>
      </c>
      <c r="I1158">
        <v>-34.428203845323303</v>
      </c>
      <c r="J1158">
        <v>-9.7527014506098695</v>
      </c>
      <c r="K1158">
        <v>360.21339237628399</v>
      </c>
      <c r="L1158">
        <v>362.67823840019298</v>
      </c>
      <c r="M1158">
        <v>24.802956568538701</v>
      </c>
      <c r="N1158">
        <v>1.35622838731281</v>
      </c>
      <c r="O1158">
        <v>69.426121372031602</v>
      </c>
      <c r="P1158">
        <v>42.917746877209503</v>
      </c>
      <c r="Q1158">
        <v>0.11078600293114001</v>
      </c>
    </row>
    <row r="1159" spans="1:17" hidden="1" x14ac:dyDescent="0.3">
      <c r="A1159" t="s">
        <v>2479</v>
      </c>
      <c r="B1159" t="s">
        <v>2480</v>
      </c>
      <c r="C1159" t="s">
        <v>3112</v>
      </c>
      <c r="D1159" t="s">
        <v>419</v>
      </c>
      <c r="E1159">
        <v>1878.5469780000001</v>
      </c>
      <c r="F1159">
        <v>837.95</v>
      </c>
      <c r="G1159">
        <v>129.433953441987</v>
      </c>
      <c r="H1159">
        <v>8.1949049227883805E-2</v>
      </c>
      <c r="I1159">
        <v>3.0473853550471701</v>
      </c>
      <c r="J1159">
        <v>-11.5081172144478</v>
      </c>
      <c r="K1159">
        <v>879.42458030732803</v>
      </c>
      <c r="L1159">
        <v>746.106678058841</v>
      </c>
      <c r="M1159">
        <v>32.170287237646001</v>
      </c>
      <c r="N1159">
        <v>0.63781149494706901</v>
      </c>
      <c r="O1159">
        <v>23.5157228951607</v>
      </c>
      <c r="P1159">
        <v>174.73770491803199</v>
      </c>
      <c r="Q1159">
        <v>0.15723412699102801</v>
      </c>
    </row>
    <row r="1160" spans="1:17" hidden="1" x14ac:dyDescent="0.3">
      <c r="A1160" t="s">
        <v>2481</v>
      </c>
      <c r="B1160" t="s">
        <v>2482</v>
      </c>
      <c r="C1160" t="s">
        <v>3112</v>
      </c>
      <c r="D1160" t="s">
        <v>125</v>
      </c>
      <c r="E1160">
        <v>1871.903917975</v>
      </c>
      <c r="F1160">
        <v>1421</v>
      </c>
      <c r="G1160">
        <v>397.73473818340699</v>
      </c>
      <c r="H1160">
        <v>-2.2484173722927898</v>
      </c>
      <c r="I1160">
        <v>245.62720450176201</v>
      </c>
      <c r="J1160">
        <v>-6.3029652454037697</v>
      </c>
      <c r="K1160">
        <v>1557.9890514721501</v>
      </c>
      <c r="L1160">
        <v>1008.7729390278</v>
      </c>
      <c r="M1160">
        <v>35.639104818060098</v>
      </c>
      <c r="N1160">
        <v>0.69971742560946704</v>
      </c>
      <c r="O1160">
        <v>83.578465869106196</v>
      </c>
      <c r="P1160">
        <v>567.13615023474097</v>
      </c>
      <c r="Q1160">
        <v>0.21897586277289699</v>
      </c>
    </row>
    <row r="1161" spans="1:17" hidden="1" x14ac:dyDescent="0.3">
      <c r="A1161" t="s">
        <v>2483</v>
      </c>
      <c r="B1161" t="s">
        <v>2484</v>
      </c>
      <c r="C1161" t="s">
        <v>3112</v>
      </c>
      <c r="D1161" t="s">
        <v>1389</v>
      </c>
      <c r="E1161">
        <v>1868.9929828049901</v>
      </c>
      <c r="F1161">
        <v>97.15</v>
      </c>
      <c r="G1161">
        <v>-41.550100105753003</v>
      </c>
      <c r="H1161">
        <v>-4.5942190480340797</v>
      </c>
      <c r="I1161">
        <v>-17.4849542876421</v>
      </c>
      <c r="J1161">
        <v>-5.6155991914464201</v>
      </c>
      <c r="K1161">
        <v>104.41677469340399</v>
      </c>
      <c r="L1161">
        <v>106.718895258066</v>
      </c>
      <c r="M1161">
        <v>18.450821470019601</v>
      </c>
      <c r="N1161">
        <v>0.45217368969842098</v>
      </c>
      <c r="O1161">
        <v>33.741636644364299</v>
      </c>
      <c r="P1161">
        <v>5.5404671374253303</v>
      </c>
      <c r="Q1161">
        <v>8.2861131338873004E-2</v>
      </c>
    </row>
    <row r="1162" spans="1:17" hidden="1" x14ac:dyDescent="0.3">
      <c r="A1162" t="s">
        <v>2485</v>
      </c>
      <c r="B1162" t="s">
        <v>2486</v>
      </c>
      <c r="C1162" t="s">
        <v>3112</v>
      </c>
      <c r="D1162" t="s">
        <v>261</v>
      </c>
      <c r="E1162">
        <v>1859.4805693339999</v>
      </c>
      <c r="F1162">
        <v>39.020000000000003</v>
      </c>
      <c r="G1162">
        <v>0.741360880665485</v>
      </c>
      <c r="H1162">
        <v>-11.0286695777306</v>
      </c>
      <c r="I1162">
        <v>-20.894540082502999</v>
      </c>
      <c r="J1162">
        <v>-11.784766231303101</v>
      </c>
      <c r="K1162">
        <v>45.771166254449398</v>
      </c>
      <c r="L1162">
        <v>44.360124111954299</v>
      </c>
      <c r="M1162">
        <v>20.798297585750799</v>
      </c>
      <c r="N1162">
        <v>0.45589763980550402</v>
      </c>
      <c r="O1162">
        <v>76.524859046642703</v>
      </c>
      <c r="P1162">
        <v>33.721727210418102</v>
      </c>
      <c r="Q1162">
        <v>5.1225538825373999E-2</v>
      </c>
    </row>
    <row r="1163" spans="1:17" hidden="1" x14ac:dyDescent="0.3">
      <c r="A1163" t="s">
        <v>2487</v>
      </c>
      <c r="B1163" t="s">
        <v>2488</v>
      </c>
      <c r="C1163" t="s">
        <v>3112</v>
      </c>
      <c r="D1163" t="s">
        <v>1633</v>
      </c>
      <c r="E1163">
        <v>1858.332174336</v>
      </c>
      <c r="F1163">
        <v>85.96</v>
      </c>
      <c r="G1163">
        <v>-45.799226934413802</v>
      </c>
      <c r="H1163">
        <v>-1.94876206937709</v>
      </c>
      <c r="I1163">
        <v>-27.004255955575001</v>
      </c>
      <c r="J1163">
        <v>-4.2788574904675496</v>
      </c>
      <c r="K1163">
        <v>92.825427518742998</v>
      </c>
      <c r="L1163">
        <v>95.503109660753793</v>
      </c>
      <c r="M1163">
        <v>30.018709315519601</v>
      </c>
      <c r="N1163">
        <v>0.34068790098702201</v>
      </c>
      <c r="O1163">
        <v>50.651465798045599</v>
      </c>
      <c r="P1163">
        <v>3.56626506024095</v>
      </c>
      <c r="Q1163">
        <v>2.7090318083861E-2</v>
      </c>
    </row>
    <row r="1164" spans="1:17" hidden="1" x14ac:dyDescent="0.3">
      <c r="A1164" t="s">
        <v>2489</v>
      </c>
      <c r="B1164" t="s">
        <v>2490</v>
      </c>
      <c r="C1164" t="s">
        <v>3112</v>
      </c>
      <c r="D1164" t="s">
        <v>276</v>
      </c>
      <c r="E1164">
        <v>1856.2307542650001</v>
      </c>
      <c r="F1164">
        <v>613.4</v>
      </c>
      <c r="G1164">
        <v>-70.256988724936306</v>
      </c>
      <c r="H1164">
        <v>11.314725353596399</v>
      </c>
      <c r="I1164">
        <v>-34.958121354123001</v>
      </c>
      <c r="J1164">
        <v>-0.194943586247916</v>
      </c>
      <c r="K1164">
        <v>622.06588513365796</v>
      </c>
      <c r="L1164">
        <v>716.19416766643405</v>
      </c>
      <c r="M1164">
        <v>45.733100757958198</v>
      </c>
      <c r="N1164">
        <v>0.76010581969826396</v>
      </c>
      <c r="O1164">
        <v>86.664492989892395</v>
      </c>
      <c r="P1164">
        <v>7.2377622377622197</v>
      </c>
    </row>
    <row r="1165" spans="1:17" hidden="1" x14ac:dyDescent="0.3">
      <c r="A1165" t="s">
        <v>2491</v>
      </c>
      <c r="B1165" t="s">
        <v>2492</v>
      </c>
      <c r="C1165" t="s">
        <v>3112</v>
      </c>
      <c r="D1165" t="s">
        <v>446</v>
      </c>
      <c r="E1165">
        <v>1855.75190355</v>
      </c>
      <c r="F1165">
        <v>12.1</v>
      </c>
      <c r="G1165">
        <v>-18.2807508524436</v>
      </c>
      <c r="H1165">
        <v>-12.8379880392401</v>
      </c>
      <c r="I1165">
        <v>-18.930603555546899</v>
      </c>
      <c r="J1165">
        <v>-12.502298698835499</v>
      </c>
      <c r="K1165">
        <v>13.303559993690399</v>
      </c>
      <c r="L1165">
        <v>12.6466653349667</v>
      </c>
      <c r="M1165">
        <v>18.302655622477101</v>
      </c>
      <c r="N1165">
        <v>0.27205236083037199</v>
      </c>
      <c r="O1165">
        <v>45.041322314049602</v>
      </c>
      <c r="P1165">
        <v>22.2222222222222</v>
      </c>
      <c r="Q1165">
        <v>0.108708753687685</v>
      </c>
    </row>
    <row r="1166" spans="1:17" hidden="1" x14ac:dyDescent="0.3">
      <c r="A1166" t="s">
        <v>2493</v>
      </c>
      <c r="B1166" t="s">
        <v>2494</v>
      </c>
      <c r="C1166" t="s">
        <v>3112</v>
      </c>
      <c r="D1166" t="s">
        <v>465</v>
      </c>
      <c r="E1166">
        <v>1849.9370727200001</v>
      </c>
      <c r="F1166">
        <v>563.95000000000005</v>
      </c>
      <c r="G1166">
        <v>35.231873248415702</v>
      </c>
      <c r="H1166">
        <v>14.349142617041799</v>
      </c>
      <c r="I1166">
        <v>40.692115630491003</v>
      </c>
      <c r="J1166">
        <v>-6.4633694435453901E-2</v>
      </c>
      <c r="K1166">
        <v>510.88066194564499</v>
      </c>
      <c r="L1166">
        <v>440.91866470352898</v>
      </c>
      <c r="M1166">
        <v>53.536089930541799</v>
      </c>
      <c r="N1166">
        <v>1.8178778400581099</v>
      </c>
      <c r="O1166">
        <v>8.1656175192836091</v>
      </c>
      <c r="P1166">
        <v>92.474402730375402</v>
      </c>
      <c r="Q1166">
        <v>-5.4441111280859003E-2</v>
      </c>
    </row>
    <row r="1167" spans="1:17" hidden="1" x14ac:dyDescent="0.3">
      <c r="A1167" t="s">
        <v>2495</v>
      </c>
      <c r="B1167" t="s">
        <v>2496</v>
      </c>
      <c r="C1167" t="s">
        <v>3112</v>
      </c>
      <c r="D1167" t="s">
        <v>432</v>
      </c>
      <c r="E1167">
        <v>1845.8804132799901</v>
      </c>
      <c r="F1167">
        <v>1496.65</v>
      </c>
      <c r="G1167">
        <v>47.151239523940902</v>
      </c>
      <c r="H1167">
        <v>2.10062287934735</v>
      </c>
      <c r="I1167">
        <v>34.263509538365703</v>
      </c>
      <c r="J1167">
        <v>-3.1745132157102902</v>
      </c>
      <c r="K1167">
        <v>1496.7303696747399</v>
      </c>
      <c r="L1167">
        <v>1237.0142350001199</v>
      </c>
      <c r="M1167">
        <v>36.486722888220598</v>
      </c>
      <c r="N1167">
        <v>0.28462267460842</v>
      </c>
      <c r="O1167">
        <v>13.907727257541801</v>
      </c>
      <c r="P1167">
        <v>113.868248070877</v>
      </c>
      <c r="Q1167">
        <v>4.0036552531065001E-2</v>
      </c>
    </row>
    <row r="1168" spans="1:17" hidden="1" x14ac:dyDescent="0.3">
      <c r="A1168" t="s">
        <v>2497</v>
      </c>
      <c r="B1168" t="s">
        <v>2498</v>
      </c>
      <c r="C1168" t="s">
        <v>3112</v>
      </c>
      <c r="D1168" t="s">
        <v>2499</v>
      </c>
      <c r="E1168">
        <v>1845.60533184</v>
      </c>
      <c r="F1168">
        <v>1710.35</v>
      </c>
      <c r="G1168">
        <v>338.50651778372401</v>
      </c>
      <c r="H1168">
        <v>-0.584672974564452</v>
      </c>
      <c r="I1168">
        <v>1.9346308241263099</v>
      </c>
      <c r="J1168">
        <v>-9.6878613971664793E-3</v>
      </c>
      <c r="K1168">
        <v>1809.19085558443</v>
      </c>
      <c r="L1168">
        <v>1549.2581668063399</v>
      </c>
      <c r="M1168">
        <v>44.510247376565601</v>
      </c>
      <c r="N1168">
        <v>0.93183516665228905</v>
      </c>
      <c r="O1168">
        <v>32.136697167246403</v>
      </c>
      <c r="P1168">
        <v>381.72088438248102</v>
      </c>
      <c r="Q1168">
        <v>0.234368292143393</v>
      </c>
    </row>
    <row r="1169" spans="1:17" hidden="1" x14ac:dyDescent="0.3">
      <c r="A1169" t="s">
        <v>2500</v>
      </c>
      <c r="B1169" t="s">
        <v>2501</v>
      </c>
      <c r="C1169" t="s">
        <v>3112</v>
      </c>
      <c r="D1169" t="s">
        <v>250</v>
      </c>
      <c r="E1169">
        <v>1844.991490375</v>
      </c>
      <c r="F1169">
        <v>296.85000000000002</v>
      </c>
      <c r="G1169">
        <v>2.6145267875788401</v>
      </c>
      <c r="H1169">
        <v>0.45531195191643598</v>
      </c>
      <c r="I1169">
        <v>-30.564962559848102</v>
      </c>
      <c r="J1169">
        <v>-2.2759257890586899</v>
      </c>
      <c r="K1169">
        <v>309.881207667105</v>
      </c>
      <c r="L1169">
        <v>312.13432251415202</v>
      </c>
      <c r="M1169">
        <v>42.069232064207597</v>
      </c>
      <c r="N1169">
        <v>0.52470793966015095</v>
      </c>
      <c r="O1169">
        <v>42.378305541519197</v>
      </c>
      <c r="P1169">
        <v>38.909686476368698</v>
      </c>
      <c r="Q1169">
        <v>8.3001353541164002E-2</v>
      </c>
    </row>
    <row r="1170" spans="1:17" hidden="1" x14ac:dyDescent="0.3">
      <c r="A1170" t="s">
        <v>2502</v>
      </c>
      <c r="B1170" t="s">
        <v>2503</v>
      </c>
      <c r="C1170" t="s">
        <v>3112</v>
      </c>
      <c r="D1170" t="s">
        <v>192</v>
      </c>
      <c r="E1170">
        <v>1838.2643069999999</v>
      </c>
      <c r="F1170">
        <v>297.14999999999998</v>
      </c>
      <c r="G1170">
        <v>-1.9253258752981199</v>
      </c>
      <c r="H1170">
        <v>-4.1032218971088801</v>
      </c>
      <c r="I1170">
        <v>-7.2303099115193099</v>
      </c>
      <c r="J1170">
        <v>-0.89632297521280102</v>
      </c>
      <c r="K1170">
        <v>324.91306949058401</v>
      </c>
      <c r="L1170">
        <v>304.94838564033398</v>
      </c>
      <c r="M1170">
        <v>36.197583207431698</v>
      </c>
      <c r="N1170">
        <v>1.3676076141687299</v>
      </c>
      <c r="O1170">
        <v>33.198721184586901</v>
      </c>
      <c r="P1170">
        <v>36.935483870967701</v>
      </c>
      <c r="Q1170">
        <v>0.15475084555016</v>
      </c>
    </row>
    <row r="1171" spans="1:17" hidden="1" x14ac:dyDescent="0.3">
      <c r="A1171" t="s">
        <v>2504</v>
      </c>
      <c r="B1171" t="s">
        <v>2505</v>
      </c>
      <c r="C1171" t="s">
        <v>3112</v>
      </c>
      <c r="D1171" t="s">
        <v>449</v>
      </c>
      <c r="E1171">
        <v>1828.3275544000001</v>
      </c>
      <c r="F1171">
        <v>229.79</v>
      </c>
      <c r="G1171">
        <v>-26.056509245238502</v>
      </c>
      <c r="H1171">
        <v>-3.9475776606762101</v>
      </c>
      <c r="I1171">
        <v>-0.72822943107054505</v>
      </c>
      <c r="J1171">
        <v>-9.8576515109386005</v>
      </c>
      <c r="K1171">
        <v>243.39687068597499</v>
      </c>
      <c r="L1171">
        <v>239.23815905915299</v>
      </c>
      <c r="M1171">
        <v>24.0344097614684</v>
      </c>
      <c r="N1171">
        <v>0.67984291435167798</v>
      </c>
      <c r="O1171">
        <v>34.688193568040298</v>
      </c>
      <c r="P1171">
        <v>27.272223760730999</v>
      </c>
      <c r="Q1171">
        <v>6.2289221659510001E-2</v>
      </c>
    </row>
    <row r="1172" spans="1:17" hidden="1" x14ac:dyDescent="0.3">
      <c r="A1172" t="s">
        <v>2506</v>
      </c>
      <c r="B1172" t="s">
        <v>2507</v>
      </c>
      <c r="C1172" t="s">
        <v>3112</v>
      </c>
      <c r="D1172" t="s">
        <v>2508</v>
      </c>
      <c r="E1172">
        <v>1828.015245</v>
      </c>
      <c r="F1172">
        <v>1808.4</v>
      </c>
      <c r="G1172">
        <v>5.2658389701562296</v>
      </c>
      <c r="H1172">
        <v>3.2115755436974101</v>
      </c>
      <c r="I1172">
        <v>31.392558673353701</v>
      </c>
      <c r="J1172">
        <v>-6.9818468049705702</v>
      </c>
      <c r="K1172">
        <v>1638.1360433999</v>
      </c>
      <c r="L1172">
        <v>1457.57777839496</v>
      </c>
      <c r="M1172">
        <v>43.556462445782302</v>
      </c>
      <c r="N1172">
        <v>1.1225600464407499</v>
      </c>
      <c r="O1172">
        <v>12.7405441274054</v>
      </c>
      <c r="P1172">
        <v>79.9402985074627</v>
      </c>
      <c r="Q1172">
        <v>0.23509924698446399</v>
      </c>
    </row>
    <row r="1173" spans="1:17" hidden="1" x14ac:dyDescent="0.3">
      <c r="A1173" t="s">
        <v>2509</v>
      </c>
      <c r="B1173" t="s">
        <v>2510</v>
      </c>
      <c r="C1173" t="s">
        <v>3112</v>
      </c>
      <c r="D1173" t="s">
        <v>149</v>
      </c>
      <c r="E1173">
        <v>1824.36811244</v>
      </c>
      <c r="F1173">
        <v>18384.8</v>
      </c>
      <c r="G1173">
        <v>527.52976517497802</v>
      </c>
      <c r="H1173">
        <v>-18.587572254950601</v>
      </c>
      <c r="I1173">
        <v>240.60553927059499</v>
      </c>
      <c r="J1173">
        <v>-9.7814870591522496</v>
      </c>
      <c r="K1173">
        <v>18762.245035735799</v>
      </c>
      <c r="L1173">
        <v>11432.716791176499</v>
      </c>
      <c r="M1173">
        <v>16.3995540928757</v>
      </c>
      <c r="N1173">
        <v>0.58009872239369398</v>
      </c>
      <c r="O1173">
        <v>51.075888777685897</v>
      </c>
      <c r="P1173">
        <v>580.918518518518</v>
      </c>
      <c r="Q1173">
        <v>0.16672541598451801</v>
      </c>
    </row>
    <row r="1174" spans="1:17" hidden="1" x14ac:dyDescent="0.3">
      <c r="A1174" t="s">
        <v>2511</v>
      </c>
      <c r="B1174" t="s">
        <v>2512</v>
      </c>
      <c r="C1174" t="s">
        <v>3112</v>
      </c>
      <c r="D1174" t="s">
        <v>276</v>
      </c>
      <c r="E1174">
        <v>1822.35826129</v>
      </c>
      <c r="F1174">
        <v>427.3</v>
      </c>
      <c r="G1174">
        <v>68.586471998234998</v>
      </c>
      <c r="H1174">
        <v>2.2720757401892602</v>
      </c>
      <c r="I1174">
        <v>3.1229868880068801</v>
      </c>
      <c r="J1174">
        <v>-5.8780134760872302</v>
      </c>
      <c r="K1174">
        <v>420.68309371371902</v>
      </c>
      <c r="L1174">
        <v>375.32352453753498</v>
      </c>
      <c r="M1174">
        <v>40.644326233009302</v>
      </c>
      <c r="N1174">
        <v>2.13468811606799</v>
      </c>
      <c r="O1174">
        <v>17.0255090100631</v>
      </c>
      <c r="P1174">
        <v>116.19023526435601</v>
      </c>
      <c r="Q1174">
        <v>0.25844130922273101</v>
      </c>
    </row>
    <row r="1175" spans="1:17" hidden="1" x14ac:dyDescent="0.3">
      <c r="A1175" t="s">
        <v>2513</v>
      </c>
      <c r="B1175" t="s">
        <v>2514</v>
      </c>
      <c r="C1175" t="s">
        <v>3112</v>
      </c>
      <c r="D1175" t="s">
        <v>21</v>
      </c>
      <c r="E1175">
        <v>1815.13085733</v>
      </c>
      <c r="F1175">
        <v>203.5</v>
      </c>
      <c r="G1175">
        <v>-72.181920399707707</v>
      </c>
      <c r="H1175">
        <v>-4.1811051160484896</v>
      </c>
      <c r="I1175">
        <v>-42.056965211320303</v>
      </c>
      <c r="J1175">
        <v>-5.2653910013127998</v>
      </c>
      <c r="K1175">
        <v>225.04252395140699</v>
      </c>
      <c r="M1175">
        <v>26.119554474190402</v>
      </c>
      <c r="N1175">
        <v>0.36325401230165</v>
      </c>
      <c r="O1175">
        <v>108.206388206388</v>
      </c>
      <c r="P1175">
        <v>2.8712971388130599</v>
      </c>
    </row>
    <row r="1176" spans="1:17" hidden="1" x14ac:dyDescent="0.3">
      <c r="A1176" t="s">
        <v>2515</v>
      </c>
      <c r="B1176" t="s">
        <v>2516</v>
      </c>
      <c r="C1176" t="s">
        <v>3112</v>
      </c>
      <c r="D1176" t="s">
        <v>128</v>
      </c>
      <c r="E1176">
        <v>1809.7303279499999</v>
      </c>
      <c r="F1176">
        <v>121.9</v>
      </c>
      <c r="G1176">
        <v>-34.608664904840801</v>
      </c>
      <c r="H1176">
        <v>-8.2209545112259299</v>
      </c>
      <c r="I1176">
        <v>-7.0952756356510402</v>
      </c>
      <c r="J1176">
        <v>-7.4093229221981503</v>
      </c>
      <c r="K1176">
        <v>135.228102404628</v>
      </c>
      <c r="L1176">
        <v>124.745579966405</v>
      </c>
      <c r="M1176">
        <v>18.4338103384917</v>
      </c>
      <c r="N1176">
        <v>0.46166130727354399</v>
      </c>
      <c r="O1176">
        <v>46.595570139458502</v>
      </c>
      <c r="P1176">
        <v>37.740112994350298</v>
      </c>
      <c r="Q1176">
        <v>0.147764614037383</v>
      </c>
    </row>
    <row r="1177" spans="1:17" hidden="1" x14ac:dyDescent="0.3">
      <c r="A1177" t="s">
        <v>2517</v>
      </c>
      <c r="B1177" t="s">
        <v>2518</v>
      </c>
      <c r="C1177" t="s">
        <v>3112</v>
      </c>
      <c r="D1177" t="s">
        <v>320</v>
      </c>
      <c r="E1177">
        <v>1808.3842356299999</v>
      </c>
      <c r="F1177">
        <v>694.25</v>
      </c>
      <c r="G1177">
        <v>12.9813824867613</v>
      </c>
      <c r="H1177">
        <v>-13.8149254980867</v>
      </c>
      <c r="I1177">
        <v>-14.6601858462978</v>
      </c>
      <c r="J1177">
        <v>-11.471007691587401</v>
      </c>
      <c r="K1177">
        <v>867.94264307849005</v>
      </c>
      <c r="L1177">
        <v>777.28812046158703</v>
      </c>
      <c r="M1177">
        <v>13.3244265792829</v>
      </c>
      <c r="N1177">
        <v>0.50745420164668598</v>
      </c>
      <c r="O1177">
        <v>75.009002520705707</v>
      </c>
      <c r="P1177">
        <v>58.107492598496897</v>
      </c>
      <c r="Q1177">
        <v>9.8774901708063995E-2</v>
      </c>
    </row>
    <row r="1178" spans="1:17" hidden="1" x14ac:dyDescent="0.3">
      <c r="A1178" t="s">
        <v>2519</v>
      </c>
      <c r="B1178" t="s">
        <v>2520</v>
      </c>
      <c r="C1178" t="s">
        <v>3112</v>
      </c>
      <c r="D1178" t="s">
        <v>141</v>
      </c>
      <c r="E1178">
        <v>1805.8001301500001</v>
      </c>
      <c r="F1178">
        <v>102.5</v>
      </c>
      <c r="G1178">
        <v>6.5199217145995796</v>
      </c>
      <c r="H1178">
        <v>-11.976397146961901</v>
      </c>
      <c r="I1178">
        <v>0.50552548688128196</v>
      </c>
      <c r="J1178">
        <v>-16.694013640359199</v>
      </c>
      <c r="K1178">
        <v>116.309501862925</v>
      </c>
      <c r="L1178">
        <v>101.19273017179</v>
      </c>
      <c r="M1178">
        <v>29.4882370541476</v>
      </c>
      <c r="N1178">
        <v>0.95329953058027805</v>
      </c>
      <c r="O1178">
        <v>44.097560975609703</v>
      </c>
      <c r="P1178">
        <v>40.410958904109499</v>
      </c>
      <c r="Q1178">
        <v>5.9039351731011998E-2</v>
      </c>
    </row>
    <row r="1179" spans="1:17" hidden="1" x14ac:dyDescent="0.3">
      <c r="A1179" t="s">
        <v>2521</v>
      </c>
      <c r="B1179" t="s">
        <v>2522</v>
      </c>
      <c r="C1179" t="s">
        <v>3112</v>
      </c>
      <c r="D1179" t="s">
        <v>273</v>
      </c>
      <c r="E1179">
        <v>1805.4888365649999</v>
      </c>
      <c r="F1179">
        <v>1180.4000000000001</v>
      </c>
      <c r="G1179">
        <v>-38.827137038299398</v>
      </c>
      <c r="H1179">
        <v>-3.4837546886980699</v>
      </c>
      <c r="I1179">
        <v>-18.167002722259699</v>
      </c>
      <c r="J1179">
        <v>-7.3298656631212999</v>
      </c>
      <c r="K1179">
        <v>1284.1436055597301</v>
      </c>
      <c r="L1179">
        <v>1306.62353024153</v>
      </c>
      <c r="M1179">
        <v>9.7431970036451503</v>
      </c>
      <c r="N1179">
        <v>0.73373241799852096</v>
      </c>
      <c r="O1179">
        <v>29.079125720094801</v>
      </c>
      <c r="P1179">
        <v>3.0107339209355102</v>
      </c>
      <c r="Q1179">
        <v>-1.0440538804666E-2</v>
      </c>
    </row>
    <row r="1180" spans="1:17" hidden="1" x14ac:dyDescent="0.3">
      <c r="A1180" t="s">
        <v>2523</v>
      </c>
      <c r="B1180" t="s">
        <v>2524</v>
      </c>
      <c r="C1180" t="s">
        <v>3112</v>
      </c>
      <c r="D1180" t="s">
        <v>276</v>
      </c>
      <c r="E1180">
        <v>1794.5460709649999</v>
      </c>
      <c r="F1180">
        <v>516.25</v>
      </c>
      <c r="G1180">
        <v>14.3758742161647</v>
      </c>
      <c r="H1180">
        <v>-7.8183700733134502</v>
      </c>
      <c r="I1180">
        <v>39.087414462471003</v>
      </c>
      <c r="J1180">
        <v>-9.5383467629210301</v>
      </c>
      <c r="K1180">
        <v>522.33025258692305</v>
      </c>
      <c r="L1180">
        <v>435.17932181875398</v>
      </c>
      <c r="M1180">
        <v>31.727290255306901</v>
      </c>
      <c r="N1180">
        <v>0.55739592860405296</v>
      </c>
      <c r="O1180">
        <v>23.941888619854701</v>
      </c>
      <c r="P1180">
        <v>69.623788401511405</v>
      </c>
      <c r="Q1180">
        <v>9.2896540564932004E-2</v>
      </c>
    </row>
    <row r="1181" spans="1:17" hidden="1" x14ac:dyDescent="0.3">
      <c r="A1181" t="s">
        <v>2525</v>
      </c>
      <c r="B1181" t="s">
        <v>2526</v>
      </c>
      <c r="C1181" t="s">
        <v>3112</v>
      </c>
      <c r="D1181" t="s">
        <v>443</v>
      </c>
      <c r="E1181">
        <v>1793.2614074999999</v>
      </c>
      <c r="F1181">
        <v>3149.35</v>
      </c>
      <c r="G1181">
        <v>75.184795166077194</v>
      </c>
      <c r="H1181">
        <v>14.0681737449852</v>
      </c>
      <c r="I1181">
        <v>16.764584260454999</v>
      </c>
      <c r="J1181">
        <v>-1.49039861905224</v>
      </c>
      <c r="K1181">
        <v>3108.9855978198798</v>
      </c>
      <c r="L1181">
        <v>2603.3508753999999</v>
      </c>
      <c r="M1181">
        <v>46.296220969689401</v>
      </c>
      <c r="N1181">
        <v>0.98417444707552904</v>
      </c>
      <c r="O1181">
        <v>29.717243240668701</v>
      </c>
      <c r="P1181">
        <v>139.49429657794599</v>
      </c>
      <c r="Q1181">
        <v>0.121227005136795</v>
      </c>
    </row>
    <row r="1182" spans="1:17" hidden="1" x14ac:dyDescent="0.3">
      <c r="A1182" t="s">
        <v>2527</v>
      </c>
      <c r="B1182" t="s">
        <v>2528</v>
      </c>
      <c r="C1182" t="s">
        <v>3112</v>
      </c>
      <c r="D1182" t="s">
        <v>1030</v>
      </c>
      <c r="E1182">
        <v>1778.2604122499999</v>
      </c>
      <c r="F1182">
        <v>519.20000000000005</v>
      </c>
      <c r="G1182">
        <v>48.965922874330097</v>
      </c>
      <c r="H1182">
        <v>-12.6434271333344</v>
      </c>
      <c r="I1182">
        <v>53.008150197428002</v>
      </c>
      <c r="J1182">
        <v>-7.05349740911692</v>
      </c>
      <c r="K1182">
        <v>577.15129028183003</v>
      </c>
      <c r="L1182">
        <v>482.63328453918399</v>
      </c>
      <c r="M1182">
        <v>19.6361193988424</v>
      </c>
      <c r="N1182">
        <v>0.49145205011297499</v>
      </c>
      <c r="O1182">
        <v>40.369799691833499</v>
      </c>
      <c r="P1182">
        <v>103.528028224225</v>
      </c>
      <c r="Q1182">
        <v>0.136552355631227</v>
      </c>
    </row>
    <row r="1183" spans="1:17" hidden="1" x14ac:dyDescent="0.3">
      <c r="A1183" t="s">
        <v>2529</v>
      </c>
      <c r="B1183" t="s">
        <v>2530</v>
      </c>
      <c r="C1183" t="s">
        <v>3112</v>
      </c>
      <c r="D1183" t="s">
        <v>432</v>
      </c>
      <c r="E1183">
        <v>1766.19443338</v>
      </c>
      <c r="F1183">
        <v>452.15</v>
      </c>
      <c r="G1183">
        <v>-2.7242385759268699</v>
      </c>
      <c r="H1183">
        <v>-1.0138828938262801</v>
      </c>
      <c r="I1183">
        <v>26.935721264928201</v>
      </c>
      <c r="J1183">
        <v>-7.0182373056832796</v>
      </c>
      <c r="K1183">
        <v>462.190500073821</v>
      </c>
      <c r="L1183">
        <v>407.26007164063498</v>
      </c>
      <c r="M1183">
        <v>34.417816991060697</v>
      </c>
      <c r="N1183">
        <v>0.404156072183249</v>
      </c>
      <c r="O1183">
        <v>17.604777175715999</v>
      </c>
      <c r="P1183">
        <v>61.251783166904403</v>
      </c>
      <c r="Q1183">
        <v>-6.8399713753812E-2</v>
      </c>
    </row>
    <row r="1184" spans="1:17" hidden="1" x14ac:dyDescent="0.3">
      <c r="A1184" t="s">
        <v>2531</v>
      </c>
      <c r="B1184" t="s">
        <v>2532</v>
      </c>
      <c r="C1184" t="s">
        <v>3112</v>
      </c>
      <c r="D1184" t="s">
        <v>238</v>
      </c>
      <c r="E1184">
        <v>1760.4866685</v>
      </c>
      <c r="F1184">
        <v>1017.5</v>
      </c>
      <c r="G1184">
        <v>86.404966916726593</v>
      </c>
      <c r="H1184">
        <v>21.166672661729201</v>
      </c>
      <c r="I1184">
        <v>29.828070113021202</v>
      </c>
      <c r="J1184">
        <v>-11.598261549594101</v>
      </c>
      <c r="K1184">
        <v>914.68456954489102</v>
      </c>
      <c r="L1184">
        <v>746.66238544595205</v>
      </c>
      <c r="M1184">
        <v>55.839781608247499</v>
      </c>
      <c r="N1184">
        <v>2.0228747551161401</v>
      </c>
      <c r="O1184">
        <v>18.678132678132599</v>
      </c>
      <c r="P1184">
        <v>123.897018373858</v>
      </c>
      <c r="Q1184">
        <v>0.140807091417783</v>
      </c>
    </row>
    <row r="1185" spans="1:17" hidden="1" x14ac:dyDescent="0.3">
      <c r="A1185" t="s">
        <v>2533</v>
      </c>
      <c r="B1185" t="s">
        <v>2534</v>
      </c>
      <c r="C1185" t="s">
        <v>3112</v>
      </c>
      <c r="D1185" t="s">
        <v>443</v>
      </c>
      <c r="E1185">
        <v>1757.4619573560001</v>
      </c>
      <c r="F1185">
        <v>119.53</v>
      </c>
      <c r="G1185">
        <v>75.499299629287407</v>
      </c>
      <c r="H1185">
        <v>-3.7061611812880502</v>
      </c>
      <c r="I1185">
        <v>3.09787050468795</v>
      </c>
      <c r="J1185">
        <v>-12.928052638103001</v>
      </c>
      <c r="K1185">
        <v>131.869048923815</v>
      </c>
      <c r="L1185">
        <v>116.83606829178299</v>
      </c>
      <c r="M1185">
        <v>26.331500814668999</v>
      </c>
      <c r="N1185">
        <v>1.0270760827524901</v>
      </c>
      <c r="O1185">
        <v>37.538693215092401</v>
      </c>
      <c r="P1185">
        <v>107.878260869565</v>
      </c>
      <c r="Q1185">
        <v>9.8774906623845998E-2</v>
      </c>
    </row>
    <row r="1186" spans="1:17" hidden="1" x14ac:dyDescent="0.3">
      <c r="A1186" t="s">
        <v>2535</v>
      </c>
      <c r="B1186" t="s">
        <v>2536</v>
      </c>
      <c r="C1186" t="s">
        <v>3112</v>
      </c>
      <c r="D1186" t="s">
        <v>1431</v>
      </c>
      <c r="E1186">
        <v>1756.2471787500001</v>
      </c>
      <c r="F1186">
        <v>122.69</v>
      </c>
      <c r="G1186">
        <v>22.4803057488203</v>
      </c>
      <c r="H1186">
        <v>8.3013571257671597</v>
      </c>
      <c r="I1186">
        <v>-9.03478195824494</v>
      </c>
      <c r="J1186">
        <v>-4.91784795102744</v>
      </c>
      <c r="K1186">
        <v>125.474568111843</v>
      </c>
      <c r="L1186">
        <v>115.505637481888</v>
      </c>
      <c r="M1186">
        <v>46.528564826930101</v>
      </c>
      <c r="N1186">
        <v>2.5468314134399299</v>
      </c>
      <c r="O1186">
        <v>21.036759312087302</v>
      </c>
      <c r="P1186">
        <v>63.586666666666602</v>
      </c>
      <c r="Q1186">
        <v>0.18537059962153599</v>
      </c>
    </row>
    <row r="1187" spans="1:17" hidden="1" x14ac:dyDescent="0.3">
      <c r="A1187" t="s">
        <v>2537</v>
      </c>
      <c r="B1187" t="s">
        <v>2538</v>
      </c>
      <c r="C1187" t="s">
        <v>3112</v>
      </c>
      <c r="D1187" t="s">
        <v>446</v>
      </c>
      <c r="E1187">
        <v>1751.66470228499</v>
      </c>
      <c r="F1187">
        <v>569.15</v>
      </c>
      <c r="G1187">
        <v>-36.915287583421502</v>
      </c>
      <c r="H1187">
        <v>-14.047980145116901</v>
      </c>
      <c r="I1187">
        <v>-11.2779496196693</v>
      </c>
      <c r="J1187">
        <v>-8.1377564809610998</v>
      </c>
      <c r="K1187">
        <v>683.05319407777995</v>
      </c>
      <c r="L1187">
        <v>642.53898580409998</v>
      </c>
      <c r="M1187">
        <v>23.236047124618899</v>
      </c>
      <c r="N1187">
        <v>0.80511117981324698</v>
      </c>
      <c r="O1187">
        <v>56.153913731002298</v>
      </c>
      <c r="P1187">
        <v>29.3375752755368</v>
      </c>
      <c r="Q1187">
        <v>0.10751683113963</v>
      </c>
    </row>
    <row r="1188" spans="1:17" hidden="1" x14ac:dyDescent="0.3">
      <c r="A1188" t="s">
        <v>2539</v>
      </c>
      <c r="B1188" t="s">
        <v>2540</v>
      </c>
      <c r="C1188" t="s">
        <v>3112</v>
      </c>
      <c r="D1188" t="s">
        <v>454</v>
      </c>
      <c r="E1188">
        <v>1749.5398387499999</v>
      </c>
      <c r="F1188">
        <v>895.75</v>
      </c>
      <c r="G1188">
        <v>218.199991725361</v>
      </c>
      <c r="H1188">
        <v>6.7528016466785896</v>
      </c>
      <c r="I1188">
        <v>48.657844919255098</v>
      </c>
      <c r="J1188">
        <v>0.87084728086776597</v>
      </c>
      <c r="K1188">
        <v>926.83978082748399</v>
      </c>
      <c r="L1188">
        <v>705.75865641618395</v>
      </c>
      <c r="M1188">
        <v>43.887691085568697</v>
      </c>
      <c r="N1188">
        <v>0.61551107466543997</v>
      </c>
      <c r="O1188">
        <v>35.651688529165398</v>
      </c>
      <c r="P1188">
        <v>245.983005021243</v>
      </c>
      <c r="Q1188">
        <v>0.195019791828135</v>
      </c>
    </row>
    <row r="1189" spans="1:17" hidden="1" x14ac:dyDescent="0.3">
      <c r="A1189" t="s">
        <v>2541</v>
      </c>
      <c r="B1189" t="s">
        <v>2542</v>
      </c>
      <c r="C1189" t="s">
        <v>3112</v>
      </c>
      <c r="D1189" t="s">
        <v>233</v>
      </c>
      <c r="E1189">
        <v>1748.47501719</v>
      </c>
      <c r="F1189">
        <v>785.4</v>
      </c>
      <c r="G1189">
        <v>26.835460599699601</v>
      </c>
      <c r="H1189">
        <v>-12.823501769391299</v>
      </c>
      <c r="I1189">
        <v>15.015825723502299</v>
      </c>
      <c r="J1189">
        <v>-5.7499620485952301</v>
      </c>
      <c r="K1189">
        <v>837.13402048625903</v>
      </c>
      <c r="L1189">
        <v>723.09477256582397</v>
      </c>
      <c r="M1189">
        <v>30.823417770568501</v>
      </c>
      <c r="N1189">
        <v>0.32147545584312598</v>
      </c>
      <c r="O1189">
        <v>33.562515915456999</v>
      </c>
      <c r="P1189">
        <v>69.252650633566006</v>
      </c>
      <c r="Q1189">
        <v>1.5613333350032E-2</v>
      </c>
    </row>
    <row r="1190" spans="1:17" hidden="1" x14ac:dyDescent="0.3">
      <c r="A1190" t="s">
        <v>2543</v>
      </c>
      <c r="B1190" t="s">
        <v>2544</v>
      </c>
      <c r="C1190" t="s">
        <v>3112</v>
      </c>
      <c r="D1190" t="s">
        <v>141</v>
      </c>
      <c r="E1190">
        <v>1739.3031804699999</v>
      </c>
      <c r="F1190">
        <v>105.01</v>
      </c>
      <c r="G1190">
        <v>-11.2993749154056</v>
      </c>
      <c r="H1190">
        <v>-15.682284357364001</v>
      </c>
      <c r="I1190">
        <v>-22.380504009961101</v>
      </c>
      <c r="J1190">
        <v>-12.230396102526701</v>
      </c>
      <c r="K1190">
        <v>119.803997807432</v>
      </c>
      <c r="L1190">
        <v>115.164442785101</v>
      </c>
      <c r="M1190">
        <v>22.9846412153586</v>
      </c>
      <c r="N1190">
        <v>0.45308045878594699</v>
      </c>
      <c r="O1190">
        <v>40.558042091229296</v>
      </c>
      <c r="P1190">
        <v>17.4608501118568</v>
      </c>
      <c r="Q1190">
        <v>1.1366872517608E-2</v>
      </c>
    </row>
    <row r="1191" spans="1:17" hidden="1" x14ac:dyDescent="0.3">
      <c r="A1191" t="s">
        <v>2545</v>
      </c>
      <c r="B1191" t="s">
        <v>2546</v>
      </c>
      <c r="C1191" t="s">
        <v>3112</v>
      </c>
      <c r="D1191" t="s">
        <v>270</v>
      </c>
      <c r="E1191">
        <v>1736.4</v>
      </c>
      <c r="F1191">
        <v>1438.3</v>
      </c>
      <c r="G1191">
        <v>-37.714756047463801</v>
      </c>
      <c r="H1191">
        <v>0.82133425088284695</v>
      </c>
      <c r="I1191">
        <v>-5.8281879010796001</v>
      </c>
      <c r="J1191">
        <v>-0.64080640307376402</v>
      </c>
      <c r="K1191">
        <v>1469.6147607580499</v>
      </c>
      <c r="L1191">
        <v>1442.0266498198901</v>
      </c>
      <c r="M1191">
        <v>35.317863528808097</v>
      </c>
      <c r="N1191">
        <v>0.97413195984499201</v>
      </c>
      <c r="O1191">
        <v>17.847458805534298</v>
      </c>
      <c r="P1191">
        <v>21.781465644976901</v>
      </c>
      <c r="Q1191">
        <v>0.15489240464524101</v>
      </c>
    </row>
    <row r="1192" spans="1:17" hidden="1" x14ac:dyDescent="0.3">
      <c r="A1192" t="s">
        <v>2547</v>
      </c>
      <c r="B1192" t="s">
        <v>2548</v>
      </c>
      <c r="C1192" t="s">
        <v>3112</v>
      </c>
      <c r="D1192" t="s">
        <v>530</v>
      </c>
      <c r="E1192">
        <v>1732.47735060999</v>
      </c>
      <c r="F1192">
        <v>296.95</v>
      </c>
      <c r="G1192">
        <v>62.508559917830901</v>
      </c>
      <c r="H1192">
        <v>6.2873289721666197</v>
      </c>
      <c r="I1192">
        <v>99.533670108446401</v>
      </c>
      <c r="J1192">
        <v>-15.992747203818899</v>
      </c>
      <c r="K1192">
        <v>277.35272866326198</v>
      </c>
      <c r="L1192">
        <v>200.10575656232899</v>
      </c>
      <c r="M1192">
        <v>31.945399904600102</v>
      </c>
      <c r="N1192">
        <v>0.205964838330223</v>
      </c>
      <c r="O1192">
        <v>23.680754335746698</v>
      </c>
      <c r="P1192">
        <v>164.307966177125</v>
      </c>
      <c r="Q1192">
        <v>3.0718098837354001E-2</v>
      </c>
    </row>
    <row r="1193" spans="1:17" hidden="1" x14ac:dyDescent="0.3">
      <c r="A1193" t="s">
        <v>2549</v>
      </c>
      <c r="B1193" t="s">
        <v>2550</v>
      </c>
      <c r="C1193" t="s">
        <v>3112</v>
      </c>
      <c r="D1193" t="s">
        <v>763</v>
      </c>
      <c r="E1193">
        <v>1723.9903979349999</v>
      </c>
      <c r="F1193">
        <v>671</v>
      </c>
      <c r="G1193">
        <v>-5.6497770381468904</v>
      </c>
      <c r="H1193">
        <v>-7.8092386166474004</v>
      </c>
      <c r="I1193">
        <v>-35.342927276507197</v>
      </c>
      <c r="J1193">
        <v>-7.0212292218644698</v>
      </c>
      <c r="K1193">
        <v>772.15335200335198</v>
      </c>
      <c r="L1193">
        <v>794.81626435943099</v>
      </c>
      <c r="M1193">
        <v>18.254135399480301</v>
      </c>
      <c r="N1193">
        <v>0.49234736537465901</v>
      </c>
      <c r="O1193">
        <v>93.740685543964204</v>
      </c>
      <c r="P1193">
        <v>24.236252545824801</v>
      </c>
      <c r="Q1193">
        <v>0.168295832662573</v>
      </c>
    </row>
    <row r="1194" spans="1:17" hidden="1" x14ac:dyDescent="0.3">
      <c r="A1194" t="s">
        <v>2551</v>
      </c>
      <c r="B1194" t="s">
        <v>2552</v>
      </c>
      <c r="C1194" t="s">
        <v>3112</v>
      </c>
      <c r="D1194" t="s">
        <v>48</v>
      </c>
      <c r="E1194">
        <v>1721.0089599999999</v>
      </c>
      <c r="F1194">
        <v>78.400000000000006</v>
      </c>
      <c r="G1194">
        <v>-7.1676286804979901</v>
      </c>
      <c r="H1194">
        <v>-10.6205441667496</v>
      </c>
      <c r="I1194">
        <v>9.6010328283878508</v>
      </c>
      <c r="J1194">
        <v>-9.1695763645968604</v>
      </c>
      <c r="K1194">
        <v>93.242919233783297</v>
      </c>
      <c r="L1194">
        <v>85.217231657951103</v>
      </c>
      <c r="M1194">
        <v>15.127134419114901</v>
      </c>
      <c r="N1194">
        <v>0.50504464261785798</v>
      </c>
      <c r="O1194">
        <v>53.903061224489697</v>
      </c>
      <c r="P1194">
        <v>30.016583747927001</v>
      </c>
      <c r="Q1194">
        <v>0.113541638815972</v>
      </c>
    </row>
    <row r="1195" spans="1:17" hidden="1" x14ac:dyDescent="0.3">
      <c r="A1195" t="s">
        <v>2553</v>
      </c>
      <c r="B1195" t="s">
        <v>2554</v>
      </c>
      <c r="C1195" t="s">
        <v>3112</v>
      </c>
      <c r="D1195" t="s">
        <v>1979</v>
      </c>
      <c r="E1195">
        <v>1720.4632389599999</v>
      </c>
      <c r="F1195">
        <v>594.75</v>
      </c>
      <c r="G1195">
        <v>-37.832922551780896</v>
      </c>
      <c r="H1195">
        <v>4.3474559039879201</v>
      </c>
      <c r="I1195">
        <v>-32.655696142231001</v>
      </c>
      <c r="J1195">
        <v>-6.7591818557341501</v>
      </c>
      <c r="K1195">
        <v>621.432054664308</v>
      </c>
      <c r="L1195">
        <v>636.62188998313104</v>
      </c>
      <c r="M1195">
        <v>40.212349667697403</v>
      </c>
      <c r="N1195">
        <v>0.91543758469815295</v>
      </c>
      <c r="O1195">
        <v>53.846153846153797</v>
      </c>
      <c r="P1195">
        <v>14.375</v>
      </c>
      <c r="Q1195">
        <v>0.140544998179638</v>
      </c>
    </row>
    <row r="1196" spans="1:17" hidden="1" x14ac:dyDescent="0.3">
      <c r="A1196" t="s">
        <v>2555</v>
      </c>
      <c r="B1196" t="s">
        <v>2556</v>
      </c>
      <c r="C1196" t="s">
        <v>3112</v>
      </c>
      <c r="D1196" t="s">
        <v>763</v>
      </c>
      <c r="E1196">
        <v>1719.7806357959901</v>
      </c>
      <c r="F1196">
        <v>8.09</v>
      </c>
      <c r="G1196">
        <v>-77.5345660909136</v>
      </c>
      <c r="H1196">
        <v>-8.5321765839485106</v>
      </c>
      <c r="I1196">
        <v>-50.774518899462301</v>
      </c>
      <c r="J1196">
        <v>1.66618229262313</v>
      </c>
      <c r="K1196">
        <v>10.320166634318999</v>
      </c>
      <c r="L1196">
        <v>15.5458886725896</v>
      </c>
      <c r="M1196">
        <v>11.1802673669399</v>
      </c>
      <c r="N1196">
        <v>0.95444116034020499</v>
      </c>
      <c r="O1196">
        <v>183.683559950556</v>
      </c>
      <c r="P1196">
        <v>18.970588235294102</v>
      </c>
      <c r="Q1196">
        <v>-4.4742048942137999E-2</v>
      </c>
    </row>
    <row r="1197" spans="1:17" hidden="1" x14ac:dyDescent="0.3">
      <c r="A1197" t="s">
        <v>2557</v>
      </c>
      <c r="B1197" t="s">
        <v>2558</v>
      </c>
      <c r="C1197" t="s">
        <v>3112</v>
      </c>
      <c r="D1197" t="s">
        <v>51</v>
      </c>
      <c r="E1197">
        <v>1719.26</v>
      </c>
      <c r="F1197">
        <v>19.489999999999998</v>
      </c>
      <c r="G1197">
        <v>102.867874278081</v>
      </c>
      <c r="H1197">
        <v>-9.4180819192564602</v>
      </c>
      <c r="I1197">
        <v>32.161788475473202</v>
      </c>
      <c r="J1197">
        <v>-9.4732559318015497</v>
      </c>
      <c r="K1197">
        <v>20.202280939474601</v>
      </c>
      <c r="L1197">
        <v>16.228782626762701</v>
      </c>
      <c r="M1197">
        <v>26.246969455177101</v>
      </c>
      <c r="N1197">
        <v>0.29616748046180202</v>
      </c>
      <c r="O1197">
        <v>43.1503335043612</v>
      </c>
      <c r="P1197">
        <v>136.24242424242399</v>
      </c>
    </row>
    <row r="1198" spans="1:17" hidden="1" x14ac:dyDescent="0.3">
      <c r="A1198" t="s">
        <v>2559</v>
      </c>
      <c r="B1198" t="s">
        <v>2560</v>
      </c>
      <c r="C1198" t="s">
        <v>3112</v>
      </c>
      <c r="D1198" t="s">
        <v>83</v>
      </c>
      <c r="E1198">
        <v>1716.6451995</v>
      </c>
      <c r="F1198">
        <v>275.55</v>
      </c>
      <c r="G1198">
        <v>102.03350046558501</v>
      </c>
      <c r="H1198">
        <v>-1.22827899463463</v>
      </c>
      <c r="I1198">
        <v>112.853989394172</v>
      </c>
      <c r="J1198">
        <v>-13.2875649347455</v>
      </c>
      <c r="K1198">
        <v>254.624148288372</v>
      </c>
      <c r="L1198">
        <v>178.06435436445901</v>
      </c>
      <c r="M1198">
        <v>32.171674508246603</v>
      </c>
      <c r="N1198">
        <v>0.41007702315323802</v>
      </c>
      <c r="O1198">
        <v>30.778443113772401</v>
      </c>
      <c r="P1198">
        <v>196.13111230521201</v>
      </c>
      <c r="Q1198">
        <v>9.5723550202308993E-2</v>
      </c>
    </row>
    <row r="1199" spans="1:17" hidden="1" x14ac:dyDescent="0.3">
      <c r="A1199" t="s">
        <v>2561</v>
      </c>
      <c r="B1199" t="s">
        <v>2562</v>
      </c>
      <c r="C1199" t="s">
        <v>3112</v>
      </c>
      <c r="D1199" t="s">
        <v>192</v>
      </c>
      <c r="E1199">
        <v>1716.4664631600001</v>
      </c>
      <c r="F1199">
        <v>713.55</v>
      </c>
      <c r="G1199">
        <v>106.64819820309</v>
      </c>
      <c r="H1199">
        <v>-14.361105116048501</v>
      </c>
      <c r="I1199">
        <v>60.5775445926011</v>
      </c>
      <c r="J1199">
        <v>-12.6014461998101</v>
      </c>
      <c r="K1199">
        <v>772.37303661395902</v>
      </c>
      <c r="L1199">
        <v>568.92338174371901</v>
      </c>
      <c r="M1199">
        <v>29.485589187445399</v>
      </c>
      <c r="N1199">
        <v>0.313324920594787</v>
      </c>
      <c r="O1199">
        <v>45.743115408871098</v>
      </c>
      <c r="P1199">
        <v>141.86085924921599</v>
      </c>
      <c r="Q1199">
        <v>0.20308325175115899</v>
      </c>
    </row>
    <row r="1200" spans="1:17" hidden="1" x14ac:dyDescent="0.3">
      <c r="A1200" t="s">
        <v>2563</v>
      </c>
      <c r="B1200" t="s">
        <v>2564</v>
      </c>
      <c r="C1200" t="s">
        <v>3112</v>
      </c>
      <c r="D1200" t="s">
        <v>238</v>
      </c>
      <c r="E1200">
        <v>1707.53349840499</v>
      </c>
      <c r="F1200">
        <v>1043.8</v>
      </c>
      <c r="G1200">
        <v>133.23224051757001</v>
      </c>
      <c r="H1200">
        <v>12.5633028985234</v>
      </c>
      <c r="I1200">
        <v>18.848982560932601</v>
      </c>
      <c r="J1200">
        <v>-14.247019195729999</v>
      </c>
      <c r="K1200">
        <v>1007.04380295336</v>
      </c>
      <c r="L1200">
        <v>827.18257845211497</v>
      </c>
      <c r="M1200">
        <v>33.054515487725801</v>
      </c>
      <c r="N1200">
        <v>0.74903909897049603</v>
      </c>
      <c r="O1200">
        <v>14.868748802452499</v>
      </c>
      <c r="P1200">
        <v>187.944827586206</v>
      </c>
      <c r="Q1200">
        <v>0.173477582487301</v>
      </c>
    </row>
    <row r="1201" spans="1:17" hidden="1" x14ac:dyDescent="0.3">
      <c r="A1201" t="s">
        <v>2565</v>
      </c>
      <c r="B1201" t="s">
        <v>2566</v>
      </c>
      <c r="C1201" t="s">
        <v>3112</v>
      </c>
      <c r="D1201" t="s">
        <v>54</v>
      </c>
      <c r="E1201">
        <v>1707.01405488</v>
      </c>
      <c r="F1201">
        <v>152.08000000000001</v>
      </c>
      <c r="G1201">
        <v>-65.275820529750206</v>
      </c>
      <c r="H1201">
        <v>-15.1230990521997</v>
      </c>
      <c r="I1201">
        <v>-49.966513285349897</v>
      </c>
      <c r="J1201">
        <v>-14.7577760672404</v>
      </c>
      <c r="K1201">
        <v>192.53756787381701</v>
      </c>
      <c r="L1201">
        <v>213.331475235287</v>
      </c>
      <c r="M1201">
        <v>16.895275308172899</v>
      </c>
      <c r="N1201">
        <v>1.07309840127312</v>
      </c>
      <c r="O1201">
        <v>86.447922146238795</v>
      </c>
      <c r="P1201">
        <v>1.1842980705256201</v>
      </c>
      <c r="Q1201">
        <v>7.4988565718359004E-2</v>
      </c>
    </row>
    <row r="1202" spans="1:17" hidden="1" x14ac:dyDescent="0.3">
      <c r="A1202" t="s">
        <v>2567</v>
      </c>
      <c r="B1202" t="s">
        <v>2568</v>
      </c>
      <c r="C1202" t="s">
        <v>3112</v>
      </c>
      <c r="D1202" t="s">
        <v>122</v>
      </c>
      <c r="E1202">
        <v>1705.484769405</v>
      </c>
      <c r="F1202">
        <v>760.1</v>
      </c>
      <c r="G1202">
        <v>4.0986558287812098</v>
      </c>
      <c r="H1202">
        <v>8.0897890498852298</v>
      </c>
      <c r="I1202">
        <v>27.536454370776799</v>
      </c>
      <c r="J1202">
        <v>-6.4740694430614196</v>
      </c>
      <c r="K1202">
        <v>761.16782841935606</v>
      </c>
      <c r="L1202">
        <v>660.91707915074596</v>
      </c>
      <c r="M1202">
        <v>32.821469672535997</v>
      </c>
      <c r="N1202">
        <v>0.52402559351807498</v>
      </c>
      <c r="O1202">
        <v>11.814234969083</v>
      </c>
      <c r="P1202">
        <v>52.248372558838199</v>
      </c>
      <c r="Q1202">
        <v>-5.8762094001827997E-2</v>
      </c>
    </row>
    <row r="1203" spans="1:17" hidden="1" x14ac:dyDescent="0.3">
      <c r="A1203" t="s">
        <v>2569</v>
      </c>
      <c r="B1203" t="s">
        <v>2570</v>
      </c>
      <c r="C1203" t="s">
        <v>3112</v>
      </c>
      <c r="D1203" t="s">
        <v>133</v>
      </c>
      <c r="E1203">
        <v>1704.7563642299999</v>
      </c>
      <c r="F1203">
        <v>676.85</v>
      </c>
      <c r="G1203">
        <v>-7.8910639557001501</v>
      </c>
      <c r="H1203">
        <v>27.849677316370599</v>
      </c>
      <c r="I1203">
        <v>11.3317161550058</v>
      </c>
      <c r="J1203">
        <v>-6.6595374332555197</v>
      </c>
      <c r="M1203">
        <v>43.221440429092098</v>
      </c>
      <c r="O1203">
        <v>30.5902341730073</v>
      </c>
      <c r="P1203">
        <v>25.8787427933792</v>
      </c>
    </row>
    <row r="1204" spans="1:17" hidden="1" x14ac:dyDescent="0.3">
      <c r="A1204" t="s">
        <v>2571</v>
      </c>
      <c r="B1204" t="s">
        <v>2572</v>
      </c>
      <c r="C1204" t="s">
        <v>3112</v>
      </c>
      <c r="D1204" t="s">
        <v>603</v>
      </c>
      <c r="E1204">
        <v>1701.0937799999999</v>
      </c>
      <c r="F1204">
        <v>100.5</v>
      </c>
      <c r="G1204">
        <v>3.1786755235075401</v>
      </c>
      <c r="H1204">
        <v>-5.4657001541795802</v>
      </c>
      <c r="I1204">
        <v>6.9105544290015901</v>
      </c>
      <c r="J1204">
        <v>-11.013121209657999</v>
      </c>
      <c r="K1204">
        <v>117.384172283754</v>
      </c>
      <c r="L1204">
        <v>103.498997412753</v>
      </c>
      <c r="M1204">
        <v>54.219977380712301</v>
      </c>
      <c r="N1204">
        <v>0.35083382226630999</v>
      </c>
      <c r="O1204">
        <v>58.746268656716403</v>
      </c>
      <c r="P1204">
        <v>39.5833333333333</v>
      </c>
    </row>
    <row r="1205" spans="1:17" hidden="1" x14ac:dyDescent="0.3">
      <c r="A1205" t="s">
        <v>2573</v>
      </c>
      <c r="B1205" t="s">
        <v>2574</v>
      </c>
      <c r="C1205" t="s">
        <v>3112</v>
      </c>
      <c r="D1205" t="s">
        <v>48</v>
      </c>
      <c r="E1205">
        <v>1700.6614506000001</v>
      </c>
      <c r="F1205">
        <v>1520.6</v>
      </c>
      <c r="G1205">
        <v>62.577527515334197</v>
      </c>
      <c r="H1205">
        <v>-2.6545068143150199</v>
      </c>
      <c r="I1205">
        <v>11.5883129589447</v>
      </c>
      <c r="J1205">
        <v>-9.8993685928653505</v>
      </c>
      <c r="K1205">
        <v>1567.59756165929</v>
      </c>
      <c r="L1205">
        <v>1291.5256834530201</v>
      </c>
      <c r="M1205">
        <v>39.816866844434699</v>
      </c>
      <c r="N1205">
        <v>0.85235871945555297</v>
      </c>
      <c r="O1205">
        <v>17.476653952387199</v>
      </c>
      <c r="P1205">
        <v>97.4548759901311</v>
      </c>
    </row>
    <row r="1206" spans="1:17" hidden="1" x14ac:dyDescent="0.3">
      <c r="A1206" t="s">
        <v>2575</v>
      </c>
      <c r="B1206" t="s">
        <v>2576</v>
      </c>
      <c r="C1206" t="s">
        <v>3112</v>
      </c>
      <c r="D1206" t="s">
        <v>603</v>
      </c>
      <c r="E1206">
        <v>1692.3029750000001</v>
      </c>
      <c r="F1206">
        <v>52.24</v>
      </c>
      <c r="G1206">
        <v>-19.6256633994022</v>
      </c>
      <c r="H1206">
        <v>-10.937722455201699</v>
      </c>
      <c r="I1206">
        <v>-25.507768956241701</v>
      </c>
      <c r="J1206">
        <v>-8.0146528942450992</v>
      </c>
      <c r="K1206">
        <v>58.798257420881697</v>
      </c>
      <c r="L1206">
        <v>57.712506860051697</v>
      </c>
      <c r="M1206">
        <v>29.188193916460101</v>
      </c>
      <c r="N1206">
        <v>0.31716358142394602</v>
      </c>
      <c r="O1206">
        <v>49.310872894333798</v>
      </c>
      <c r="P1206">
        <v>16.2180200222469</v>
      </c>
      <c r="Q1206">
        <v>7.1071011628524999E-2</v>
      </c>
    </row>
    <row r="1207" spans="1:17" hidden="1" x14ac:dyDescent="0.3">
      <c r="A1207" t="s">
        <v>2577</v>
      </c>
      <c r="B1207" t="s">
        <v>2578</v>
      </c>
      <c r="C1207" t="s">
        <v>3112</v>
      </c>
      <c r="D1207" t="s">
        <v>192</v>
      </c>
      <c r="E1207">
        <v>1687.95463402</v>
      </c>
      <c r="F1207">
        <v>734</v>
      </c>
      <c r="G1207">
        <v>-23.794913841324199</v>
      </c>
      <c r="H1207">
        <v>-3.8360314648861902</v>
      </c>
      <c r="I1207">
        <v>17.2863163218958</v>
      </c>
      <c r="J1207">
        <v>-9.9628797631468409</v>
      </c>
      <c r="K1207">
        <v>767.43674213594102</v>
      </c>
      <c r="L1207">
        <v>736.64761558920202</v>
      </c>
      <c r="M1207">
        <v>28.132260632294098</v>
      </c>
      <c r="N1207">
        <v>1.02148436461473</v>
      </c>
      <c r="O1207">
        <v>24.652588555858301</v>
      </c>
      <c r="P1207">
        <v>33.941605839415999</v>
      </c>
      <c r="Q1207">
        <v>-2.0061696729525999E-2</v>
      </c>
    </row>
    <row r="1208" spans="1:17" hidden="1" x14ac:dyDescent="0.3">
      <c r="A1208" t="s">
        <v>2579</v>
      </c>
      <c r="B1208" t="s">
        <v>2580</v>
      </c>
      <c r="C1208" t="s">
        <v>3112</v>
      </c>
      <c r="D1208" t="s">
        <v>1778</v>
      </c>
      <c r="E1208">
        <v>1678.2619190400001</v>
      </c>
      <c r="F1208">
        <v>159.12</v>
      </c>
      <c r="G1208">
        <v>-54.235520806860102</v>
      </c>
      <c r="H1208">
        <v>-6.9883452594176703</v>
      </c>
      <c r="I1208">
        <v>-35.1145835198177</v>
      </c>
      <c r="J1208">
        <v>-3.5834483184467398</v>
      </c>
      <c r="K1208">
        <v>178.95058844147101</v>
      </c>
      <c r="L1208">
        <v>205.064512901987</v>
      </c>
      <c r="M1208">
        <v>26.1706557110681</v>
      </c>
      <c r="N1208">
        <v>0.43137361311480998</v>
      </c>
      <c r="O1208">
        <v>89.762443438914005</v>
      </c>
      <c r="P1208">
        <v>0.70886075949367899</v>
      </c>
      <c r="Q1208">
        <v>0.14353263859962001</v>
      </c>
    </row>
    <row r="1209" spans="1:17" hidden="1" x14ac:dyDescent="0.3">
      <c r="A1209" t="s">
        <v>2581</v>
      </c>
      <c r="B1209" t="s">
        <v>2582</v>
      </c>
      <c r="C1209" t="s">
        <v>3112</v>
      </c>
      <c r="D1209" t="s">
        <v>122</v>
      </c>
      <c r="E1209">
        <v>1674.9234440820001</v>
      </c>
      <c r="F1209">
        <v>108.66</v>
      </c>
      <c r="G1209">
        <v>-44.166237612927603</v>
      </c>
      <c r="H1209">
        <v>-13.899692336500999</v>
      </c>
      <c r="I1209">
        <v>-34.465449687051802</v>
      </c>
      <c r="J1209">
        <v>-10.7247811344327</v>
      </c>
      <c r="K1209">
        <v>127.244749708794</v>
      </c>
      <c r="L1209">
        <v>138.01327493575201</v>
      </c>
      <c r="M1209">
        <v>12.1074821311639</v>
      </c>
      <c r="N1209">
        <v>0.38896023338356001</v>
      </c>
      <c r="O1209">
        <v>78.538560647892496</v>
      </c>
      <c r="P1209">
        <v>5.3009012501211199</v>
      </c>
    </row>
    <row r="1210" spans="1:17" hidden="1" x14ac:dyDescent="0.3">
      <c r="A1210" t="s">
        <v>2583</v>
      </c>
      <c r="B1210" t="s">
        <v>2584</v>
      </c>
      <c r="C1210" t="s">
        <v>3112</v>
      </c>
      <c r="D1210" t="s">
        <v>77</v>
      </c>
      <c r="E1210">
        <v>1672.866405</v>
      </c>
      <c r="F1210">
        <v>120.7</v>
      </c>
      <c r="G1210">
        <v>7.9111969345839297</v>
      </c>
      <c r="H1210">
        <v>2.0277837728403898</v>
      </c>
      <c r="I1210">
        <v>11.479548018204801</v>
      </c>
      <c r="J1210">
        <v>-15.321847571016001</v>
      </c>
      <c r="K1210">
        <v>124.955537291094</v>
      </c>
      <c r="L1210">
        <v>109.59174090204399</v>
      </c>
      <c r="M1210">
        <v>72.117783711688702</v>
      </c>
      <c r="N1210">
        <v>0.80918340929105803</v>
      </c>
      <c r="O1210">
        <v>25.517812758906299</v>
      </c>
      <c r="P1210">
        <v>44.724220623501097</v>
      </c>
    </row>
    <row r="1211" spans="1:17" hidden="1" x14ac:dyDescent="0.3">
      <c r="A1211" t="s">
        <v>2585</v>
      </c>
      <c r="B1211" t="s">
        <v>2586</v>
      </c>
      <c r="C1211" t="s">
        <v>3112</v>
      </c>
      <c r="D1211" t="s">
        <v>192</v>
      </c>
      <c r="E1211">
        <v>1665.9296939999999</v>
      </c>
      <c r="F1211">
        <v>400.9</v>
      </c>
      <c r="G1211">
        <v>-28.819794337600701</v>
      </c>
      <c r="H1211">
        <v>-5.4750347164493398</v>
      </c>
      <c r="I1211">
        <v>-11.7712423594885</v>
      </c>
      <c r="J1211">
        <v>-5.50364689072254</v>
      </c>
      <c r="K1211">
        <v>426.07137206545298</v>
      </c>
      <c r="L1211">
        <v>423.99787792925503</v>
      </c>
      <c r="M1211">
        <v>20.0765289249434</v>
      </c>
      <c r="N1211">
        <v>0.73915070383090997</v>
      </c>
      <c r="O1211">
        <v>29.458717884759199</v>
      </c>
      <c r="P1211">
        <v>12.234042553191401</v>
      </c>
      <c r="Q1211">
        <v>-3.0561504364798001E-2</v>
      </c>
    </row>
    <row r="1212" spans="1:17" hidden="1" x14ac:dyDescent="0.3">
      <c r="A1212" t="s">
        <v>2587</v>
      </c>
      <c r="B1212" t="s">
        <v>2588</v>
      </c>
      <c r="C1212" t="s">
        <v>3112</v>
      </c>
      <c r="D1212" t="s">
        <v>270</v>
      </c>
      <c r="E1212">
        <v>1658.0277000000001</v>
      </c>
      <c r="F1212">
        <v>276.55</v>
      </c>
      <c r="G1212">
        <v>60.026833902759101</v>
      </c>
      <c r="H1212">
        <v>-2.1620977513350699</v>
      </c>
      <c r="I1212">
        <v>21.7956470882148</v>
      </c>
      <c r="J1212">
        <v>-12.833474372476999</v>
      </c>
      <c r="K1212">
        <v>302.17597408164602</v>
      </c>
      <c r="L1212">
        <v>252.23487253974</v>
      </c>
      <c r="M1212">
        <v>48.432226423040603</v>
      </c>
      <c r="N1212">
        <v>0.66243378697370103</v>
      </c>
      <c r="O1212">
        <v>30.157295244982802</v>
      </c>
      <c r="P1212">
        <v>106.226696495152</v>
      </c>
    </row>
    <row r="1213" spans="1:17" hidden="1" x14ac:dyDescent="0.3">
      <c r="A1213" t="s">
        <v>2589</v>
      </c>
      <c r="B1213" t="s">
        <v>2590</v>
      </c>
      <c r="C1213" t="s">
        <v>3112</v>
      </c>
      <c r="D1213" t="s">
        <v>539</v>
      </c>
      <c r="E1213">
        <v>1656.0074331000001</v>
      </c>
      <c r="F1213">
        <v>86.15</v>
      </c>
      <c r="G1213">
        <v>61.557646044776703</v>
      </c>
      <c r="H1213">
        <v>-12.404423765094</v>
      </c>
      <c r="I1213">
        <v>3.8704356565852298</v>
      </c>
      <c r="J1213">
        <v>-6.8736321378715699</v>
      </c>
      <c r="K1213">
        <v>93.9334409461717</v>
      </c>
      <c r="L1213">
        <v>81.989353660760898</v>
      </c>
      <c r="M1213">
        <v>20.241081739071898</v>
      </c>
      <c r="N1213">
        <v>0.65966709216879604</v>
      </c>
      <c r="O1213">
        <v>50.899593731863</v>
      </c>
      <c r="P1213">
        <v>102.705882352941</v>
      </c>
      <c r="Q1213">
        <v>0.174102560944049</v>
      </c>
    </row>
    <row r="1214" spans="1:17" hidden="1" x14ac:dyDescent="0.3">
      <c r="A1214" t="s">
        <v>2591</v>
      </c>
      <c r="B1214" t="s">
        <v>2592</v>
      </c>
      <c r="C1214" t="s">
        <v>3112</v>
      </c>
      <c r="D1214" t="s">
        <v>97</v>
      </c>
      <c r="E1214">
        <v>1652.48532</v>
      </c>
      <c r="F1214">
        <v>311.55</v>
      </c>
      <c r="G1214">
        <v>-42.121754016256503</v>
      </c>
      <c r="H1214">
        <v>-5.3013816822337496</v>
      </c>
      <c r="I1214">
        <v>-10.3414437778625</v>
      </c>
      <c r="J1214">
        <v>-5.9583224792167702</v>
      </c>
      <c r="K1214">
        <v>331.00727770647899</v>
      </c>
      <c r="L1214">
        <v>339.74426688099697</v>
      </c>
      <c r="M1214">
        <v>19.371831916665101</v>
      </c>
      <c r="N1214">
        <v>0.69444104795865602</v>
      </c>
      <c r="O1214">
        <v>42.513240250361001</v>
      </c>
      <c r="P1214">
        <v>10.4591384506293</v>
      </c>
      <c r="Q1214">
        <v>5.1991539517420998E-2</v>
      </c>
    </row>
    <row r="1215" spans="1:17" hidden="1" x14ac:dyDescent="0.3">
      <c r="A1215" t="s">
        <v>2593</v>
      </c>
      <c r="B1215" t="s">
        <v>2594</v>
      </c>
      <c r="C1215" t="s">
        <v>3112</v>
      </c>
      <c r="D1215" t="s">
        <v>1992</v>
      </c>
      <c r="E1215">
        <v>1641.0606504959901</v>
      </c>
      <c r="F1215">
        <v>145.19</v>
      </c>
      <c r="G1215">
        <v>-35.948731195945797</v>
      </c>
      <c r="H1215">
        <v>-5.9752568281254401</v>
      </c>
      <c r="I1215">
        <v>-26.855112194743199</v>
      </c>
      <c r="J1215">
        <v>-6.1244417813762704</v>
      </c>
      <c r="K1215">
        <v>162.20788057598901</v>
      </c>
      <c r="L1215">
        <v>167.728952307654</v>
      </c>
      <c r="M1215">
        <v>14.630548787598901</v>
      </c>
      <c r="N1215">
        <v>0.97836411588166505</v>
      </c>
      <c r="O1215">
        <v>50.010331290033697</v>
      </c>
      <c r="P1215">
        <v>0.37331489802971901</v>
      </c>
      <c r="Q1215">
        <v>-9.3166110323216006E-2</v>
      </c>
    </row>
    <row r="1216" spans="1:17" hidden="1" x14ac:dyDescent="0.3">
      <c r="A1216" t="s">
        <v>2595</v>
      </c>
      <c r="B1216" t="s">
        <v>2596</v>
      </c>
      <c r="C1216" t="s">
        <v>3112</v>
      </c>
      <c r="D1216" t="s">
        <v>419</v>
      </c>
      <c r="E1216">
        <v>1639.5914</v>
      </c>
      <c r="F1216">
        <v>1541.1</v>
      </c>
      <c r="G1216">
        <v>228.99439149633801</v>
      </c>
      <c r="H1216">
        <v>30.126859809798901</v>
      </c>
      <c r="I1216">
        <v>97.662167457135695</v>
      </c>
      <c r="J1216">
        <v>-1.22625949427222</v>
      </c>
      <c r="K1216">
        <v>1350.0715133574699</v>
      </c>
      <c r="L1216">
        <v>965.91481144283205</v>
      </c>
      <c r="M1216">
        <v>56.292197861139201</v>
      </c>
      <c r="N1216">
        <v>0.90357482971459602</v>
      </c>
      <c r="O1216">
        <v>11.2971254298877</v>
      </c>
      <c r="P1216">
        <v>304.38205195486699</v>
      </c>
      <c r="Q1216">
        <v>0.16302247396883901</v>
      </c>
    </row>
    <row r="1217" spans="1:17" hidden="1" x14ac:dyDescent="0.3">
      <c r="A1217" t="s">
        <v>2597</v>
      </c>
      <c r="B1217" t="s">
        <v>2598</v>
      </c>
      <c r="C1217" t="s">
        <v>3112</v>
      </c>
      <c r="D1217" t="s">
        <v>437</v>
      </c>
      <c r="E1217">
        <v>1629.29</v>
      </c>
      <c r="F1217">
        <v>1086.3499999999999</v>
      </c>
      <c r="G1217">
        <v>-21.194512510953199</v>
      </c>
      <c r="H1217">
        <v>-7.8003332102278398</v>
      </c>
      <c r="I1217">
        <v>-25.0719147099229</v>
      </c>
      <c r="J1217">
        <v>-9.6250987199483493</v>
      </c>
      <c r="K1217">
        <v>1197.67192862105</v>
      </c>
      <c r="L1217">
        <v>1221.9156868876501</v>
      </c>
      <c r="M1217">
        <v>23.435177221138499</v>
      </c>
      <c r="N1217">
        <v>0.70691163857478601</v>
      </c>
      <c r="O1217">
        <v>47.742440281677098</v>
      </c>
      <c r="P1217">
        <v>10.1104804378674</v>
      </c>
      <c r="Q1217">
        <v>5.4563878889318997E-2</v>
      </c>
    </row>
    <row r="1218" spans="1:17" hidden="1" x14ac:dyDescent="0.3">
      <c r="A1218" t="s">
        <v>2599</v>
      </c>
      <c r="B1218" t="s">
        <v>2600</v>
      </c>
      <c r="C1218" t="s">
        <v>3112</v>
      </c>
      <c r="D1218" t="s">
        <v>114</v>
      </c>
      <c r="E1218">
        <v>1628.3916538399999</v>
      </c>
      <c r="F1218">
        <v>72.81</v>
      </c>
      <c r="G1218">
        <v>56.569436381291702</v>
      </c>
      <c r="H1218">
        <v>-8.5921840210404401</v>
      </c>
      <c r="I1218">
        <v>-7.1606092035596998</v>
      </c>
      <c r="J1218">
        <v>-6.40181595254559</v>
      </c>
      <c r="K1218">
        <v>85.701817412465701</v>
      </c>
      <c r="L1218">
        <v>78.719472283835003</v>
      </c>
      <c r="M1218">
        <v>11.8958542186319</v>
      </c>
      <c r="N1218">
        <v>0.386409500775593</v>
      </c>
      <c r="O1218">
        <v>48.193929405301397</v>
      </c>
      <c r="P1218">
        <v>85.597756818761098</v>
      </c>
      <c r="Q1218">
        <v>6.1520527671510998E-2</v>
      </c>
    </row>
    <row r="1219" spans="1:17" hidden="1" x14ac:dyDescent="0.3">
      <c r="A1219" t="s">
        <v>2601</v>
      </c>
      <c r="B1219" t="s">
        <v>2602</v>
      </c>
      <c r="C1219" t="s">
        <v>3112</v>
      </c>
      <c r="D1219" t="s">
        <v>117</v>
      </c>
      <c r="E1219">
        <v>1626.91407768</v>
      </c>
      <c r="F1219">
        <v>238.2</v>
      </c>
      <c r="G1219">
        <v>-56.746391561419998</v>
      </c>
      <c r="H1219">
        <v>-9.5592227769914295</v>
      </c>
      <c r="I1219">
        <v>-37.523611450713901</v>
      </c>
      <c r="J1219">
        <v>-4.94659233077767</v>
      </c>
      <c r="K1219">
        <v>288.79072135945199</v>
      </c>
      <c r="M1219">
        <v>20.774786987877899</v>
      </c>
      <c r="N1219">
        <v>0.38827522542527099</v>
      </c>
      <c r="O1219">
        <v>67.926112510495301</v>
      </c>
      <c r="P1219">
        <v>5.5851063829787098</v>
      </c>
    </row>
    <row r="1220" spans="1:17" hidden="1" x14ac:dyDescent="0.3">
      <c r="A1220" t="s">
        <v>2603</v>
      </c>
      <c r="B1220" t="s">
        <v>2604</v>
      </c>
      <c r="C1220" t="s">
        <v>3112</v>
      </c>
      <c r="D1220" t="s">
        <v>57</v>
      </c>
      <c r="E1220">
        <v>1626.2286988000001</v>
      </c>
      <c r="F1220">
        <v>17.04</v>
      </c>
      <c r="G1220">
        <v>-13.4205971885</v>
      </c>
      <c r="H1220">
        <v>-10.4623348042347</v>
      </c>
      <c r="I1220">
        <v>-14.933859558802901</v>
      </c>
      <c r="J1220">
        <v>-8.9117715788966994</v>
      </c>
      <c r="K1220">
        <v>18.709976241355299</v>
      </c>
      <c r="L1220">
        <v>18.544840785408098</v>
      </c>
      <c r="M1220">
        <v>16.2337739762329</v>
      </c>
      <c r="N1220">
        <v>0.40888798830338102</v>
      </c>
      <c r="O1220">
        <v>64.612676056338003</v>
      </c>
      <c r="P1220">
        <v>21.281138790035499</v>
      </c>
      <c r="Q1220">
        <v>2.1752947176169001E-2</v>
      </c>
    </row>
    <row r="1221" spans="1:17" hidden="1" x14ac:dyDescent="0.3">
      <c r="A1221" t="s">
        <v>2605</v>
      </c>
      <c r="B1221" t="s">
        <v>2606</v>
      </c>
      <c r="C1221" t="s">
        <v>3112</v>
      </c>
      <c r="D1221" t="s">
        <v>465</v>
      </c>
      <c r="E1221">
        <v>1623.8124405000001</v>
      </c>
      <c r="F1221">
        <v>536.04999999999995</v>
      </c>
      <c r="G1221">
        <v>-16.361271454269598</v>
      </c>
      <c r="H1221">
        <v>-2.2149012529771701</v>
      </c>
      <c r="I1221">
        <v>-3.9038489602644701</v>
      </c>
      <c r="J1221">
        <v>-6.5122365870343497</v>
      </c>
      <c r="K1221">
        <v>592.08483490738502</v>
      </c>
      <c r="L1221">
        <v>562.21647503090696</v>
      </c>
      <c r="M1221">
        <v>28.785780627581701</v>
      </c>
      <c r="N1221">
        <v>0.65477691269433402</v>
      </c>
      <c r="O1221">
        <v>35.6216770823617</v>
      </c>
      <c r="P1221">
        <v>33.180124223602398</v>
      </c>
      <c r="Q1221">
        <v>-8.8240128787213004E-2</v>
      </c>
    </row>
    <row r="1222" spans="1:17" hidden="1" x14ac:dyDescent="0.3">
      <c r="A1222" t="s">
        <v>2607</v>
      </c>
      <c r="B1222" t="s">
        <v>2608</v>
      </c>
      <c r="C1222" t="s">
        <v>3112</v>
      </c>
      <c r="D1222" t="s">
        <v>83</v>
      </c>
      <c r="E1222">
        <v>1620.7587988600001</v>
      </c>
      <c r="F1222">
        <v>170.64</v>
      </c>
      <c r="G1222">
        <v>19.383868980960798</v>
      </c>
      <c r="H1222">
        <v>44.060304098043602</v>
      </c>
      <c r="I1222">
        <v>44.411528356732802</v>
      </c>
      <c r="J1222">
        <v>-6.1127592765092702</v>
      </c>
      <c r="K1222">
        <v>138.83360693307199</v>
      </c>
      <c r="L1222">
        <v>117.299600352767</v>
      </c>
      <c r="M1222">
        <v>59.764832001521398</v>
      </c>
      <c r="N1222">
        <v>1.7039113688899701</v>
      </c>
      <c r="O1222">
        <v>10.4664791373652</v>
      </c>
      <c r="P1222">
        <v>95.240274599542204</v>
      </c>
      <c r="Q1222">
        <v>-8.7720685137919995E-3</v>
      </c>
    </row>
    <row r="1223" spans="1:17" hidden="1" x14ac:dyDescent="0.3">
      <c r="A1223" t="s">
        <v>2609</v>
      </c>
      <c r="B1223" t="s">
        <v>2610</v>
      </c>
      <c r="C1223" t="s">
        <v>3112</v>
      </c>
      <c r="D1223" t="s">
        <v>51</v>
      </c>
      <c r="E1223">
        <v>1617.37596065</v>
      </c>
      <c r="F1223">
        <v>1801.9</v>
      </c>
      <c r="G1223">
        <v>57.7407962279269</v>
      </c>
      <c r="H1223">
        <v>12.325777093938999</v>
      </c>
      <c r="I1223">
        <v>30.047459122515701</v>
      </c>
      <c r="J1223">
        <v>-6.4012643711485797</v>
      </c>
      <c r="K1223">
        <v>1671.2303859767301</v>
      </c>
      <c r="L1223">
        <v>1409.9339403106501</v>
      </c>
      <c r="M1223">
        <v>38.3566217583652</v>
      </c>
      <c r="N1223">
        <v>1.1102543580533699</v>
      </c>
      <c r="O1223">
        <v>13.213829846273301</v>
      </c>
      <c r="P1223">
        <v>95.858695652173907</v>
      </c>
      <c r="Q1223">
        <v>0.1066606249868</v>
      </c>
    </row>
    <row r="1224" spans="1:17" hidden="1" x14ac:dyDescent="0.3">
      <c r="A1224" t="s">
        <v>2611</v>
      </c>
      <c r="B1224" t="s">
        <v>2612</v>
      </c>
      <c r="C1224" t="s">
        <v>3112</v>
      </c>
      <c r="D1224" t="s">
        <v>465</v>
      </c>
      <c r="E1224">
        <v>1617.3337187919999</v>
      </c>
      <c r="F1224">
        <v>98.66</v>
      </c>
      <c r="G1224">
        <v>-61.390011949987503</v>
      </c>
      <c r="H1224">
        <v>0.81177755683418196</v>
      </c>
      <c r="I1224">
        <v>-16.3115188326754</v>
      </c>
      <c r="J1224">
        <v>-11.7320344802955</v>
      </c>
      <c r="K1224">
        <v>104.33931115064701</v>
      </c>
      <c r="L1224">
        <v>112.101964264842</v>
      </c>
      <c r="M1224">
        <v>31.6885099670641</v>
      </c>
      <c r="N1224">
        <v>1.193261902321</v>
      </c>
      <c r="O1224">
        <v>51.631867018041703</v>
      </c>
      <c r="P1224">
        <v>23.4021263289555</v>
      </c>
      <c r="Q1224">
        <v>-6.7315988732227994E-2</v>
      </c>
    </row>
    <row r="1225" spans="1:17" hidden="1" x14ac:dyDescent="0.3">
      <c r="A1225" t="s">
        <v>2613</v>
      </c>
      <c r="B1225" t="s">
        <v>2614</v>
      </c>
      <c r="C1225" t="s">
        <v>3112</v>
      </c>
      <c r="D1225" t="s">
        <v>77</v>
      </c>
      <c r="E1225">
        <v>1615.0360063999999</v>
      </c>
      <c r="F1225">
        <v>96</v>
      </c>
      <c r="G1225">
        <v>73.222011829745497</v>
      </c>
      <c r="H1225">
        <v>-16.4840220136577</v>
      </c>
      <c r="I1225">
        <v>12.8358214430479</v>
      </c>
      <c r="J1225">
        <v>-17.408503605040401</v>
      </c>
      <c r="K1225">
        <v>100.605161588247</v>
      </c>
      <c r="L1225">
        <v>83.045059168780099</v>
      </c>
      <c r="M1225">
        <v>18.814903911831799</v>
      </c>
      <c r="N1225">
        <v>0.44954784412473803</v>
      </c>
      <c r="O1225">
        <v>49.7916666666666</v>
      </c>
      <c r="P1225">
        <v>108.242950108459</v>
      </c>
      <c r="Q1225">
        <v>0.326370625887137</v>
      </c>
    </row>
    <row r="1226" spans="1:17" hidden="1" x14ac:dyDescent="0.3">
      <c r="A1226" t="s">
        <v>2615</v>
      </c>
      <c r="B1226" t="s">
        <v>2616</v>
      </c>
      <c r="C1226" t="s">
        <v>3112</v>
      </c>
      <c r="D1226" t="s">
        <v>21</v>
      </c>
      <c r="E1226">
        <v>1608.6511680000001</v>
      </c>
      <c r="F1226">
        <v>1415.2</v>
      </c>
      <c r="G1226">
        <v>187.828048256302</v>
      </c>
      <c r="H1226">
        <v>-9.9931697649670799</v>
      </c>
      <c r="I1226">
        <v>7.6207043404781203</v>
      </c>
      <c r="J1226">
        <v>-11.4705526670895</v>
      </c>
      <c r="K1226">
        <v>1504.44766466028</v>
      </c>
      <c r="L1226">
        <v>1210.65151510335</v>
      </c>
      <c r="M1226">
        <v>31.489831563092999</v>
      </c>
      <c r="N1226">
        <v>0.78306798349511597</v>
      </c>
      <c r="O1226">
        <v>31.7128321085358</v>
      </c>
      <c r="P1226">
        <v>226.23328722913701</v>
      </c>
      <c r="Q1226">
        <v>0.137307949530418</v>
      </c>
    </row>
    <row r="1227" spans="1:17" hidden="1" x14ac:dyDescent="0.3">
      <c r="A1227" t="s">
        <v>2617</v>
      </c>
      <c r="B1227" t="s">
        <v>2618</v>
      </c>
      <c r="C1227" t="s">
        <v>3112</v>
      </c>
      <c r="D1227" t="s">
        <v>117</v>
      </c>
      <c r="E1227">
        <v>1608.2064356000001</v>
      </c>
      <c r="F1227">
        <v>229.25</v>
      </c>
      <c r="G1227">
        <v>-38.840239290063003</v>
      </c>
      <c r="H1227">
        <v>-2.9703008852710902</v>
      </c>
      <c r="I1227">
        <v>-35.747782811983001</v>
      </c>
      <c r="J1227">
        <v>-4.5550336855948901</v>
      </c>
      <c r="K1227">
        <v>259.299288204498</v>
      </c>
      <c r="L1227">
        <v>267.32178249311397</v>
      </c>
      <c r="M1227">
        <v>31.178393160507198</v>
      </c>
      <c r="N1227">
        <v>0.58183314279766996</v>
      </c>
      <c r="O1227">
        <v>74.743729552889803</v>
      </c>
      <c r="P1227">
        <v>2.5039123630672799</v>
      </c>
      <c r="Q1227">
        <v>0.13035414969696901</v>
      </c>
    </row>
    <row r="1228" spans="1:17" hidden="1" x14ac:dyDescent="0.3">
      <c r="A1228" t="s">
        <v>2619</v>
      </c>
      <c r="B1228" t="s">
        <v>2620</v>
      </c>
      <c r="C1228" t="s">
        <v>3112</v>
      </c>
      <c r="D1228" t="s">
        <v>449</v>
      </c>
      <c r="E1228">
        <v>1601.6556043200001</v>
      </c>
      <c r="F1228">
        <v>787.75</v>
      </c>
      <c r="G1228">
        <v>-26.209936124842699</v>
      </c>
      <c r="H1228">
        <v>2.9133491197436898</v>
      </c>
      <c r="I1228">
        <v>6.8610122360688202</v>
      </c>
      <c r="J1228">
        <v>-5.1326636950057596</v>
      </c>
      <c r="K1228">
        <v>781.79498113410602</v>
      </c>
      <c r="L1228">
        <v>717.59785950429796</v>
      </c>
      <c r="M1228">
        <v>31.1471155998595</v>
      </c>
      <c r="N1228">
        <v>0.81295385127214004</v>
      </c>
      <c r="O1228">
        <v>17.930815614090701</v>
      </c>
      <c r="P1228">
        <v>39.424778761061901</v>
      </c>
      <c r="Q1228">
        <v>7.2042524302905003E-2</v>
      </c>
    </row>
    <row r="1229" spans="1:17" hidden="1" x14ac:dyDescent="0.3">
      <c r="A1229" t="s">
        <v>2621</v>
      </c>
      <c r="B1229" t="s">
        <v>2622</v>
      </c>
      <c r="C1229" t="s">
        <v>3112</v>
      </c>
      <c r="D1229" t="s">
        <v>117</v>
      </c>
      <c r="E1229">
        <v>1601.569807332</v>
      </c>
      <c r="F1229">
        <v>41.87</v>
      </c>
      <c r="G1229">
        <v>97.324513585837707</v>
      </c>
      <c r="H1229">
        <v>-18.639791159039699</v>
      </c>
      <c r="I1229">
        <v>41.242986850601497</v>
      </c>
      <c r="J1229">
        <v>-16.047909714326099</v>
      </c>
      <c r="K1229">
        <v>46.660204309885501</v>
      </c>
      <c r="L1229">
        <v>34.679042903281797</v>
      </c>
      <c r="M1229">
        <v>14.499412296811601</v>
      </c>
      <c r="N1229">
        <v>0.35231331511172198</v>
      </c>
      <c r="O1229">
        <v>54.096011464055401</v>
      </c>
      <c r="P1229">
        <v>147.75147928993999</v>
      </c>
      <c r="Q1229">
        <v>0.122748685340016</v>
      </c>
    </row>
    <row r="1230" spans="1:17" hidden="1" x14ac:dyDescent="0.3">
      <c r="A1230" t="s">
        <v>2623</v>
      </c>
      <c r="B1230" t="s">
        <v>2624</v>
      </c>
      <c r="C1230" t="s">
        <v>3112</v>
      </c>
      <c r="D1230" t="s">
        <v>276</v>
      </c>
      <c r="E1230">
        <v>1601.00291975</v>
      </c>
      <c r="F1230">
        <v>510.15</v>
      </c>
      <c r="G1230">
        <v>12.0607367041173</v>
      </c>
      <c r="H1230">
        <v>-1.45516057186337</v>
      </c>
      <c r="I1230">
        <v>12.028349724644899</v>
      </c>
      <c r="J1230">
        <v>-8.7475190335688602</v>
      </c>
      <c r="K1230">
        <v>554.18138042967098</v>
      </c>
      <c r="L1230">
        <v>504.93070880063999</v>
      </c>
      <c r="M1230">
        <v>31.669813169743801</v>
      </c>
      <c r="N1230">
        <v>0.53874440785387301</v>
      </c>
      <c r="O1230">
        <v>46.349113005978602</v>
      </c>
      <c r="P1230">
        <v>71.076458752515094</v>
      </c>
      <c r="Q1230">
        <v>9.7023320465978002E-2</v>
      </c>
    </row>
    <row r="1231" spans="1:17" hidden="1" x14ac:dyDescent="0.3">
      <c r="A1231" t="s">
        <v>2625</v>
      </c>
      <c r="B1231" t="s">
        <v>2626</v>
      </c>
      <c r="C1231" t="s">
        <v>3112</v>
      </c>
      <c r="D1231" t="s">
        <v>2627</v>
      </c>
      <c r="E1231">
        <v>1599.861292</v>
      </c>
      <c r="F1231">
        <v>567.35</v>
      </c>
      <c r="G1231">
        <v>-34.904237819087903</v>
      </c>
      <c r="H1231">
        <v>-4.2799085348519101</v>
      </c>
      <c r="I1231">
        <v>-1.5837082488138099</v>
      </c>
      <c r="J1231">
        <v>-6.5631662891149398</v>
      </c>
      <c r="K1231">
        <v>638.22582872813803</v>
      </c>
      <c r="L1231">
        <v>604.27379423432296</v>
      </c>
      <c r="M1231">
        <v>21.761411126430701</v>
      </c>
      <c r="N1231">
        <v>1.45822851859875</v>
      </c>
      <c r="O1231">
        <v>48.832290473252797</v>
      </c>
      <c r="P1231">
        <v>20.712765957446798</v>
      </c>
      <c r="Q1231">
        <v>8.3728404487173003E-2</v>
      </c>
    </row>
    <row r="1232" spans="1:17" hidden="1" x14ac:dyDescent="0.3">
      <c r="A1232" t="s">
        <v>2628</v>
      </c>
      <c r="B1232" t="s">
        <v>2629</v>
      </c>
      <c r="C1232" t="s">
        <v>3112</v>
      </c>
      <c r="D1232" t="s">
        <v>238</v>
      </c>
      <c r="E1232">
        <v>1599.1733862000001</v>
      </c>
      <c r="F1232">
        <v>1057.0999999999999</v>
      </c>
      <c r="G1232">
        <v>48.077908347770602</v>
      </c>
      <c r="H1232">
        <v>-8.9258491143488996</v>
      </c>
      <c r="I1232">
        <v>-32.438680654032297</v>
      </c>
      <c r="J1232">
        <v>-5.6892853735212503</v>
      </c>
      <c r="K1232">
        <v>1154.5639649959201</v>
      </c>
      <c r="L1232">
        <v>1061.40667755297</v>
      </c>
      <c r="M1232">
        <v>26.461935145864398</v>
      </c>
      <c r="N1232">
        <v>0.21091475078751101</v>
      </c>
      <c r="O1232">
        <v>41.211805884022297</v>
      </c>
      <c r="P1232">
        <v>118.54455240851701</v>
      </c>
      <c r="Q1232">
        <v>0.13152593951321201</v>
      </c>
    </row>
    <row r="1233" spans="1:17" hidden="1" x14ac:dyDescent="0.3">
      <c r="A1233" t="s">
        <v>2630</v>
      </c>
      <c r="B1233" t="s">
        <v>2631</v>
      </c>
      <c r="C1233" t="s">
        <v>3112</v>
      </c>
      <c r="D1233" t="s">
        <v>125</v>
      </c>
      <c r="E1233">
        <v>1595.9481793799901</v>
      </c>
      <c r="F1233">
        <v>55.45</v>
      </c>
      <c r="G1233">
        <v>-16.5493121925726</v>
      </c>
      <c r="H1233">
        <v>-0.14818189239566101</v>
      </c>
      <c r="I1233">
        <v>-15.7568859048418</v>
      </c>
      <c r="J1233">
        <v>-2.5005284740170302</v>
      </c>
      <c r="K1233">
        <v>57.763684060207801</v>
      </c>
      <c r="L1233">
        <v>58.0456728806992</v>
      </c>
      <c r="M1233">
        <v>33.029519215227999</v>
      </c>
      <c r="N1233">
        <v>0.40935551279090598</v>
      </c>
      <c r="O1233">
        <v>55.635707844905298</v>
      </c>
      <c r="P1233">
        <v>20.937840785169001</v>
      </c>
      <c r="Q1233">
        <v>8.1790899467880998E-2</v>
      </c>
    </row>
    <row r="1234" spans="1:17" hidden="1" x14ac:dyDescent="0.3">
      <c r="A1234" t="s">
        <v>2632</v>
      </c>
      <c r="B1234" t="s">
        <v>2633</v>
      </c>
      <c r="C1234" t="s">
        <v>3112</v>
      </c>
      <c r="D1234" t="s">
        <v>74</v>
      </c>
      <c r="E1234">
        <v>1594.7296711500001</v>
      </c>
      <c r="F1234">
        <v>28.66</v>
      </c>
      <c r="G1234">
        <v>-39.024883844039898</v>
      </c>
      <c r="H1234">
        <v>-4.4532367623182898</v>
      </c>
      <c r="I1234">
        <v>-34.978718422660499</v>
      </c>
      <c r="J1234">
        <v>-6.4127767332245504</v>
      </c>
      <c r="K1234">
        <v>32.573543774373299</v>
      </c>
      <c r="L1234">
        <v>35.300313494455601</v>
      </c>
      <c r="M1234">
        <v>14.3394277407332</v>
      </c>
      <c r="N1234">
        <v>0.36856824190494197</v>
      </c>
      <c r="O1234">
        <v>69.5743196092114</v>
      </c>
      <c r="P1234">
        <v>2.76084618142702</v>
      </c>
    </row>
    <row r="1235" spans="1:17" hidden="1" x14ac:dyDescent="0.3">
      <c r="A1235" t="s">
        <v>2634</v>
      </c>
      <c r="B1235" t="s">
        <v>2635</v>
      </c>
      <c r="C1235" t="s">
        <v>3112</v>
      </c>
      <c r="D1235" t="s">
        <v>554</v>
      </c>
      <c r="E1235">
        <v>1590.89708554</v>
      </c>
      <c r="F1235">
        <v>713.2</v>
      </c>
      <c r="G1235">
        <v>30.1443560575274</v>
      </c>
      <c r="H1235">
        <v>26.409601954658498</v>
      </c>
      <c r="I1235">
        <v>52.269623619423697</v>
      </c>
      <c r="J1235">
        <v>19.6649236658733</v>
      </c>
      <c r="K1235">
        <v>566.46895140979905</v>
      </c>
      <c r="L1235">
        <v>515.13539550562905</v>
      </c>
      <c r="M1235">
        <v>84.647387520294203</v>
      </c>
      <c r="N1235">
        <v>3.5937118740007299</v>
      </c>
      <c r="O1235">
        <v>3.3230510375771001</v>
      </c>
      <c r="P1235">
        <v>111.287216708635</v>
      </c>
      <c r="Q1235">
        <v>0.16659058509541899</v>
      </c>
    </row>
    <row r="1236" spans="1:17" hidden="1" x14ac:dyDescent="0.3">
      <c r="A1236" t="s">
        <v>2636</v>
      </c>
      <c r="B1236" t="s">
        <v>2637</v>
      </c>
      <c r="C1236" t="s">
        <v>3112</v>
      </c>
      <c r="D1236" t="s">
        <v>394</v>
      </c>
      <c r="E1236">
        <v>1589.0662694</v>
      </c>
      <c r="F1236">
        <v>3012.35</v>
      </c>
      <c r="G1236">
        <v>176.802426542337</v>
      </c>
      <c r="H1236">
        <v>-3.3618461464065099</v>
      </c>
      <c r="I1236">
        <v>76.628538129882799</v>
      </c>
      <c r="J1236">
        <v>-12.9186356291073</v>
      </c>
      <c r="K1236">
        <v>3323.2098867725799</v>
      </c>
      <c r="L1236">
        <v>2672.9865370954399</v>
      </c>
      <c r="M1236">
        <v>30.6296397811359</v>
      </c>
      <c r="N1236">
        <v>0.93341047883139205</v>
      </c>
      <c r="O1236">
        <v>59.846963334273902</v>
      </c>
      <c r="P1236">
        <v>215.42931937172699</v>
      </c>
      <c r="Q1236">
        <v>0.21730158948306899</v>
      </c>
    </row>
    <row r="1237" spans="1:17" hidden="1" x14ac:dyDescent="0.3">
      <c r="A1237" t="s">
        <v>2638</v>
      </c>
      <c r="B1237" t="s">
        <v>2639</v>
      </c>
      <c r="C1237" t="s">
        <v>3112</v>
      </c>
      <c r="D1237" t="s">
        <v>21</v>
      </c>
      <c r="E1237">
        <v>1587.2568597489999</v>
      </c>
      <c r="F1237">
        <v>142.31</v>
      </c>
      <c r="G1237">
        <v>346.58365337078402</v>
      </c>
      <c r="H1237">
        <v>-1.62465525154985</v>
      </c>
      <c r="I1237">
        <v>101.336521977065</v>
      </c>
      <c r="J1237">
        <v>-10.5058115793976</v>
      </c>
      <c r="K1237">
        <v>140.27288057417601</v>
      </c>
      <c r="L1237">
        <v>93.699291844856006</v>
      </c>
      <c r="M1237">
        <v>35.055003342045303</v>
      </c>
      <c r="N1237">
        <v>0.222819407595549</v>
      </c>
      <c r="O1237">
        <v>26.856861780619699</v>
      </c>
      <c r="P1237">
        <v>381.59052453468701</v>
      </c>
    </row>
    <row r="1238" spans="1:17" hidden="1" x14ac:dyDescent="0.3">
      <c r="A1238" t="s">
        <v>2640</v>
      </c>
      <c r="B1238" t="s">
        <v>2641</v>
      </c>
      <c r="C1238" t="s">
        <v>3112</v>
      </c>
      <c r="D1238" t="s">
        <v>539</v>
      </c>
      <c r="E1238">
        <v>1584.7392</v>
      </c>
      <c r="F1238">
        <v>137.44999999999999</v>
      </c>
      <c r="G1238">
        <v>36.042970017585702</v>
      </c>
      <c r="H1238">
        <v>2.5230519116416601</v>
      </c>
      <c r="I1238">
        <v>-23.187562377723101</v>
      </c>
      <c r="J1238">
        <v>-7.3151370526023998</v>
      </c>
      <c r="K1238">
        <v>154.54519582212501</v>
      </c>
      <c r="L1238">
        <v>142.26454608943999</v>
      </c>
      <c r="M1238">
        <v>38.851390886902401</v>
      </c>
      <c r="N1238">
        <v>1.88706144699551</v>
      </c>
      <c r="O1238">
        <v>33.139323390323703</v>
      </c>
      <c r="P1238">
        <v>64.907018596280693</v>
      </c>
      <c r="Q1238">
        <v>8.4810977258275994E-2</v>
      </c>
    </row>
    <row r="1239" spans="1:17" hidden="1" x14ac:dyDescent="0.3">
      <c r="A1239" t="s">
        <v>2642</v>
      </c>
      <c r="B1239" t="s">
        <v>2643</v>
      </c>
      <c r="C1239" t="s">
        <v>3112</v>
      </c>
      <c r="D1239" t="s">
        <v>2139</v>
      </c>
      <c r="E1239">
        <v>1571.309581</v>
      </c>
      <c r="F1239">
        <v>983.8</v>
      </c>
      <c r="G1239">
        <v>-43.492219481891198</v>
      </c>
      <c r="H1239">
        <v>-0.14511342342129199</v>
      </c>
      <c r="I1239">
        <v>-29.9474240437806</v>
      </c>
      <c r="J1239">
        <v>1.3623418488467101</v>
      </c>
      <c r="K1239">
        <v>1060.36658868888</v>
      </c>
      <c r="L1239">
        <v>1113.3962230499999</v>
      </c>
      <c r="M1239">
        <v>43.645557304932098</v>
      </c>
      <c r="N1239">
        <v>0.62715972754706995</v>
      </c>
      <c r="O1239">
        <v>47.484244765196102</v>
      </c>
      <c r="P1239">
        <v>5.8475442465974297</v>
      </c>
      <c r="Q1239">
        <v>9.0578185266371E-2</v>
      </c>
    </row>
    <row r="1240" spans="1:17" hidden="1" x14ac:dyDescent="0.3">
      <c r="A1240" t="s">
        <v>2644</v>
      </c>
      <c r="B1240" t="s">
        <v>2645</v>
      </c>
      <c r="C1240" t="s">
        <v>3112</v>
      </c>
      <c r="D1240" t="s">
        <v>521</v>
      </c>
      <c r="E1240">
        <v>1564.438462182</v>
      </c>
      <c r="F1240">
        <v>162.54</v>
      </c>
      <c r="G1240">
        <v>-11.5584870177274</v>
      </c>
      <c r="H1240">
        <v>-15.889088817848499</v>
      </c>
      <c r="I1240">
        <v>-1.69632785973281</v>
      </c>
      <c r="J1240">
        <v>-7.0060580973318203</v>
      </c>
      <c r="K1240">
        <v>182.48774333548599</v>
      </c>
      <c r="L1240">
        <v>162.850457731061</v>
      </c>
      <c r="M1240">
        <v>12.327242446690001</v>
      </c>
      <c r="N1240">
        <v>0.29351886449571801</v>
      </c>
      <c r="O1240">
        <v>42.051187400024602</v>
      </c>
      <c r="P1240">
        <v>48.302919708029201</v>
      </c>
      <c r="Q1240">
        <v>8.9069407350240007E-2</v>
      </c>
    </row>
    <row r="1241" spans="1:17" hidden="1" x14ac:dyDescent="0.3">
      <c r="A1241" t="s">
        <v>2646</v>
      </c>
      <c r="B1241" t="s">
        <v>2647</v>
      </c>
      <c r="C1241" t="s">
        <v>3112</v>
      </c>
      <c r="D1241" t="s">
        <v>149</v>
      </c>
      <c r="E1241">
        <v>1562.9624355240001</v>
      </c>
      <c r="F1241">
        <v>97.18</v>
      </c>
      <c r="G1241">
        <v>-36.482750236882197</v>
      </c>
      <c r="H1241">
        <v>-9.8166606716040494</v>
      </c>
      <c r="I1241">
        <v>-36.787707335841297</v>
      </c>
      <c r="J1241">
        <v>-13.1711298676667</v>
      </c>
      <c r="K1241">
        <v>112.03182808107501</v>
      </c>
      <c r="L1241">
        <v>121.672410400652</v>
      </c>
      <c r="M1241">
        <v>23.492362547297301</v>
      </c>
      <c r="N1241">
        <v>0.71143988271869996</v>
      </c>
      <c r="O1241">
        <v>182.362626054743</v>
      </c>
      <c r="P1241">
        <v>7.20353006067291</v>
      </c>
    </row>
    <row r="1242" spans="1:17" hidden="1" x14ac:dyDescent="0.3">
      <c r="A1242" t="s">
        <v>2648</v>
      </c>
      <c r="B1242" t="s">
        <v>2649</v>
      </c>
      <c r="C1242" t="s">
        <v>3112</v>
      </c>
      <c r="D1242" t="s">
        <v>465</v>
      </c>
      <c r="E1242">
        <v>1558.6558709399901</v>
      </c>
      <c r="F1242">
        <v>5138.95</v>
      </c>
      <c r="G1242">
        <v>-41.857791813325903</v>
      </c>
      <c r="H1242">
        <v>0.682986839677447</v>
      </c>
      <c r="I1242">
        <v>-9.1944479093995408</v>
      </c>
      <c r="J1242">
        <v>-0.96559644185179105</v>
      </c>
      <c r="K1242">
        <v>5488.6217320946598</v>
      </c>
      <c r="L1242">
        <v>5683.4335330898703</v>
      </c>
      <c r="M1242">
        <v>19.113552388548701</v>
      </c>
      <c r="N1242">
        <v>0.45290690830186098</v>
      </c>
      <c r="O1242">
        <v>24.538086574105598</v>
      </c>
      <c r="P1242">
        <v>15.119847670250801</v>
      </c>
      <c r="Q1242">
        <v>-0.140043923756067</v>
      </c>
    </row>
    <row r="1243" spans="1:17" hidden="1" x14ac:dyDescent="0.3">
      <c r="A1243" t="s">
        <v>2650</v>
      </c>
      <c r="B1243" t="s">
        <v>2651</v>
      </c>
      <c r="C1243" t="s">
        <v>3112</v>
      </c>
      <c r="D1243" t="s">
        <v>48</v>
      </c>
      <c r="E1243">
        <v>1552.0100172</v>
      </c>
      <c r="F1243">
        <v>127.13</v>
      </c>
      <c r="G1243">
        <v>99.1335418134435</v>
      </c>
      <c r="H1243">
        <v>-14.792712726204799</v>
      </c>
      <c r="I1243">
        <v>6.6981530342250304</v>
      </c>
      <c r="J1243">
        <v>-12.1479088700238</v>
      </c>
      <c r="K1243">
        <v>149.53551082377999</v>
      </c>
      <c r="L1243">
        <v>128.34417551144</v>
      </c>
      <c r="M1243">
        <v>20.9762408826933</v>
      </c>
      <c r="N1243">
        <v>0.72618325085075797</v>
      </c>
      <c r="O1243">
        <v>60.465665067253902</v>
      </c>
      <c r="P1243">
        <v>135.208140610545</v>
      </c>
      <c r="Q1243">
        <v>0.17171448782760501</v>
      </c>
    </row>
    <row r="1244" spans="1:17" hidden="1" x14ac:dyDescent="0.3">
      <c r="A1244" t="s">
        <v>2652</v>
      </c>
      <c r="B1244" t="s">
        <v>2653</v>
      </c>
      <c r="C1244" t="s">
        <v>3112</v>
      </c>
      <c r="D1244" t="s">
        <v>270</v>
      </c>
      <c r="E1244">
        <v>1550.3675941899901</v>
      </c>
      <c r="F1244">
        <v>1061.1500000000001</v>
      </c>
      <c r="G1244">
        <v>173.25244769702499</v>
      </c>
      <c r="H1244">
        <v>14.0179315560916</v>
      </c>
      <c r="I1244">
        <v>66.720572893449102</v>
      </c>
      <c r="J1244">
        <v>-1.1093681026500399</v>
      </c>
      <c r="K1244">
        <v>1004.73518444978</v>
      </c>
      <c r="L1244">
        <v>751.67722244895594</v>
      </c>
      <c r="M1244">
        <v>45.354869353488297</v>
      </c>
      <c r="N1244">
        <v>0.87334634698791203</v>
      </c>
      <c r="O1244">
        <v>15.911982283371801</v>
      </c>
      <c r="P1244">
        <v>214.321682464454</v>
      </c>
      <c r="Q1244">
        <v>0.16661088810170699</v>
      </c>
    </row>
    <row r="1245" spans="1:17" hidden="1" x14ac:dyDescent="0.3">
      <c r="A1245" t="s">
        <v>2654</v>
      </c>
      <c r="B1245" t="s">
        <v>2655</v>
      </c>
      <c r="C1245" t="s">
        <v>3112</v>
      </c>
      <c r="D1245" t="s">
        <v>51</v>
      </c>
      <c r="E1245">
        <v>1550.268054975</v>
      </c>
      <c r="F1245">
        <v>597.75</v>
      </c>
      <c r="G1245">
        <v>14.555360320024</v>
      </c>
      <c r="H1245">
        <v>1.6508301733586399</v>
      </c>
      <c r="I1245">
        <v>12.921323567185899</v>
      </c>
      <c r="J1245">
        <v>-2.85218385815516</v>
      </c>
      <c r="K1245">
        <v>619.77055896796105</v>
      </c>
      <c r="L1245">
        <v>557.83937305742199</v>
      </c>
      <c r="M1245">
        <v>24.410282541606399</v>
      </c>
      <c r="N1245">
        <v>0.35237789378253997</v>
      </c>
      <c r="O1245">
        <v>21.296528649100701</v>
      </c>
      <c r="P1245">
        <v>50.188442211055197</v>
      </c>
      <c r="Q1245">
        <v>4.3100963692067999E-2</v>
      </c>
    </row>
    <row r="1246" spans="1:17" hidden="1" x14ac:dyDescent="0.3">
      <c r="A1246" t="s">
        <v>2656</v>
      </c>
      <c r="B1246" t="s">
        <v>2657</v>
      </c>
      <c r="C1246" t="s">
        <v>3112</v>
      </c>
      <c r="D1246" t="s">
        <v>419</v>
      </c>
      <c r="E1246">
        <v>1550.0211443999999</v>
      </c>
      <c r="F1246">
        <v>182.35</v>
      </c>
      <c r="G1246">
        <v>12.5401879353601</v>
      </c>
      <c r="H1246">
        <v>44.308334547366997</v>
      </c>
      <c r="I1246">
        <v>35.248915079807603</v>
      </c>
      <c r="J1246">
        <v>-9.5943621908990693</v>
      </c>
      <c r="K1246">
        <v>167.89523836291301</v>
      </c>
      <c r="L1246">
        <v>135.211514938714</v>
      </c>
      <c r="M1246">
        <v>43.1752315450724</v>
      </c>
      <c r="N1246">
        <v>1.2639360094077901</v>
      </c>
      <c r="O1246">
        <v>52.673430216616303</v>
      </c>
      <c r="P1246">
        <v>86.929779600204995</v>
      </c>
      <c r="Q1246">
        <v>4.544698323232E-2</v>
      </c>
    </row>
    <row r="1247" spans="1:17" hidden="1" x14ac:dyDescent="0.3">
      <c r="A1247" t="s">
        <v>2658</v>
      </c>
      <c r="B1247" t="s">
        <v>2659</v>
      </c>
      <c r="C1247" t="s">
        <v>3112</v>
      </c>
      <c r="D1247" t="s">
        <v>21</v>
      </c>
      <c r="E1247">
        <v>1548.5259422199999</v>
      </c>
      <c r="F1247">
        <v>281.35000000000002</v>
      </c>
      <c r="G1247">
        <v>111.460183983028</v>
      </c>
      <c r="H1247">
        <v>13.168973747969501</v>
      </c>
      <c r="I1247">
        <v>98.925017552286505</v>
      </c>
      <c r="J1247">
        <v>-6.6956342316630497</v>
      </c>
      <c r="K1247">
        <v>269.36033808211999</v>
      </c>
      <c r="L1247">
        <v>207.182255740892</v>
      </c>
      <c r="M1247">
        <v>43.312012659842203</v>
      </c>
      <c r="N1247">
        <v>0.543295607291852</v>
      </c>
      <c r="O1247">
        <v>13.7017949173626</v>
      </c>
      <c r="P1247">
        <v>150.75757575757501</v>
      </c>
      <c r="Q1247">
        <v>0.10608347430382301</v>
      </c>
    </row>
    <row r="1248" spans="1:17" hidden="1" x14ac:dyDescent="0.3">
      <c r="A1248" t="s">
        <v>2660</v>
      </c>
      <c r="B1248" t="s">
        <v>2661</v>
      </c>
      <c r="C1248" t="s">
        <v>3112</v>
      </c>
      <c r="D1248" t="s">
        <v>54</v>
      </c>
      <c r="E1248">
        <v>1537.86041811</v>
      </c>
      <c r="F1248">
        <v>1448.9</v>
      </c>
      <c r="G1248">
        <v>-67.428525969533496</v>
      </c>
      <c r="H1248">
        <v>-4.7124853502518098</v>
      </c>
      <c r="I1248">
        <v>-36.602745166503098</v>
      </c>
      <c r="J1248">
        <v>-2.9415056102746502</v>
      </c>
      <c r="K1248">
        <v>1648.07517172709</v>
      </c>
      <c r="L1248">
        <v>1894.06589271799</v>
      </c>
      <c r="M1248">
        <v>21.213158835301702</v>
      </c>
      <c r="N1248">
        <v>0.92667903702312304</v>
      </c>
      <c r="O1248">
        <v>84.967906687832098</v>
      </c>
      <c r="P1248">
        <v>1.46358543417368</v>
      </c>
      <c r="Q1248">
        <v>4.7763231102278002E-2</v>
      </c>
    </row>
    <row r="1249" spans="1:17" hidden="1" x14ac:dyDescent="0.3">
      <c r="A1249" t="s">
        <v>2662</v>
      </c>
      <c r="B1249" t="s">
        <v>2663</v>
      </c>
      <c r="C1249" t="s">
        <v>3112</v>
      </c>
      <c r="D1249" t="s">
        <v>603</v>
      </c>
      <c r="E1249">
        <v>1536.52243896</v>
      </c>
      <c r="F1249">
        <v>162.33000000000001</v>
      </c>
      <c r="G1249">
        <v>-21.5113275348351</v>
      </c>
      <c r="H1249">
        <v>11.0608482352095</v>
      </c>
      <c r="I1249">
        <v>3.0451294824067801</v>
      </c>
      <c r="J1249">
        <v>-3.0580478277554399</v>
      </c>
      <c r="K1249">
        <v>150.24398059303601</v>
      </c>
      <c r="L1249">
        <v>143.848180881969</v>
      </c>
      <c r="M1249">
        <v>52.320983954414501</v>
      </c>
      <c r="N1249">
        <v>1.5738140550988799</v>
      </c>
      <c r="O1249">
        <v>15.7826649417852</v>
      </c>
      <c r="P1249">
        <v>41.772925764192102</v>
      </c>
      <c r="Q1249">
        <v>-4.9119330589194002E-2</v>
      </c>
    </row>
    <row r="1250" spans="1:17" hidden="1" x14ac:dyDescent="0.3">
      <c r="A1250" t="s">
        <v>2664</v>
      </c>
      <c r="B1250" t="s">
        <v>2665</v>
      </c>
      <c r="C1250" t="s">
        <v>3112</v>
      </c>
      <c r="D1250" t="s">
        <v>465</v>
      </c>
      <c r="E1250">
        <v>1531.1025929360001</v>
      </c>
      <c r="F1250">
        <v>48.07</v>
      </c>
      <c r="G1250">
        <v>-65.151096495485803</v>
      </c>
      <c r="H1250">
        <v>-12.6542621922537</v>
      </c>
      <c r="I1250">
        <v>-20.787645219988899</v>
      </c>
      <c r="J1250">
        <v>-12.3809426772025</v>
      </c>
      <c r="K1250">
        <v>55.378389581735</v>
      </c>
      <c r="L1250">
        <v>58.317378341132603</v>
      </c>
      <c r="M1250">
        <v>16.828346446445799</v>
      </c>
      <c r="N1250">
        <v>0.34713401576588698</v>
      </c>
      <c r="O1250">
        <v>75.893144421710701</v>
      </c>
      <c r="P1250">
        <v>27.368572149075799</v>
      </c>
    </row>
    <row r="1251" spans="1:17" hidden="1" x14ac:dyDescent="0.3">
      <c r="A1251" t="s">
        <v>2666</v>
      </c>
      <c r="B1251" t="s">
        <v>2667</v>
      </c>
      <c r="C1251" t="s">
        <v>3112</v>
      </c>
      <c r="D1251" t="s">
        <v>676</v>
      </c>
      <c r="E1251">
        <v>1530.6948560660001</v>
      </c>
      <c r="F1251">
        <v>171.97</v>
      </c>
      <c r="G1251">
        <v>-18.038278133151199</v>
      </c>
      <c r="H1251">
        <v>-4.1303281693829703</v>
      </c>
      <c r="I1251">
        <v>1.1845019775547401</v>
      </c>
      <c r="J1251">
        <v>-4.3892893981390104</v>
      </c>
      <c r="K1251">
        <v>187.79363304730899</v>
      </c>
      <c r="M1251">
        <v>34.485221940484202</v>
      </c>
      <c r="N1251">
        <v>0.33031396352748099</v>
      </c>
      <c r="O1251">
        <v>33.7442577193696</v>
      </c>
      <c r="P1251">
        <v>24.615942028985501</v>
      </c>
    </row>
    <row r="1252" spans="1:17" hidden="1" x14ac:dyDescent="0.3">
      <c r="A1252" t="s">
        <v>2668</v>
      </c>
      <c r="B1252" t="s">
        <v>2669</v>
      </c>
      <c r="C1252" t="s">
        <v>3112</v>
      </c>
      <c r="D1252" t="s">
        <v>261</v>
      </c>
      <c r="E1252">
        <v>1523.508504782</v>
      </c>
      <c r="F1252">
        <v>126.52</v>
      </c>
      <c r="G1252">
        <v>297.63729605179702</v>
      </c>
      <c r="H1252">
        <v>6.2514732486306999</v>
      </c>
      <c r="I1252">
        <v>85.518613263665202</v>
      </c>
      <c r="J1252">
        <v>-11.438394450217899</v>
      </c>
      <c r="K1252">
        <v>115.538477993342</v>
      </c>
      <c r="L1252">
        <v>81.655876664846403</v>
      </c>
      <c r="N1252">
        <v>1.6076086478554801</v>
      </c>
      <c r="O1252">
        <v>13.0256085994309</v>
      </c>
      <c r="P1252">
        <v>333.28767123287599</v>
      </c>
    </row>
    <row r="1253" spans="1:17" hidden="1" x14ac:dyDescent="0.3">
      <c r="A1253" t="s">
        <v>2670</v>
      </c>
      <c r="B1253" t="s">
        <v>2671</v>
      </c>
      <c r="C1253" t="s">
        <v>3112</v>
      </c>
      <c r="D1253" t="s">
        <v>185</v>
      </c>
      <c r="E1253">
        <v>1522.08222639</v>
      </c>
      <c r="F1253">
        <v>384.6</v>
      </c>
      <c r="G1253">
        <v>-46.403411095290103</v>
      </c>
      <c r="H1253">
        <v>-8.7222162271596098</v>
      </c>
      <c r="I1253">
        <v>-39.0563025806767</v>
      </c>
      <c r="J1253">
        <v>-8.6105897309844792</v>
      </c>
      <c r="K1253">
        <v>424.596385166939</v>
      </c>
      <c r="L1253">
        <v>468.31264368854198</v>
      </c>
      <c r="M1253">
        <v>14.1179848102674</v>
      </c>
      <c r="N1253">
        <v>0.55993738012658301</v>
      </c>
      <c r="O1253">
        <v>66.6666666666666</v>
      </c>
      <c r="P1253">
        <v>5.8337919647771104</v>
      </c>
    </row>
    <row r="1254" spans="1:17" hidden="1" x14ac:dyDescent="0.3">
      <c r="A1254" t="s">
        <v>2672</v>
      </c>
      <c r="B1254" t="s">
        <v>2673</v>
      </c>
      <c r="C1254" t="s">
        <v>3112</v>
      </c>
      <c r="D1254" t="s">
        <v>419</v>
      </c>
      <c r="E1254">
        <v>1520.6355019799901</v>
      </c>
      <c r="F1254">
        <v>503.6</v>
      </c>
      <c r="G1254">
        <v>-16.906747333751301</v>
      </c>
      <c r="H1254">
        <v>-1.3776317969226599</v>
      </c>
      <c r="I1254">
        <v>-14.5260627062297</v>
      </c>
      <c r="J1254">
        <v>-6.8282166832901501</v>
      </c>
      <c r="K1254">
        <v>524.50900461971605</v>
      </c>
      <c r="L1254">
        <v>513.21810024170202</v>
      </c>
      <c r="M1254">
        <v>27.485022334311999</v>
      </c>
      <c r="N1254">
        <v>2.42840333491363</v>
      </c>
      <c r="O1254">
        <v>50.605639396346298</v>
      </c>
      <c r="P1254">
        <v>17.5674098284113</v>
      </c>
      <c r="Q1254">
        <v>-1.784457477421E-3</v>
      </c>
    </row>
    <row r="1255" spans="1:17" hidden="1" x14ac:dyDescent="0.3">
      <c r="A1255" t="s">
        <v>2674</v>
      </c>
      <c r="B1255" t="s">
        <v>2675</v>
      </c>
      <c r="C1255" t="s">
        <v>3112</v>
      </c>
      <c r="D1255" t="s">
        <v>125</v>
      </c>
      <c r="E1255">
        <v>1516.201354521</v>
      </c>
      <c r="F1255">
        <v>14.19</v>
      </c>
      <c r="G1255">
        <v>-16.92061011781</v>
      </c>
      <c r="H1255">
        <v>2.9378042227381398</v>
      </c>
      <c r="I1255">
        <v>-32.515217108006098</v>
      </c>
      <c r="J1255">
        <v>3.5923880904966401</v>
      </c>
      <c r="K1255">
        <v>14.820905042604799</v>
      </c>
      <c r="L1255">
        <v>15.9664993781108</v>
      </c>
      <c r="M1255">
        <v>48.384988426763201</v>
      </c>
      <c r="N1255">
        <v>0.710765881755268</v>
      </c>
      <c r="O1255">
        <v>85.730418972129698</v>
      </c>
      <c r="P1255">
        <v>15.9999291790076</v>
      </c>
      <c r="Q1255">
        <v>4.3025415088185998E-2</v>
      </c>
    </row>
    <row r="1256" spans="1:17" hidden="1" x14ac:dyDescent="0.3">
      <c r="A1256" t="s">
        <v>2676</v>
      </c>
      <c r="B1256" t="s">
        <v>2677</v>
      </c>
      <c r="C1256" t="s">
        <v>3112</v>
      </c>
      <c r="D1256" t="s">
        <v>270</v>
      </c>
      <c r="E1256">
        <v>1512.414</v>
      </c>
      <c r="F1256">
        <v>514.9</v>
      </c>
      <c r="G1256">
        <v>1.82100933139582</v>
      </c>
      <c r="H1256">
        <v>7.5810743960203597</v>
      </c>
      <c r="I1256">
        <v>23.026784448352601</v>
      </c>
      <c r="J1256">
        <v>-0.49016931878167003</v>
      </c>
      <c r="K1256">
        <v>518.290064189737</v>
      </c>
      <c r="L1256">
        <v>461.42138217586802</v>
      </c>
      <c r="M1256">
        <v>42.552201463179003</v>
      </c>
      <c r="N1256">
        <v>0.66767566133783096</v>
      </c>
      <c r="O1256">
        <v>11.4488250145659</v>
      </c>
      <c r="P1256">
        <v>56.886045094454602</v>
      </c>
      <c r="Q1256">
        <v>1.2481916609103E-2</v>
      </c>
    </row>
    <row r="1257" spans="1:17" hidden="1" x14ac:dyDescent="0.3">
      <c r="A1257" t="s">
        <v>2678</v>
      </c>
      <c r="B1257" t="s">
        <v>2679</v>
      </c>
      <c r="C1257" t="s">
        <v>3112</v>
      </c>
      <c r="D1257" t="s">
        <v>276</v>
      </c>
      <c r="E1257">
        <v>1510.9639999999999</v>
      </c>
      <c r="F1257">
        <v>2927.8</v>
      </c>
      <c r="G1257">
        <v>151.74725212325001</v>
      </c>
      <c r="H1257">
        <v>22.239615417732399</v>
      </c>
      <c r="I1257">
        <v>120.317190204441</v>
      </c>
      <c r="J1257">
        <v>-10.271669158884</v>
      </c>
      <c r="K1257">
        <v>2727.8426742147799</v>
      </c>
      <c r="L1257">
        <v>1928.36015626475</v>
      </c>
      <c r="M1257">
        <v>31.5795348260446</v>
      </c>
      <c r="N1257">
        <v>0.48202930061225002</v>
      </c>
      <c r="O1257">
        <v>19.535145843295201</v>
      </c>
      <c r="P1257">
        <v>187.603143418467</v>
      </c>
      <c r="Q1257">
        <v>0.10995477183918401</v>
      </c>
    </row>
    <row r="1258" spans="1:17" hidden="1" x14ac:dyDescent="0.3">
      <c r="A1258" t="s">
        <v>2680</v>
      </c>
      <c r="B1258" t="s">
        <v>2681</v>
      </c>
      <c r="C1258" t="s">
        <v>3112</v>
      </c>
      <c r="D1258" t="s">
        <v>270</v>
      </c>
      <c r="E1258">
        <v>1510.7366890000001</v>
      </c>
      <c r="F1258">
        <v>1013.8</v>
      </c>
      <c r="G1258">
        <v>-10.661941207158</v>
      </c>
      <c r="H1258">
        <v>-6.1315816886616901</v>
      </c>
      <c r="I1258">
        <v>4.8909754092728104</v>
      </c>
      <c r="J1258">
        <v>-8.9071848198769903</v>
      </c>
      <c r="K1258">
        <v>1133.8052568954599</v>
      </c>
      <c r="L1258">
        <v>1058.98288727311</v>
      </c>
      <c r="M1258">
        <v>16.3486993065132</v>
      </c>
      <c r="N1258">
        <v>0.50453686165308298</v>
      </c>
      <c r="O1258">
        <v>32.284474255277097</v>
      </c>
      <c r="P1258">
        <v>30.593842586628799</v>
      </c>
      <c r="Q1258">
        <v>0.12242233055425999</v>
      </c>
    </row>
    <row r="1259" spans="1:17" hidden="1" x14ac:dyDescent="0.3">
      <c r="A1259" t="s">
        <v>2682</v>
      </c>
      <c r="B1259" t="s">
        <v>2683</v>
      </c>
      <c r="C1259" t="s">
        <v>3112</v>
      </c>
      <c r="D1259" t="s">
        <v>432</v>
      </c>
      <c r="E1259">
        <v>1508.8163746499999</v>
      </c>
      <c r="F1259">
        <v>126.64</v>
      </c>
      <c r="G1259">
        <v>-5.9552114680807797</v>
      </c>
      <c r="H1259">
        <v>5.4126369413102404</v>
      </c>
      <c r="I1259">
        <v>-0.45950761966230402</v>
      </c>
      <c r="J1259">
        <v>-6.6002919548599301</v>
      </c>
      <c r="K1259">
        <v>130.90969494778599</v>
      </c>
      <c r="L1259">
        <v>123.753077029015</v>
      </c>
      <c r="M1259">
        <v>38.855042486562198</v>
      </c>
      <c r="N1259">
        <v>0.70918926549237704</v>
      </c>
      <c r="O1259">
        <v>23.262792166771899</v>
      </c>
      <c r="P1259">
        <v>34.1525423728813</v>
      </c>
      <c r="Q1259">
        <v>5.7752546920135997E-2</v>
      </c>
    </row>
    <row r="1260" spans="1:17" hidden="1" x14ac:dyDescent="0.3">
      <c r="A1260" t="s">
        <v>2684</v>
      </c>
      <c r="B1260" t="s">
        <v>2685</v>
      </c>
      <c r="C1260" t="s">
        <v>3112</v>
      </c>
      <c r="D1260" t="s">
        <v>83</v>
      </c>
      <c r="E1260">
        <v>1508.69775</v>
      </c>
      <c r="F1260">
        <v>154.44999999999999</v>
      </c>
      <c r="G1260">
        <v>-46.257544834547097</v>
      </c>
      <c r="H1260">
        <v>14.5071077570187</v>
      </c>
      <c r="I1260">
        <v>5.5513294302648397</v>
      </c>
      <c r="J1260">
        <v>17.278006004189301</v>
      </c>
      <c r="K1260">
        <v>138.976814262088</v>
      </c>
      <c r="L1260">
        <v>145.977420878147</v>
      </c>
      <c r="M1260">
        <v>77.109177670816607</v>
      </c>
      <c r="N1260">
        <v>1.8202947211846201</v>
      </c>
      <c r="O1260">
        <v>27.6788604726448</v>
      </c>
      <c r="P1260">
        <v>36.139268400176199</v>
      </c>
      <c r="Q1260">
        <v>8.3766673429579996E-2</v>
      </c>
    </row>
    <row r="1261" spans="1:17" hidden="1" x14ac:dyDescent="0.3">
      <c r="A1261" t="s">
        <v>2686</v>
      </c>
      <c r="B1261" t="s">
        <v>2687</v>
      </c>
      <c r="C1261" t="s">
        <v>3112</v>
      </c>
      <c r="D1261" t="s">
        <v>21</v>
      </c>
      <c r="E1261">
        <v>1504.0904103</v>
      </c>
      <c r="F1261">
        <v>1210.95</v>
      </c>
      <c r="G1261">
        <v>37.5569648581316</v>
      </c>
      <c r="H1261">
        <v>-9.3195258502947294</v>
      </c>
      <c r="I1261">
        <v>-14.3118773459735</v>
      </c>
      <c r="J1261">
        <v>-9.1679618028548493</v>
      </c>
      <c r="K1261">
        <v>1352.91210547731</v>
      </c>
      <c r="L1261">
        <v>1168.0707556838199</v>
      </c>
      <c r="M1261">
        <v>15.336782596083999</v>
      </c>
      <c r="N1261">
        <v>0.42993885255004799</v>
      </c>
      <c r="O1261">
        <v>43.432841983566597</v>
      </c>
      <c r="P1261">
        <v>104.22463951429199</v>
      </c>
      <c r="Q1261">
        <v>0.16083398642857299</v>
      </c>
    </row>
    <row r="1262" spans="1:17" hidden="1" x14ac:dyDescent="0.3">
      <c r="A1262" t="s">
        <v>2688</v>
      </c>
      <c r="B1262" t="s">
        <v>2689</v>
      </c>
      <c r="C1262" t="s">
        <v>3112</v>
      </c>
      <c r="D1262" t="s">
        <v>721</v>
      </c>
      <c r="E1262">
        <v>1502.0466694199999</v>
      </c>
      <c r="F1262">
        <v>265.58</v>
      </c>
      <c r="G1262">
        <v>1.2583355209872999</v>
      </c>
      <c r="H1262">
        <v>0.186270624197449</v>
      </c>
      <c r="I1262">
        <v>-9.8254911877582105E-2</v>
      </c>
      <c r="J1262">
        <v>-0.73295554107361305</v>
      </c>
      <c r="K1262">
        <v>270.81276382061202</v>
      </c>
      <c r="L1262">
        <v>254.18053895492301</v>
      </c>
      <c r="M1262">
        <v>57.335343564974302</v>
      </c>
      <c r="N1262">
        <v>2.0844630257269001</v>
      </c>
      <c r="O1262">
        <v>8.3214097447096904</v>
      </c>
      <c r="P1262">
        <v>30.122488975992098</v>
      </c>
      <c r="Q1262">
        <v>2.5420345253382999E-2</v>
      </c>
    </row>
    <row r="1263" spans="1:17" hidden="1" x14ac:dyDescent="0.3">
      <c r="A1263" t="s">
        <v>2690</v>
      </c>
      <c r="B1263" t="s">
        <v>2691</v>
      </c>
      <c r="C1263" t="s">
        <v>3112</v>
      </c>
      <c r="D1263" t="s">
        <v>233</v>
      </c>
      <c r="E1263">
        <v>1500.4832039999999</v>
      </c>
      <c r="F1263">
        <v>892</v>
      </c>
      <c r="G1263">
        <v>64.956831129354995</v>
      </c>
      <c r="H1263">
        <v>-4.86712068575833</v>
      </c>
      <c r="I1263">
        <v>53.180473977108001</v>
      </c>
      <c r="J1263">
        <v>-9.2472967462938307</v>
      </c>
      <c r="K1263">
        <v>897.26488185307699</v>
      </c>
      <c r="L1263">
        <v>718.565459152568</v>
      </c>
      <c r="M1263">
        <v>19.684498108638099</v>
      </c>
      <c r="N1263">
        <v>0.56137475229248701</v>
      </c>
      <c r="O1263">
        <v>16.300448430493201</v>
      </c>
      <c r="P1263">
        <v>124.12060301507501</v>
      </c>
      <c r="Q1263">
        <v>4.0484714725598003E-2</v>
      </c>
    </row>
    <row r="1264" spans="1:17" hidden="1" x14ac:dyDescent="0.3">
      <c r="A1264" t="s">
        <v>2692</v>
      </c>
      <c r="B1264" t="s">
        <v>2693</v>
      </c>
      <c r="C1264" t="s">
        <v>3112</v>
      </c>
      <c r="D1264" t="s">
        <v>381</v>
      </c>
      <c r="E1264">
        <v>1497.1355038500001</v>
      </c>
      <c r="F1264">
        <v>172.29</v>
      </c>
      <c r="G1264">
        <v>6.9237888933276901</v>
      </c>
      <c r="H1264">
        <v>-8.2564889320574704</v>
      </c>
      <c r="I1264">
        <v>-23.625552386556901</v>
      </c>
      <c r="J1264">
        <v>-9.7696731169963194</v>
      </c>
      <c r="K1264">
        <v>195.441606734754</v>
      </c>
      <c r="L1264">
        <v>190.74212441443299</v>
      </c>
      <c r="M1264">
        <v>15.4007442828217</v>
      </c>
      <c r="N1264">
        <v>0.74012922246161295</v>
      </c>
      <c r="O1264">
        <v>40.751059260548999</v>
      </c>
      <c r="P1264">
        <v>43.634847853272099</v>
      </c>
      <c r="Q1264">
        <v>6.3707282667086002E-2</v>
      </c>
    </row>
    <row r="1265" spans="1:17" hidden="1" x14ac:dyDescent="0.3">
      <c r="A1265" t="s">
        <v>2694</v>
      </c>
      <c r="B1265" t="s">
        <v>2695</v>
      </c>
      <c r="C1265" t="s">
        <v>3112</v>
      </c>
      <c r="D1265" t="s">
        <v>309</v>
      </c>
      <c r="E1265">
        <v>1497.0548052299901</v>
      </c>
      <c r="F1265">
        <v>817.7</v>
      </c>
      <c r="G1265">
        <v>-57.753466770810803</v>
      </c>
      <c r="H1265">
        <v>-10.3167374512464</v>
      </c>
      <c r="I1265">
        <v>-11.8882464262949</v>
      </c>
      <c r="J1265">
        <v>-3.5582835821903198</v>
      </c>
      <c r="K1265">
        <v>932.40948124946306</v>
      </c>
      <c r="L1265">
        <v>934.58862806238199</v>
      </c>
      <c r="M1265">
        <v>35.618654342287599</v>
      </c>
      <c r="N1265">
        <v>0.33722879562122299</v>
      </c>
      <c r="O1265">
        <v>52.867799926623398</v>
      </c>
      <c r="P1265">
        <v>21.158690176322398</v>
      </c>
      <c r="Q1265">
        <v>-3.2820899549319001E-2</v>
      </c>
    </row>
    <row r="1266" spans="1:17" hidden="1" x14ac:dyDescent="0.3">
      <c r="A1266" t="s">
        <v>2696</v>
      </c>
      <c r="B1266" t="s">
        <v>2697</v>
      </c>
      <c r="C1266" t="s">
        <v>3112</v>
      </c>
      <c r="D1266" t="s">
        <v>48</v>
      </c>
      <c r="E1266">
        <v>1495.790761388</v>
      </c>
      <c r="F1266">
        <v>149.96</v>
      </c>
      <c r="G1266">
        <v>35.216986704117303</v>
      </c>
      <c r="H1266">
        <v>-1.6075103448066701</v>
      </c>
      <c r="I1266">
        <v>2.7746539660487402E-2</v>
      </c>
      <c r="J1266">
        <v>-6.8518785307683601</v>
      </c>
      <c r="K1266">
        <v>170.61470651931501</v>
      </c>
      <c r="L1266">
        <v>153.34540385282301</v>
      </c>
      <c r="M1266">
        <v>36.989559432732797</v>
      </c>
      <c r="N1266">
        <v>0.87251383274939498</v>
      </c>
      <c r="O1266">
        <v>51.973859695918897</v>
      </c>
      <c r="P1266">
        <v>64.791208791208803</v>
      </c>
      <c r="Q1266">
        <v>0.14491089931969001</v>
      </c>
    </row>
    <row r="1267" spans="1:17" hidden="1" x14ac:dyDescent="0.3">
      <c r="A1267" t="s">
        <v>2698</v>
      </c>
      <c r="B1267" t="s">
        <v>2699</v>
      </c>
      <c r="C1267" t="s">
        <v>3112</v>
      </c>
      <c r="D1267" t="s">
        <v>381</v>
      </c>
      <c r="E1267">
        <v>1495.4980215</v>
      </c>
      <c r="F1267">
        <v>325.2</v>
      </c>
      <c r="G1267">
        <v>21.940743610194701</v>
      </c>
      <c r="H1267">
        <v>5.6343411498895701</v>
      </c>
      <c r="I1267">
        <v>34.322016375456002</v>
      </c>
      <c r="J1267">
        <v>-8.0096258048429494</v>
      </c>
      <c r="K1267">
        <v>285.27524854183298</v>
      </c>
      <c r="L1267">
        <v>242.71493397444601</v>
      </c>
      <c r="M1267">
        <v>38.754009777150898</v>
      </c>
      <c r="N1267">
        <v>0.33314848850239798</v>
      </c>
      <c r="O1267">
        <v>7.3185731857318501</v>
      </c>
      <c r="P1267">
        <v>77.365694027815593</v>
      </c>
      <c r="Q1267">
        <v>0.104167939040978</v>
      </c>
    </row>
    <row r="1268" spans="1:17" hidden="1" x14ac:dyDescent="0.3">
      <c r="A1268" t="s">
        <v>2700</v>
      </c>
      <c r="B1268" t="s">
        <v>2701</v>
      </c>
      <c r="C1268" t="s">
        <v>3112</v>
      </c>
      <c r="D1268" t="s">
        <v>276</v>
      </c>
      <c r="E1268">
        <v>1492.80035415</v>
      </c>
      <c r="F1268">
        <v>2573.65</v>
      </c>
      <c r="G1268">
        <v>46.188663454041297</v>
      </c>
      <c r="H1268">
        <v>-0.711966672792406</v>
      </c>
      <c r="I1268">
        <v>0.90322086922231204</v>
      </c>
      <c r="J1268">
        <v>-8.1697847123610092</v>
      </c>
      <c r="K1268">
        <v>2836.7454604357699</v>
      </c>
      <c r="L1268">
        <v>2331.34128033244</v>
      </c>
      <c r="M1268">
        <v>32.519846874537699</v>
      </c>
      <c r="N1268">
        <v>1.99527392372934</v>
      </c>
      <c r="O1268">
        <v>35.954772404950099</v>
      </c>
      <c r="P1268">
        <v>102.889239258967</v>
      </c>
      <c r="Q1268">
        <v>0.16475679472514301</v>
      </c>
    </row>
    <row r="1269" spans="1:17" hidden="1" x14ac:dyDescent="0.3">
      <c r="A1269" t="s">
        <v>2702</v>
      </c>
      <c r="B1269" t="s">
        <v>2703</v>
      </c>
      <c r="C1269" t="s">
        <v>3112</v>
      </c>
      <c r="D1269" t="s">
        <v>117</v>
      </c>
      <c r="E1269">
        <v>1492.4975999999999</v>
      </c>
      <c r="F1269">
        <v>759.55</v>
      </c>
      <c r="G1269">
        <v>-14.594726282992299</v>
      </c>
      <c r="H1269">
        <v>-2.5380734751360601</v>
      </c>
      <c r="I1269">
        <v>5.1959447390408497</v>
      </c>
      <c r="J1269">
        <v>-2.82201778957667</v>
      </c>
      <c r="K1269">
        <v>742.71308502579598</v>
      </c>
      <c r="L1269">
        <v>679.52171113300506</v>
      </c>
      <c r="M1269">
        <v>35.451174526394198</v>
      </c>
      <c r="N1269">
        <v>0.47926285164196197</v>
      </c>
      <c r="O1269">
        <v>9.8018563623197998</v>
      </c>
      <c r="P1269">
        <v>31.9808861859252</v>
      </c>
      <c r="Q1269">
        <v>0.104440144812222</v>
      </c>
    </row>
    <row r="1270" spans="1:17" hidden="1" x14ac:dyDescent="0.3">
      <c r="A1270" t="s">
        <v>2704</v>
      </c>
      <c r="B1270" t="s">
        <v>2705</v>
      </c>
      <c r="C1270" t="s">
        <v>3112</v>
      </c>
      <c r="D1270" t="s">
        <v>432</v>
      </c>
      <c r="E1270">
        <v>1489.221777168</v>
      </c>
      <c r="F1270">
        <v>74</v>
      </c>
      <c r="G1270">
        <v>-19.832612128851199</v>
      </c>
      <c r="H1270">
        <v>-6.8660111170689504</v>
      </c>
      <c r="I1270">
        <v>-18.6452878631838</v>
      </c>
      <c r="J1270">
        <v>-8.3762895728264706</v>
      </c>
      <c r="K1270">
        <v>83.010044586900705</v>
      </c>
      <c r="L1270">
        <v>81.486433720626806</v>
      </c>
      <c r="M1270">
        <v>17.0781838597625</v>
      </c>
      <c r="N1270">
        <v>0.31236571399171698</v>
      </c>
      <c r="O1270">
        <v>45.270270270270203</v>
      </c>
      <c r="P1270">
        <v>14.906832298136599</v>
      </c>
      <c r="Q1270">
        <v>4.8270600862379998E-2</v>
      </c>
    </row>
    <row r="1271" spans="1:17" hidden="1" x14ac:dyDescent="0.3">
      <c r="A1271" t="s">
        <v>2706</v>
      </c>
      <c r="B1271" t="s">
        <v>2707</v>
      </c>
      <c r="C1271" t="s">
        <v>3112</v>
      </c>
      <c r="D1271" t="s">
        <v>192</v>
      </c>
      <c r="E1271">
        <v>1487.24552088</v>
      </c>
      <c r="F1271">
        <v>667.45</v>
      </c>
      <c r="G1271">
        <v>6.44524210884338</v>
      </c>
      <c r="H1271">
        <v>-7.2551366965207498</v>
      </c>
      <c r="I1271">
        <v>-14.559810679719201</v>
      </c>
      <c r="J1271">
        <v>-7.3646532309199504</v>
      </c>
      <c r="K1271">
        <v>740.80670551304297</v>
      </c>
      <c r="L1271">
        <v>705.44848180916199</v>
      </c>
      <c r="M1271">
        <v>20.5141071904543</v>
      </c>
      <c r="N1271">
        <v>0.52135432174302798</v>
      </c>
      <c r="O1271">
        <v>29.897370589557202</v>
      </c>
      <c r="P1271">
        <v>41.378945138741699</v>
      </c>
      <c r="Q1271">
        <v>5.1101781022903997E-2</v>
      </c>
    </row>
    <row r="1272" spans="1:17" hidden="1" x14ac:dyDescent="0.3">
      <c r="A1272" t="s">
        <v>2708</v>
      </c>
      <c r="B1272" t="s">
        <v>2709</v>
      </c>
      <c r="C1272" t="s">
        <v>3112</v>
      </c>
      <c r="D1272" t="s">
        <v>276</v>
      </c>
      <c r="E1272">
        <v>1481.0056190400001</v>
      </c>
      <c r="F1272">
        <v>278.75</v>
      </c>
      <c r="G1272">
        <v>41.361404179845501</v>
      </c>
      <c r="H1272">
        <v>-4.5246822979970904</v>
      </c>
      <c r="I1272">
        <v>11.902169580596899</v>
      </c>
      <c r="J1272">
        <v>-11.5899026170441</v>
      </c>
      <c r="K1272">
        <v>309.80165338838901</v>
      </c>
      <c r="L1272">
        <v>265.93772048066802</v>
      </c>
      <c r="M1272">
        <v>21.011753260136</v>
      </c>
      <c r="N1272">
        <v>0.61508174550821104</v>
      </c>
      <c r="O1272">
        <v>57.381165919282502</v>
      </c>
      <c r="P1272">
        <v>75.480012590494098</v>
      </c>
      <c r="Q1272">
        <v>0.13960240479517799</v>
      </c>
    </row>
    <row r="1273" spans="1:17" hidden="1" x14ac:dyDescent="0.3">
      <c r="A1273" t="s">
        <v>2710</v>
      </c>
      <c r="B1273" t="s">
        <v>2711</v>
      </c>
      <c r="C1273" t="s">
        <v>3112</v>
      </c>
      <c r="D1273" t="s">
        <v>21</v>
      </c>
      <c r="E1273">
        <v>1480.5557541600001</v>
      </c>
      <c r="F1273">
        <v>928.25</v>
      </c>
      <c r="G1273">
        <v>9.4813120275924305</v>
      </c>
      <c r="H1273">
        <v>-0.44328903321645702</v>
      </c>
      <c r="I1273">
        <v>12.1484794286075</v>
      </c>
      <c r="J1273">
        <v>-10.033611096729899</v>
      </c>
      <c r="K1273">
        <v>1055.8575887369</v>
      </c>
      <c r="L1273">
        <v>956.52604165873402</v>
      </c>
      <c r="M1273">
        <v>32.414353081735896</v>
      </c>
      <c r="N1273">
        <v>1.25979010287815</v>
      </c>
      <c r="O1273">
        <v>34.866684621599703</v>
      </c>
      <c r="P1273">
        <v>50.336059599967598</v>
      </c>
      <c r="Q1273">
        <v>5.9775359348404E-2</v>
      </c>
    </row>
    <row r="1274" spans="1:17" hidden="1" x14ac:dyDescent="0.3">
      <c r="A1274" t="s">
        <v>2712</v>
      </c>
      <c r="B1274" t="s">
        <v>2713</v>
      </c>
      <c r="C1274" t="s">
        <v>3112</v>
      </c>
      <c r="D1274" t="s">
        <v>77</v>
      </c>
      <c r="E1274">
        <v>1475.0430981750001</v>
      </c>
      <c r="F1274">
        <v>47989.95</v>
      </c>
      <c r="G1274">
        <v>148.02129704894401</v>
      </c>
      <c r="H1274">
        <v>5.5697755592880203</v>
      </c>
      <c r="I1274">
        <v>72.533917758219602</v>
      </c>
      <c r="J1274">
        <v>-2.0462671850096399</v>
      </c>
      <c r="K1274">
        <v>49963.408575117697</v>
      </c>
      <c r="L1274">
        <v>40951.7465420644</v>
      </c>
      <c r="M1274">
        <v>41.487912843612499</v>
      </c>
      <c r="N1274">
        <v>0.53047520661156999</v>
      </c>
      <c r="O1274">
        <v>39.610480944447701</v>
      </c>
      <c r="P1274">
        <v>180.64216186502301</v>
      </c>
      <c r="Q1274">
        <v>9.2276462641392998E-2</v>
      </c>
    </row>
    <row r="1275" spans="1:17" hidden="1" x14ac:dyDescent="0.3">
      <c r="A1275" t="s">
        <v>2714</v>
      </c>
      <c r="B1275" t="s">
        <v>2715</v>
      </c>
      <c r="C1275" t="s">
        <v>3112</v>
      </c>
      <c r="D1275" t="s">
        <v>276</v>
      </c>
      <c r="E1275">
        <v>1468.8591120000001</v>
      </c>
      <c r="F1275">
        <v>418.6</v>
      </c>
      <c r="G1275">
        <v>-29.8534308885835</v>
      </c>
      <c r="H1275">
        <v>5.0784432802525403</v>
      </c>
      <c r="I1275">
        <v>2.5184453341281601</v>
      </c>
      <c r="J1275">
        <v>-4.9764911730280597</v>
      </c>
      <c r="K1275">
        <v>428.319321159362</v>
      </c>
      <c r="L1275">
        <v>412.09899653884003</v>
      </c>
      <c r="M1275">
        <v>41.058798049362203</v>
      </c>
      <c r="N1275">
        <v>0.92503334037125096</v>
      </c>
      <c r="O1275">
        <v>19.541328236980402</v>
      </c>
      <c r="P1275">
        <v>44.022019611216201</v>
      </c>
      <c r="Q1275">
        <v>6.0426775623420997E-2</v>
      </c>
    </row>
    <row r="1276" spans="1:17" hidden="1" x14ac:dyDescent="0.3">
      <c r="A1276" t="s">
        <v>2716</v>
      </c>
      <c r="B1276" t="s">
        <v>2717</v>
      </c>
      <c r="C1276" t="s">
        <v>3112</v>
      </c>
      <c r="D1276" t="s">
        <v>270</v>
      </c>
      <c r="E1276">
        <v>1456.8306857299999</v>
      </c>
      <c r="F1276">
        <v>46.13</v>
      </c>
      <c r="G1276">
        <v>-9.19689504395458</v>
      </c>
      <c r="H1276">
        <v>-15.631093904624599</v>
      </c>
      <c r="I1276">
        <v>-40.771842296124397</v>
      </c>
      <c r="J1276">
        <v>-13.5460417774623</v>
      </c>
      <c r="K1276">
        <v>54.168197323847799</v>
      </c>
      <c r="L1276">
        <v>57.848832090679501</v>
      </c>
      <c r="M1276">
        <v>6.5113799716623397</v>
      </c>
      <c r="N1276">
        <v>0.68255301953265801</v>
      </c>
      <c r="O1276">
        <v>107.890743550834</v>
      </c>
      <c r="P1276">
        <v>22.037037037036999</v>
      </c>
      <c r="Q1276">
        <v>-2.2356727592432998E-2</v>
      </c>
    </row>
    <row r="1277" spans="1:17" hidden="1" x14ac:dyDescent="0.3">
      <c r="A1277" t="s">
        <v>2718</v>
      </c>
      <c r="B1277" t="s">
        <v>2719</v>
      </c>
      <c r="C1277" t="s">
        <v>3112</v>
      </c>
      <c r="D1277" t="s">
        <v>192</v>
      </c>
      <c r="E1277">
        <v>1455.6048000000001</v>
      </c>
      <c r="F1277">
        <v>1142.8499999999999</v>
      </c>
      <c r="G1277">
        <v>19.948372433176299</v>
      </c>
      <c r="H1277">
        <v>-8.1159048412010808</v>
      </c>
      <c r="I1277">
        <v>5.6105959856525596</v>
      </c>
      <c r="J1277">
        <v>-10.50790641643</v>
      </c>
      <c r="K1277">
        <v>1285.1176809410799</v>
      </c>
      <c r="L1277">
        <v>1149.81012840224</v>
      </c>
      <c r="M1277">
        <v>21.771356224492202</v>
      </c>
      <c r="N1277">
        <v>0.378374344082822</v>
      </c>
      <c r="O1277">
        <v>31.250820317626999</v>
      </c>
      <c r="P1277">
        <v>51.4109697933227</v>
      </c>
      <c r="Q1277">
        <v>3.0998593457636E-2</v>
      </c>
    </row>
    <row r="1278" spans="1:17" hidden="1" x14ac:dyDescent="0.3">
      <c r="A1278" t="s">
        <v>2720</v>
      </c>
      <c r="B1278" t="s">
        <v>2721</v>
      </c>
      <c r="C1278" t="s">
        <v>3112</v>
      </c>
      <c r="D1278" t="s">
        <v>24</v>
      </c>
      <c r="E1278">
        <v>1450.27735125</v>
      </c>
      <c r="F1278">
        <v>133.16999999999999</v>
      </c>
      <c r="G1278">
        <v>-42.280605591227697</v>
      </c>
      <c r="H1278">
        <v>-18.964408810113401</v>
      </c>
      <c r="I1278">
        <v>-44.242435551754703</v>
      </c>
      <c r="J1278">
        <v>-17.447353643890501</v>
      </c>
      <c r="K1278">
        <v>174.52792182524101</v>
      </c>
      <c r="L1278">
        <v>179.35149439400499</v>
      </c>
      <c r="M1278">
        <v>10.387896322401501</v>
      </c>
      <c r="N1278">
        <v>1.0395702748348199</v>
      </c>
      <c r="O1278">
        <v>63.475257190057803</v>
      </c>
      <c r="P1278">
        <v>0.61196736174069499</v>
      </c>
      <c r="Q1278">
        <v>-2.3381036680879E-2</v>
      </c>
    </row>
    <row r="1279" spans="1:17" hidden="1" x14ac:dyDescent="0.3">
      <c r="A1279" t="s">
        <v>2722</v>
      </c>
      <c r="B1279" t="s">
        <v>2723</v>
      </c>
      <c r="C1279" t="s">
        <v>3112</v>
      </c>
      <c r="D1279" t="s">
        <v>192</v>
      </c>
      <c r="E1279">
        <v>1448.25937368</v>
      </c>
      <c r="F1279">
        <v>940.4</v>
      </c>
      <c r="G1279">
        <v>-11.288742623847901</v>
      </c>
      <c r="H1279">
        <v>-16.866399739275501</v>
      </c>
      <c r="I1279">
        <v>4.0422933070702998</v>
      </c>
      <c r="J1279">
        <v>-17.271129867666701</v>
      </c>
      <c r="K1279">
        <v>1082.7818639489201</v>
      </c>
      <c r="L1279">
        <v>941.94205014964803</v>
      </c>
      <c r="M1279">
        <v>19.097186332500801</v>
      </c>
      <c r="N1279">
        <v>0.317400337300692</v>
      </c>
      <c r="O1279">
        <v>62.590387069332102</v>
      </c>
      <c r="P1279">
        <v>49.033280507131501</v>
      </c>
      <c r="Q1279">
        <v>9.0893830967716999E-2</v>
      </c>
    </row>
    <row r="1280" spans="1:17" hidden="1" x14ac:dyDescent="0.3">
      <c r="A1280" t="s">
        <v>2724</v>
      </c>
      <c r="B1280" t="s">
        <v>2725</v>
      </c>
      <c r="C1280" t="s">
        <v>3112</v>
      </c>
      <c r="D1280" t="s">
        <v>141</v>
      </c>
      <c r="E1280">
        <v>1443.4254351</v>
      </c>
      <c r="F1280">
        <v>46.34</v>
      </c>
      <c r="G1280">
        <v>-27.371312320801302</v>
      </c>
      <c r="H1280">
        <v>-8.9631647468654396</v>
      </c>
      <c r="I1280">
        <v>-16.1574415600519</v>
      </c>
      <c r="J1280">
        <v>-11.711730044189199</v>
      </c>
      <c r="K1280">
        <v>53.704953206606</v>
      </c>
      <c r="L1280">
        <v>54.677679168226199</v>
      </c>
      <c r="M1280">
        <v>24.4960319239153</v>
      </c>
      <c r="N1280">
        <v>0.66487870211813804</v>
      </c>
      <c r="O1280">
        <v>68.817436340094901</v>
      </c>
      <c r="P1280">
        <v>14.9875930521091</v>
      </c>
      <c r="Q1280">
        <v>0.12803155879219</v>
      </c>
    </row>
    <row r="1281" spans="1:17" hidden="1" x14ac:dyDescent="0.3">
      <c r="A1281" t="s">
        <v>2726</v>
      </c>
      <c r="B1281" t="s">
        <v>2727</v>
      </c>
      <c r="C1281" t="s">
        <v>3112</v>
      </c>
      <c r="D1281" t="s">
        <v>2221</v>
      </c>
      <c r="E1281">
        <v>1442.3232411199999</v>
      </c>
      <c r="F1281">
        <v>285.2</v>
      </c>
      <c r="G1281">
        <v>2.1782535074894498</v>
      </c>
      <c r="H1281">
        <v>-3.8442073000115</v>
      </c>
      <c r="I1281">
        <v>21.401033618195399</v>
      </c>
      <c r="J1281">
        <v>-5.3428302602973696</v>
      </c>
      <c r="K1281">
        <v>312.18111899152098</v>
      </c>
      <c r="M1281">
        <v>20.823878243193899</v>
      </c>
      <c r="N1281">
        <v>0.10437885625273</v>
      </c>
      <c r="O1281">
        <v>46.125525946704002</v>
      </c>
      <c r="P1281">
        <v>36.459330143540598</v>
      </c>
    </row>
    <row r="1282" spans="1:17" hidden="1" x14ac:dyDescent="0.3">
      <c r="A1282" t="s">
        <v>2728</v>
      </c>
      <c r="B1282" t="s">
        <v>2729</v>
      </c>
      <c r="C1282" t="s">
        <v>3112</v>
      </c>
      <c r="D1282" t="s">
        <v>539</v>
      </c>
      <c r="E1282">
        <v>1438.877532432</v>
      </c>
      <c r="F1282">
        <v>125.19</v>
      </c>
      <c r="G1282">
        <v>133.12618460443699</v>
      </c>
      <c r="H1282">
        <v>41.457057393812498</v>
      </c>
      <c r="I1282">
        <v>52.6858378439563</v>
      </c>
      <c r="J1282">
        <v>-11.1182121555133</v>
      </c>
      <c r="K1282">
        <v>111.84933304840401</v>
      </c>
      <c r="L1282">
        <v>87.673331924877303</v>
      </c>
      <c r="M1282">
        <v>43.126532880397399</v>
      </c>
      <c r="N1282">
        <v>1.50898974526622</v>
      </c>
      <c r="O1282">
        <v>32.750219666107498</v>
      </c>
      <c r="P1282">
        <v>188.33750277936699</v>
      </c>
      <c r="Q1282">
        <v>0.121759771863698</v>
      </c>
    </row>
    <row r="1283" spans="1:17" hidden="1" x14ac:dyDescent="0.3">
      <c r="A1283" t="s">
        <v>2730</v>
      </c>
      <c r="B1283" t="s">
        <v>2731</v>
      </c>
      <c r="C1283" t="s">
        <v>3112</v>
      </c>
      <c r="D1283" t="s">
        <v>67</v>
      </c>
      <c r="E1283">
        <v>1435.5409152</v>
      </c>
      <c r="F1283">
        <v>322.5</v>
      </c>
      <c r="G1283">
        <v>49.1717192144054</v>
      </c>
      <c r="H1283">
        <v>-7.10554956049294</v>
      </c>
      <c r="I1283">
        <v>7.1971250344931699</v>
      </c>
      <c r="J1283">
        <v>-7.5889457978665797</v>
      </c>
      <c r="K1283">
        <v>359.82682122510499</v>
      </c>
      <c r="L1283">
        <v>311.967584542189</v>
      </c>
      <c r="M1283">
        <v>21.049223850325301</v>
      </c>
      <c r="N1283">
        <v>0.34893474141348202</v>
      </c>
      <c r="O1283">
        <v>37.720930232558104</v>
      </c>
      <c r="P1283">
        <v>91.281138790035499</v>
      </c>
      <c r="Q1283">
        <v>7.9670117935279006E-2</v>
      </c>
    </row>
    <row r="1284" spans="1:17" hidden="1" x14ac:dyDescent="0.3">
      <c r="A1284" t="s">
        <v>2732</v>
      </c>
      <c r="B1284" t="s">
        <v>2733</v>
      </c>
      <c r="C1284" t="s">
        <v>3112</v>
      </c>
      <c r="D1284" t="s">
        <v>141</v>
      </c>
      <c r="E1284">
        <v>1435.2488861700001</v>
      </c>
      <c r="F1284">
        <v>330.3</v>
      </c>
      <c r="G1284">
        <v>61.283958656034898</v>
      </c>
      <c r="H1284">
        <v>-9.5511635955806593</v>
      </c>
      <c r="I1284">
        <v>-16.1169082481488</v>
      </c>
      <c r="J1284">
        <v>-3.4868913949197302</v>
      </c>
      <c r="K1284">
        <v>359.432639192431</v>
      </c>
      <c r="L1284">
        <v>330.48789233183902</v>
      </c>
      <c r="M1284">
        <v>25.356379990531298</v>
      </c>
      <c r="N1284">
        <v>0.66053704861686502</v>
      </c>
      <c r="O1284">
        <v>31.683318195579702</v>
      </c>
      <c r="P1284">
        <v>97.8436657681941</v>
      </c>
      <c r="Q1284">
        <v>7.3945911583109994E-2</v>
      </c>
    </row>
    <row r="1285" spans="1:17" hidden="1" x14ac:dyDescent="0.3">
      <c r="A1285" t="s">
        <v>2734</v>
      </c>
      <c r="B1285" t="s">
        <v>2735</v>
      </c>
      <c r="C1285" t="s">
        <v>3112</v>
      </c>
      <c r="D1285" t="s">
        <v>465</v>
      </c>
      <c r="E1285">
        <v>1434.6139238399901</v>
      </c>
      <c r="F1285">
        <v>432.05</v>
      </c>
      <c r="G1285">
        <v>26.190614644245599</v>
      </c>
      <c r="H1285">
        <v>-9.2094350410655306</v>
      </c>
      <c r="I1285">
        <v>19.435619281124598</v>
      </c>
      <c r="J1285">
        <v>-9.7882597153665394</v>
      </c>
      <c r="K1285">
        <v>452.208761033982</v>
      </c>
      <c r="L1285">
        <v>395.72627651287701</v>
      </c>
      <c r="M1285">
        <v>24.6190295195407</v>
      </c>
      <c r="N1285">
        <v>0.34656153195162798</v>
      </c>
      <c r="O1285">
        <v>29.3137368360143</v>
      </c>
      <c r="P1285">
        <v>57.653712826126601</v>
      </c>
      <c r="Q1285">
        <v>4.580312044439E-2</v>
      </c>
    </row>
    <row r="1286" spans="1:17" hidden="1" x14ac:dyDescent="0.3">
      <c r="A1286" t="s">
        <v>2736</v>
      </c>
      <c r="B1286" t="s">
        <v>2737</v>
      </c>
      <c r="C1286" t="s">
        <v>3112</v>
      </c>
      <c r="D1286" t="s">
        <v>276</v>
      </c>
      <c r="E1286">
        <v>1425.2803986599999</v>
      </c>
      <c r="F1286">
        <v>1336</v>
      </c>
      <c r="G1286">
        <v>156.93269721473001</v>
      </c>
      <c r="H1286">
        <v>6.9074830209606901</v>
      </c>
      <c r="I1286">
        <v>26.2585284197317</v>
      </c>
      <c r="J1286">
        <v>-6.6027913096730098</v>
      </c>
      <c r="K1286">
        <v>1389.8947288030199</v>
      </c>
      <c r="L1286">
        <v>1081.3791704222899</v>
      </c>
      <c r="M1286">
        <v>27.830451313883302</v>
      </c>
      <c r="N1286">
        <v>0.82792922070779296</v>
      </c>
      <c r="O1286">
        <v>28.525449101796301</v>
      </c>
      <c r="P1286">
        <v>302.40963855421597</v>
      </c>
      <c r="Q1286">
        <v>0.25899599353297198</v>
      </c>
    </row>
    <row r="1287" spans="1:17" hidden="1" x14ac:dyDescent="0.3">
      <c r="A1287" t="s">
        <v>2738</v>
      </c>
      <c r="B1287" t="s">
        <v>2739</v>
      </c>
      <c r="C1287" t="s">
        <v>3112</v>
      </c>
      <c r="D1287" t="s">
        <v>200</v>
      </c>
      <c r="E1287">
        <v>1422.3629854200001</v>
      </c>
      <c r="F1287">
        <v>2285.4</v>
      </c>
      <c r="G1287">
        <v>31.7228493506835</v>
      </c>
      <c r="H1287">
        <v>-4.9652844710519304</v>
      </c>
      <c r="I1287">
        <v>10.007860200037401</v>
      </c>
      <c r="J1287">
        <v>-9.0541638486282601</v>
      </c>
      <c r="K1287">
        <v>2611.9228694275098</v>
      </c>
      <c r="L1287">
        <v>2278.31703313867</v>
      </c>
      <c r="M1287">
        <v>28.167320386283599</v>
      </c>
      <c r="N1287">
        <v>0.40312630386839099</v>
      </c>
      <c r="O1287">
        <v>50.914500743852201</v>
      </c>
      <c r="P1287">
        <v>65.010830324909705</v>
      </c>
      <c r="Q1287">
        <v>0.11451982079357299</v>
      </c>
    </row>
    <row r="1288" spans="1:17" hidden="1" x14ac:dyDescent="0.3">
      <c r="A1288" t="s">
        <v>2740</v>
      </c>
      <c r="B1288" t="s">
        <v>2741</v>
      </c>
      <c r="C1288" t="s">
        <v>3112</v>
      </c>
      <c r="D1288" t="s">
        <v>21</v>
      </c>
      <c r="E1288">
        <v>1419.98896726</v>
      </c>
      <c r="F1288">
        <v>376.85</v>
      </c>
      <c r="G1288">
        <v>8.3622179179902201</v>
      </c>
      <c r="H1288">
        <v>2.6402837728403799</v>
      </c>
      <c r="I1288">
        <v>-4.5011416485205</v>
      </c>
      <c r="J1288">
        <v>-4.2831446489066298</v>
      </c>
      <c r="K1288">
        <v>395.188590899269</v>
      </c>
      <c r="L1288">
        <v>358.11950003655897</v>
      </c>
      <c r="M1288">
        <v>40.332133017276703</v>
      </c>
      <c r="N1288">
        <v>0.62687671569473602</v>
      </c>
      <c r="O1288">
        <v>20.737694042722499</v>
      </c>
      <c r="P1288">
        <v>48.016496465043197</v>
      </c>
      <c r="Q1288">
        <v>-5.0460956032070004E-3</v>
      </c>
    </row>
    <row r="1289" spans="1:17" hidden="1" x14ac:dyDescent="0.3">
      <c r="A1289" t="s">
        <v>2742</v>
      </c>
      <c r="B1289" t="s">
        <v>2743</v>
      </c>
      <c r="C1289" t="s">
        <v>3112</v>
      </c>
      <c r="D1289" t="s">
        <v>192</v>
      </c>
      <c r="E1289">
        <v>1419.789984</v>
      </c>
      <c r="F1289">
        <v>1616.85</v>
      </c>
      <c r="G1289">
        <v>83.888126325770799</v>
      </c>
      <c r="H1289">
        <v>2.60851858638831</v>
      </c>
      <c r="I1289">
        <v>37.450513191307799</v>
      </c>
      <c r="J1289">
        <v>-5.0737272702641603</v>
      </c>
      <c r="K1289">
        <v>1571.7617135486801</v>
      </c>
      <c r="L1289">
        <v>1229.2408965273301</v>
      </c>
      <c r="M1289">
        <v>35.287673475226498</v>
      </c>
      <c r="N1289">
        <v>0.68763962304777304</v>
      </c>
      <c r="O1289">
        <v>20.419333889971199</v>
      </c>
      <c r="P1289">
        <v>118.19838056680101</v>
      </c>
      <c r="Q1289">
        <v>0.130174692935171</v>
      </c>
    </row>
    <row r="1290" spans="1:17" hidden="1" x14ac:dyDescent="0.3">
      <c r="A1290" t="s">
        <v>2744</v>
      </c>
      <c r="B1290" t="s">
        <v>2745</v>
      </c>
      <c r="C1290" t="s">
        <v>3112</v>
      </c>
      <c r="D1290" t="s">
        <v>51</v>
      </c>
      <c r="E1290">
        <v>1416.8787</v>
      </c>
      <c r="F1290">
        <v>2441</v>
      </c>
      <c r="G1290">
        <v>45.368254659428601</v>
      </c>
      <c r="H1290">
        <v>-1.12107118899167</v>
      </c>
      <c r="I1290">
        <v>26.484440544457399</v>
      </c>
      <c r="J1290">
        <v>-9.0886053016233692</v>
      </c>
      <c r="K1290">
        <v>2498.06685732183</v>
      </c>
      <c r="L1290">
        <v>2039.46530914657</v>
      </c>
      <c r="M1290">
        <v>25.473672933916198</v>
      </c>
      <c r="N1290">
        <v>0.34003271792474798</v>
      </c>
      <c r="O1290">
        <v>16.130684145841801</v>
      </c>
      <c r="P1290">
        <v>103.416666666666</v>
      </c>
    </row>
    <row r="1291" spans="1:17" hidden="1" x14ac:dyDescent="0.3">
      <c r="A1291" t="s">
        <v>2746</v>
      </c>
      <c r="B1291" t="s">
        <v>2747</v>
      </c>
      <c r="C1291" t="s">
        <v>3112</v>
      </c>
      <c r="D1291" t="s">
        <v>276</v>
      </c>
      <c r="E1291">
        <v>1414.595</v>
      </c>
      <c r="F1291">
        <v>1144.9000000000001</v>
      </c>
      <c r="G1291">
        <v>40.857434487295997</v>
      </c>
      <c r="H1291">
        <v>3.2057277113902397E-2</v>
      </c>
      <c r="I1291">
        <v>-22.146164198838001</v>
      </c>
      <c r="J1291">
        <v>-10.4625521550567</v>
      </c>
      <c r="K1291">
        <v>1202.6578734933901</v>
      </c>
      <c r="L1291">
        <v>1095.8180359881101</v>
      </c>
      <c r="M1291">
        <v>23.9848213596234</v>
      </c>
      <c r="N1291">
        <v>0.51219317018926602</v>
      </c>
      <c r="O1291">
        <v>37.121145951611403</v>
      </c>
      <c r="P1291">
        <v>81.8600587721388</v>
      </c>
      <c r="Q1291">
        <v>5.9322476879805998E-2</v>
      </c>
    </row>
    <row r="1292" spans="1:17" hidden="1" x14ac:dyDescent="0.3">
      <c r="A1292" t="s">
        <v>2748</v>
      </c>
      <c r="B1292" t="s">
        <v>2749</v>
      </c>
      <c r="C1292" t="s">
        <v>3112</v>
      </c>
      <c r="D1292" t="s">
        <v>1153</v>
      </c>
      <c r="E1292">
        <v>1413.1001812500001</v>
      </c>
      <c r="F1292">
        <v>215.95</v>
      </c>
      <c r="G1292">
        <v>258.94692939752701</v>
      </c>
      <c r="H1292">
        <v>-10.011491151630899</v>
      </c>
      <c r="I1292">
        <v>-3.68431652255701</v>
      </c>
      <c r="J1292">
        <v>-9.4067525890592094</v>
      </c>
      <c r="K1292">
        <v>212.05261285091299</v>
      </c>
      <c r="L1292">
        <v>175.61865698047399</v>
      </c>
      <c r="M1292">
        <v>32.092101108879298</v>
      </c>
      <c r="N1292">
        <v>0.620254517502283</v>
      </c>
      <c r="O1292">
        <v>19.9120166705255</v>
      </c>
      <c r="P1292">
        <v>351.77824267782398</v>
      </c>
      <c r="Q1292">
        <v>0.196063582451629</v>
      </c>
    </row>
    <row r="1293" spans="1:17" hidden="1" x14ac:dyDescent="0.3">
      <c r="A1293" t="s">
        <v>2750</v>
      </c>
      <c r="B1293" t="s">
        <v>2751</v>
      </c>
      <c r="C1293" t="s">
        <v>3112</v>
      </c>
      <c r="D1293" t="s">
        <v>785</v>
      </c>
      <c r="E1293">
        <v>1412.635115</v>
      </c>
      <c r="F1293">
        <v>232.05</v>
      </c>
      <c r="G1293">
        <v>65.270231296463393</v>
      </c>
      <c r="H1293">
        <v>-11.014648033185599</v>
      </c>
      <c r="I1293">
        <v>-30.5602331851765</v>
      </c>
      <c r="J1293">
        <v>-1.6409541610204601</v>
      </c>
      <c r="K1293">
        <v>277.658532635016</v>
      </c>
      <c r="L1293">
        <v>266.34072479906098</v>
      </c>
      <c r="M1293">
        <v>26.733716596443202</v>
      </c>
      <c r="N1293">
        <v>1.1205006889342499</v>
      </c>
      <c r="O1293">
        <v>91.769015298426993</v>
      </c>
      <c r="P1293">
        <v>110.190217391304</v>
      </c>
      <c r="Q1293">
        <v>7.8618777593080003E-2</v>
      </c>
    </row>
    <row r="1294" spans="1:17" hidden="1" x14ac:dyDescent="0.3">
      <c r="A1294" t="s">
        <v>2752</v>
      </c>
      <c r="B1294" t="s">
        <v>2753</v>
      </c>
      <c r="C1294" t="s">
        <v>3112</v>
      </c>
      <c r="D1294" t="s">
        <v>443</v>
      </c>
      <c r="E1294">
        <v>1408.2888417029999</v>
      </c>
      <c r="F1294">
        <v>97.62</v>
      </c>
      <c r="G1294">
        <v>-60.620990592064203</v>
      </c>
      <c r="H1294">
        <v>-9.1077441557185193</v>
      </c>
      <c r="I1294">
        <v>-17.961625296545499</v>
      </c>
      <c r="J1294">
        <v>-8.6932199271399799</v>
      </c>
      <c r="K1294">
        <v>104.020774086063</v>
      </c>
      <c r="L1294">
        <v>109.419932220902</v>
      </c>
      <c r="M1294">
        <v>24.960734120163099</v>
      </c>
      <c r="N1294">
        <v>0.55640118719175002</v>
      </c>
      <c r="O1294">
        <v>52.632657242368303</v>
      </c>
      <c r="P1294">
        <v>8.4666666666666597</v>
      </c>
      <c r="Q1294">
        <v>-4.9320628239108003E-2</v>
      </c>
    </row>
    <row r="1295" spans="1:17" hidden="1" x14ac:dyDescent="0.3">
      <c r="A1295" t="s">
        <v>2754</v>
      </c>
      <c r="B1295" t="s">
        <v>2755</v>
      </c>
      <c r="C1295" t="s">
        <v>3112</v>
      </c>
      <c r="D1295" t="s">
        <v>432</v>
      </c>
      <c r="E1295">
        <v>1407.5420581000001</v>
      </c>
      <c r="F1295">
        <v>89.45</v>
      </c>
      <c r="G1295">
        <v>-11.235782025524299</v>
      </c>
      <c r="H1295">
        <v>-9.7706163795260501</v>
      </c>
      <c r="I1295">
        <v>-13.0959855864572</v>
      </c>
      <c r="J1295">
        <v>-9.0726195115806405</v>
      </c>
      <c r="K1295">
        <v>101.353400672617</v>
      </c>
      <c r="L1295">
        <v>99.655262228477</v>
      </c>
      <c r="M1295">
        <v>17.020884528853401</v>
      </c>
      <c r="N1295">
        <v>0.299770780504861</v>
      </c>
      <c r="O1295">
        <v>49.804359977641099</v>
      </c>
      <c r="P1295">
        <v>18.791500664010599</v>
      </c>
      <c r="Q1295">
        <v>0.105918739661018</v>
      </c>
    </row>
    <row r="1296" spans="1:17" hidden="1" x14ac:dyDescent="0.3">
      <c r="A1296" t="s">
        <v>2756</v>
      </c>
      <c r="B1296" t="s">
        <v>2757</v>
      </c>
      <c r="C1296" t="s">
        <v>3112</v>
      </c>
      <c r="D1296" t="s">
        <v>77</v>
      </c>
      <c r="E1296">
        <v>1402.1105875200001</v>
      </c>
      <c r="F1296">
        <v>247.7</v>
      </c>
      <c r="G1296">
        <v>41.700394162208298</v>
      </c>
      <c r="H1296">
        <v>-8.3722162271595995</v>
      </c>
      <c r="I1296">
        <v>55.425202101152401</v>
      </c>
      <c r="J1296">
        <v>-12.153512185247401</v>
      </c>
      <c r="K1296">
        <v>277.555677647381</v>
      </c>
      <c r="L1296">
        <v>217.80762981723601</v>
      </c>
      <c r="M1296">
        <v>21.461121738253301</v>
      </c>
      <c r="N1296">
        <v>0.107514540762747</v>
      </c>
      <c r="O1296">
        <v>50.020185708518298</v>
      </c>
      <c r="P1296">
        <v>74.4366197183098</v>
      </c>
      <c r="Q1296">
        <v>5.0280416133918003E-2</v>
      </c>
    </row>
    <row r="1297" spans="1:17" hidden="1" x14ac:dyDescent="0.3">
      <c r="A1297" t="s">
        <v>2758</v>
      </c>
      <c r="B1297" t="s">
        <v>2759</v>
      </c>
      <c r="C1297" t="s">
        <v>3112</v>
      </c>
      <c r="D1297" t="s">
        <v>465</v>
      </c>
      <c r="E1297">
        <v>1399.35633794</v>
      </c>
      <c r="F1297">
        <v>981.95</v>
      </c>
      <c r="G1297">
        <v>-39.771002898822402</v>
      </c>
      <c r="H1297">
        <v>-5.5022288426318697</v>
      </c>
      <c r="I1297">
        <v>-37.801811279213702</v>
      </c>
      <c r="J1297">
        <v>-7.14031322668062</v>
      </c>
      <c r="K1297">
        <v>1212.02702446949</v>
      </c>
      <c r="L1297">
        <v>1279.1637857329699</v>
      </c>
      <c r="M1297">
        <v>28.412895248890901</v>
      </c>
      <c r="N1297">
        <v>0.80830423391964501</v>
      </c>
      <c r="O1297">
        <v>58.154692194103497</v>
      </c>
      <c r="P1297">
        <v>2.2864583333333401</v>
      </c>
      <c r="Q1297">
        <v>-7.0948284781571003E-2</v>
      </c>
    </row>
    <row r="1298" spans="1:17" hidden="1" x14ac:dyDescent="0.3">
      <c r="A1298" t="s">
        <v>2760</v>
      </c>
      <c r="B1298" t="s">
        <v>2761</v>
      </c>
      <c r="C1298" t="s">
        <v>3112</v>
      </c>
      <c r="D1298" t="s">
        <v>141</v>
      </c>
      <c r="E1298">
        <v>1396.7228529899901</v>
      </c>
      <c r="F1298">
        <v>114.12</v>
      </c>
      <c r="G1298">
        <v>12.4997156531032</v>
      </c>
      <c r="H1298">
        <v>-6.3239948832860904</v>
      </c>
      <c r="I1298">
        <v>6.8290489179578797</v>
      </c>
      <c r="J1298">
        <v>-3.19274392764232</v>
      </c>
      <c r="K1298">
        <v>121.30306190246201</v>
      </c>
      <c r="L1298">
        <v>116.001623986276</v>
      </c>
      <c r="M1298">
        <v>39.669949963609902</v>
      </c>
      <c r="N1298">
        <v>0.63124781859291701</v>
      </c>
      <c r="O1298">
        <v>32.273045916579001</v>
      </c>
      <c r="P1298">
        <v>44.730500951173099</v>
      </c>
      <c r="Q1298">
        <v>6.7993412522214997E-2</v>
      </c>
    </row>
    <row r="1299" spans="1:17" hidden="1" x14ac:dyDescent="0.3">
      <c r="A1299" t="s">
        <v>2762</v>
      </c>
      <c r="B1299" t="s">
        <v>2763</v>
      </c>
      <c r="C1299" t="s">
        <v>3112</v>
      </c>
      <c r="D1299" t="s">
        <v>48</v>
      </c>
      <c r="E1299">
        <v>1379.9991030000001</v>
      </c>
      <c r="F1299">
        <v>253.57</v>
      </c>
      <c r="G1299">
        <v>265.34876964985301</v>
      </c>
      <c r="H1299">
        <v>12.0277837728403</v>
      </c>
      <c r="I1299">
        <v>76.527358055699295</v>
      </c>
      <c r="J1299">
        <v>1.47381806365888</v>
      </c>
      <c r="K1299">
        <v>211.53190247229</v>
      </c>
      <c r="L1299">
        <v>151.24550711219601</v>
      </c>
      <c r="M1299">
        <v>54.831024783671303</v>
      </c>
      <c r="N1299">
        <v>0.78473113429258501</v>
      </c>
      <c r="O1299">
        <v>7.1065189099656703</v>
      </c>
      <c r="P1299">
        <v>294.04817404817402</v>
      </c>
      <c r="Q1299">
        <v>0.14299874009448599</v>
      </c>
    </row>
    <row r="1300" spans="1:17" hidden="1" x14ac:dyDescent="0.3">
      <c r="A1300" t="s">
        <v>2764</v>
      </c>
      <c r="B1300" t="s">
        <v>2765</v>
      </c>
      <c r="C1300" t="s">
        <v>3112</v>
      </c>
      <c r="D1300" t="s">
        <v>192</v>
      </c>
      <c r="E1300">
        <v>1375.40823357</v>
      </c>
      <c r="F1300">
        <v>745.15</v>
      </c>
      <c r="G1300">
        <v>70.685491165430406</v>
      </c>
      <c r="H1300">
        <v>-10.3914619569076</v>
      </c>
      <c r="I1300">
        <v>-41.070875337155499</v>
      </c>
      <c r="J1300">
        <v>-10.7023959908738</v>
      </c>
      <c r="K1300">
        <v>865.03759978816504</v>
      </c>
      <c r="L1300">
        <v>813.66984734553205</v>
      </c>
      <c r="M1300">
        <v>16.477262371457002</v>
      </c>
      <c r="N1300">
        <v>0.78167829597319904</v>
      </c>
      <c r="O1300">
        <v>71.837884989599402</v>
      </c>
      <c r="P1300">
        <v>101.39189189189101</v>
      </c>
      <c r="Q1300">
        <v>0.106038178197672</v>
      </c>
    </row>
    <row r="1301" spans="1:17" hidden="1" x14ac:dyDescent="0.3">
      <c r="A1301" t="s">
        <v>2766</v>
      </c>
      <c r="B1301" t="s">
        <v>2767</v>
      </c>
      <c r="C1301" t="s">
        <v>3112</v>
      </c>
      <c r="D1301" t="s">
        <v>51</v>
      </c>
      <c r="E1301">
        <v>1367.9759168749999</v>
      </c>
      <c r="F1301">
        <v>289.10000000000002</v>
      </c>
      <c r="G1301">
        <v>-8.8667006129956094E-2</v>
      </c>
      <c r="H1301">
        <v>-7.9152617907087697</v>
      </c>
      <c r="I1301">
        <v>0.92660642853292896</v>
      </c>
      <c r="J1301">
        <v>-10.436228651326999</v>
      </c>
      <c r="K1301">
        <v>302.70179575540902</v>
      </c>
      <c r="L1301">
        <v>272.18511215276698</v>
      </c>
      <c r="M1301">
        <v>37.528798398722799</v>
      </c>
      <c r="N1301">
        <v>0.72274300339159203</v>
      </c>
      <c r="O1301">
        <v>27.879626426841899</v>
      </c>
      <c r="P1301">
        <v>45.973239081040099</v>
      </c>
      <c r="Q1301">
        <v>3.6889148456416998E-2</v>
      </c>
    </row>
    <row r="1302" spans="1:17" hidden="1" x14ac:dyDescent="0.3">
      <c r="A1302" t="s">
        <v>2768</v>
      </c>
      <c r="B1302" t="s">
        <v>2769</v>
      </c>
      <c r="C1302" t="s">
        <v>3112</v>
      </c>
      <c r="D1302" t="s">
        <v>432</v>
      </c>
      <c r="E1302">
        <v>1361.6910624</v>
      </c>
      <c r="F1302">
        <v>215.1</v>
      </c>
      <c r="G1302">
        <v>-41.380121148865101</v>
      </c>
      <c r="H1302">
        <v>-2.9386948470598599</v>
      </c>
      <c r="I1302">
        <v>-16.341583667491701</v>
      </c>
      <c r="J1302">
        <v>-0.30603048763005403</v>
      </c>
      <c r="K1302">
        <v>238.012406519053</v>
      </c>
      <c r="L1302">
        <v>246.40639449262301</v>
      </c>
      <c r="M1302">
        <v>39.104474047721098</v>
      </c>
      <c r="N1302">
        <v>0.56842205886028496</v>
      </c>
      <c r="O1302">
        <v>45.025569502556898</v>
      </c>
      <c r="P1302">
        <v>4.9012435991221599</v>
      </c>
      <c r="Q1302">
        <v>9.9111457714621001E-2</v>
      </c>
    </row>
    <row r="1303" spans="1:17" hidden="1" x14ac:dyDescent="0.3">
      <c r="A1303" t="s">
        <v>2770</v>
      </c>
      <c r="B1303" t="s">
        <v>2771</v>
      </c>
      <c r="C1303" t="s">
        <v>3112</v>
      </c>
      <c r="D1303" t="s">
        <v>48</v>
      </c>
      <c r="E1303">
        <v>1348.4010000000001</v>
      </c>
      <c r="F1303">
        <v>343.3</v>
      </c>
      <c r="G1303">
        <v>-13.1586393392882</v>
      </c>
      <c r="H1303">
        <v>-4.9021311975280701</v>
      </c>
      <c r="I1303">
        <v>1.70153010372656</v>
      </c>
      <c r="J1303">
        <v>-6.6916145376359504</v>
      </c>
      <c r="K1303">
        <v>386.80883241586201</v>
      </c>
      <c r="L1303">
        <v>364.73048003354597</v>
      </c>
      <c r="M1303">
        <v>21.6535871943255</v>
      </c>
      <c r="N1303">
        <v>0.48202884103119198</v>
      </c>
      <c r="O1303">
        <v>44.9024177104573</v>
      </c>
      <c r="P1303">
        <v>49.163588963719299</v>
      </c>
      <c r="Q1303">
        <v>6.4273530260362005E-2</v>
      </c>
    </row>
    <row r="1304" spans="1:17" hidden="1" x14ac:dyDescent="0.3">
      <c r="A1304" t="s">
        <v>2772</v>
      </c>
      <c r="B1304" t="s">
        <v>2773</v>
      </c>
      <c r="C1304" t="s">
        <v>3112</v>
      </c>
      <c r="D1304" t="s">
        <v>40</v>
      </c>
      <c r="E1304">
        <v>1343</v>
      </c>
      <c r="F1304">
        <v>39.31</v>
      </c>
      <c r="G1304">
        <v>-50.309619523710701</v>
      </c>
      <c r="H1304">
        <v>-1.50182976477679</v>
      </c>
      <c r="I1304">
        <v>-30.018774643718</v>
      </c>
      <c r="J1304">
        <v>-4.8676929312076496</v>
      </c>
      <c r="K1304">
        <v>43.0225851447385</v>
      </c>
      <c r="L1304">
        <v>44.766622350924798</v>
      </c>
      <c r="M1304">
        <v>36.701345858342698</v>
      </c>
      <c r="N1304">
        <v>0.32422544220973398</v>
      </c>
      <c r="O1304">
        <v>101.958789112185</v>
      </c>
      <c r="P1304">
        <v>8.5911602209944604</v>
      </c>
      <c r="Q1304">
        <v>0.14848975999130701</v>
      </c>
    </row>
    <row r="1305" spans="1:17" hidden="1" x14ac:dyDescent="0.3">
      <c r="A1305" t="s">
        <v>2774</v>
      </c>
      <c r="B1305" t="s">
        <v>2775</v>
      </c>
      <c r="C1305" t="s">
        <v>3112</v>
      </c>
      <c r="D1305" t="s">
        <v>163</v>
      </c>
      <c r="E1305">
        <v>1340.3020868999999</v>
      </c>
      <c r="F1305">
        <v>542.35</v>
      </c>
      <c r="G1305">
        <v>-75.488152626708896</v>
      </c>
      <c r="H1305">
        <v>1.0639925055347399</v>
      </c>
      <c r="I1305">
        <v>-22.329213231285099</v>
      </c>
      <c r="J1305">
        <v>-14.6321401439724</v>
      </c>
      <c r="K1305">
        <v>585.57664921878404</v>
      </c>
      <c r="L1305">
        <v>663.38129455781905</v>
      </c>
      <c r="M1305">
        <v>58.051201858091098</v>
      </c>
      <c r="N1305">
        <v>2.2951203295573501</v>
      </c>
      <c r="O1305">
        <v>103.73375126763101</v>
      </c>
      <c r="P1305">
        <v>19.526170798898001</v>
      </c>
      <c r="Q1305">
        <v>-8.2464065034609998E-3</v>
      </c>
    </row>
    <row r="1306" spans="1:17" hidden="1" x14ac:dyDescent="0.3">
      <c r="A1306" t="s">
        <v>2776</v>
      </c>
      <c r="B1306" t="s">
        <v>2777</v>
      </c>
      <c r="C1306" t="s">
        <v>3112</v>
      </c>
      <c r="D1306" t="s">
        <v>969</v>
      </c>
      <c r="E1306">
        <v>1339.8</v>
      </c>
      <c r="F1306">
        <v>219.5</v>
      </c>
      <c r="G1306">
        <v>-21.596658917063799</v>
      </c>
      <c r="H1306">
        <v>-10.2635110913277</v>
      </c>
      <c r="I1306">
        <v>39.500475077892503</v>
      </c>
      <c r="J1306">
        <v>-7.50323078110738</v>
      </c>
      <c r="K1306">
        <v>235.695752795613</v>
      </c>
      <c r="L1306">
        <v>209.86301605703301</v>
      </c>
      <c r="M1306">
        <v>41.612112234645998</v>
      </c>
      <c r="N1306">
        <v>0.30449643595318998</v>
      </c>
      <c r="O1306">
        <v>31.662870159453298</v>
      </c>
      <c r="P1306">
        <v>94.247787610619397</v>
      </c>
      <c r="Q1306">
        <v>-8.0702548382778003E-2</v>
      </c>
    </row>
    <row r="1307" spans="1:17" hidden="1" x14ac:dyDescent="0.3">
      <c r="A1307" t="s">
        <v>2778</v>
      </c>
      <c r="B1307" t="s">
        <v>2779</v>
      </c>
      <c r="C1307" t="s">
        <v>3112</v>
      </c>
      <c r="D1307" t="s">
        <v>276</v>
      </c>
      <c r="E1307">
        <v>1336.005167523</v>
      </c>
      <c r="F1307">
        <v>339.12</v>
      </c>
      <c r="G1307">
        <v>39.131393358643102</v>
      </c>
      <c r="H1307">
        <v>91.508403927879101</v>
      </c>
      <c r="I1307">
        <v>58.354173469349099</v>
      </c>
      <c r="J1307">
        <v>7.0874068550576999</v>
      </c>
      <c r="M1307">
        <v>54.398025576336998</v>
      </c>
      <c r="O1307">
        <v>44.479830148619897</v>
      </c>
      <c r="P1307">
        <v>75.664335664335596</v>
      </c>
    </row>
    <row r="1308" spans="1:17" hidden="1" x14ac:dyDescent="0.3">
      <c r="A1308" t="s">
        <v>2780</v>
      </c>
      <c r="B1308" t="s">
        <v>2781</v>
      </c>
      <c r="C1308" t="s">
        <v>3112</v>
      </c>
      <c r="E1308">
        <v>1335.5558088400001</v>
      </c>
      <c r="F1308">
        <v>324</v>
      </c>
      <c r="G1308">
        <v>1072.21698670411</v>
      </c>
      <c r="H1308">
        <v>-15.405294020297699</v>
      </c>
      <c r="I1308">
        <v>92.619524654003698</v>
      </c>
      <c r="J1308">
        <v>-7.9694722622220304</v>
      </c>
      <c r="K1308">
        <v>359.39755755721802</v>
      </c>
      <c r="L1308">
        <v>271.03107036960103</v>
      </c>
      <c r="M1308">
        <v>22.9095359236902</v>
      </c>
      <c r="N1308">
        <v>0.63698947061686095</v>
      </c>
      <c r="O1308">
        <v>52.716049382716001</v>
      </c>
      <c r="P1308">
        <v>1258.4905660377301</v>
      </c>
      <c r="Q1308">
        <v>0.19802114891380401</v>
      </c>
    </row>
    <row r="1309" spans="1:17" hidden="1" x14ac:dyDescent="0.3">
      <c r="A1309" t="s">
        <v>2782</v>
      </c>
      <c r="B1309" t="s">
        <v>2783</v>
      </c>
      <c r="C1309" t="s">
        <v>3112</v>
      </c>
      <c r="D1309" t="s">
        <v>270</v>
      </c>
      <c r="E1309">
        <v>1321.5499746749999</v>
      </c>
      <c r="F1309">
        <v>337.9</v>
      </c>
      <c r="G1309">
        <v>55.0633070504377</v>
      </c>
      <c r="H1309">
        <v>-9.0896145607002108</v>
      </c>
      <c r="I1309">
        <v>17.5924642200875</v>
      </c>
      <c r="J1309">
        <v>-15.1296171798126</v>
      </c>
      <c r="K1309">
        <v>374.80171376139498</v>
      </c>
      <c r="M1309">
        <v>27.4139316406938</v>
      </c>
      <c r="N1309">
        <v>0.38566656587984899</v>
      </c>
      <c r="O1309">
        <v>37.318733353063003</v>
      </c>
      <c r="P1309">
        <v>97.198716078202494</v>
      </c>
    </row>
    <row r="1310" spans="1:17" hidden="1" x14ac:dyDescent="0.3">
      <c r="A1310" t="s">
        <v>2784</v>
      </c>
      <c r="B1310" t="s">
        <v>2785</v>
      </c>
      <c r="C1310" t="s">
        <v>3112</v>
      </c>
      <c r="D1310" t="s">
        <v>2786</v>
      </c>
      <c r="E1310">
        <v>1319.3370938999999</v>
      </c>
      <c r="F1310">
        <v>1250</v>
      </c>
      <c r="G1310">
        <v>369.53148839498601</v>
      </c>
      <c r="H1310">
        <v>-9.4324519900684507</v>
      </c>
      <c r="I1310">
        <v>70.599864277916396</v>
      </c>
      <c r="J1310">
        <v>-3.6376370447002402</v>
      </c>
      <c r="K1310">
        <v>1416.0718607531901</v>
      </c>
      <c r="L1310">
        <v>1034.8588509020101</v>
      </c>
      <c r="M1310">
        <v>31.095793935624101</v>
      </c>
      <c r="N1310">
        <v>0.80795454545454504</v>
      </c>
      <c r="O1310">
        <v>44.755999999999901</v>
      </c>
      <c r="P1310">
        <v>422.13868003341599</v>
      </c>
    </row>
    <row r="1311" spans="1:17" hidden="1" x14ac:dyDescent="0.3">
      <c r="A1311" t="s">
        <v>2787</v>
      </c>
      <c r="B1311" t="s">
        <v>2788</v>
      </c>
      <c r="C1311" t="s">
        <v>3112</v>
      </c>
      <c r="D1311" t="s">
        <v>2786</v>
      </c>
      <c r="E1311">
        <v>1318.828125</v>
      </c>
      <c r="F1311">
        <v>17.09</v>
      </c>
      <c r="G1311">
        <v>82.684966999683894</v>
      </c>
      <c r="H1311">
        <v>16.6304327794629</v>
      </c>
      <c r="I1311">
        <v>75.203207675038399</v>
      </c>
      <c r="J1311">
        <v>-8.7571249536618296</v>
      </c>
      <c r="K1311">
        <v>16.0767541674611</v>
      </c>
      <c r="L1311">
        <v>14.7470882095036</v>
      </c>
      <c r="M1311">
        <v>35.135802158505697</v>
      </c>
      <c r="N1311">
        <v>0.87291360053387002</v>
      </c>
      <c r="O1311">
        <v>12.346401404330001</v>
      </c>
      <c r="P1311">
        <v>124.27821522309701</v>
      </c>
      <c r="Q1311">
        <v>0.229592562399446</v>
      </c>
    </row>
    <row r="1312" spans="1:17" hidden="1" x14ac:dyDescent="0.3">
      <c r="A1312" t="s">
        <v>2789</v>
      </c>
      <c r="B1312" t="s">
        <v>2790</v>
      </c>
      <c r="C1312" t="s">
        <v>3112</v>
      </c>
      <c r="D1312" t="s">
        <v>270</v>
      </c>
      <c r="E1312">
        <v>1318.6553675580001</v>
      </c>
      <c r="F1312">
        <v>145.08000000000001</v>
      </c>
      <c r="G1312">
        <v>30.947840095802199</v>
      </c>
      <c r="H1312">
        <v>-2.5077000981273501</v>
      </c>
      <c r="I1312">
        <v>9.9207794730512493</v>
      </c>
      <c r="J1312">
        <v>-2.9584322392082498</v>
      </c>
      <c r="K1312">
        <v>145.96878795787001</v>
      </c>
      <c r="L1312">
        <v>126.850147200282</v>
      </c>
      <c r="M1312">
        <v>40.052417333204502</v>
      </c>
      <c r="N1312">
        <v>0.25958647212171998</v>
      </c>
      <c r="O1312">
        <v>22.690929142542</v>
      </c>
      <c r="P1312">
        <v>77.142857142857096</v>
      </c>
      <c r="Q1312">
        <v>6.4076112075980001E-3</v>
      </c>
    </row>
    <row r="1313" spans="1:17" hidden="1" x14ac:dyDescent="0.3">
      <c r="A1313" t="s">
        <v>2791</v>
      </c>
      <c r="B1313" t="s">
        <v>2792</v>
      </c>
      <c r="C1313" t="s">
        <v>3112</v>
      </c>
      <c r="D1313" t="s">
        <v>83</v>
      </c>
      <c r="E1313">
        <v>1313.104</v>
      </c>
      <c r="F1313">
        <v>116.84</v>
      </c>
      <c r="G1313">
        <v>151.07140197858001</v>
      </c>
      <c r="H1313">
        <v>-16.7895640740823</v>
      </c>
      <c r="I1313">
        <v>74.862058808543907</v>
      </c>
      <c r="J1313">
        <v>-16.984377682702998</v>
      </c>
      <c r="K1313">
        <v>119.162771928445</v>
      </c>
      <c r="L1313">
        <v>84.418038597046504</v>
      </c>
      <c r="M1313">
        <v>21.305197346244899</v>
      </c>
      <c r="N1313">
        <v>0.115754090078836</v>
      </c>
      <c r="O1313">
        <v>34.679904142416902</v>
      </c>
      <c r="P1313">
        <v>185.67237163814099</v>
      </c>
      <c r="Q1313">
        <v>0.12664216381690799</v>
      </c>
    </row>
    <row r="1314" spans="1:17" hidden="1" x14ac:dyDescent="0.3">
      <c r="A1314" t="s">
        <v>2793</v>
      </c>
      <c r="B1314" t="s">
        <v>2794</v>
      </c>
      <c r="C1314" t="s">
        <v>3112</v>
      </c>
      <c r="D1314" t="s">
        <v>763</v>
      </c>
      <c r="E1314">
        <v>1307.4282000000001</v>
      </c>
      <c r="F1314">
        <v>14.8</v>
      </c>
      <c r="G1314">
        <v>-33.874383854258198</v>
      </c>
      <c r="H1314">
        <v>-45.198936874932798</v>
      </c>
      <c r="I1314">
        <v>-73.828640342700794</v>
      </c>
      <c r="J1314">
        <v>-21.131157277442899</v>
      </c>
      <c r="K1314">
        <v>26.973452628464202</v>
      </c>
      <c r="L1314">
        <v>30.499324410937799</v>
      </c>
      <c r="M1314">
        <v>10.6496736818403</v>
      </c>
      <c r="N1314">
        <v>1.25134060944044</v>
      </c>
      <c r="O1314">
        <v>205.743243243243</v>
      </c>
      <c r="P1314">
        <v>1.5785861358956701</v>
      </c>
      <c r="Q1314">
        <v>0.104828304333811</v>
      </c>
    </row>
    <row r="1315" spans="1:17" hidden="1" x14ac:dyDescent="0.3">
      <c r="A1315" t="s">
        <v>2795</v>
      </c>
      <c r="B1315" t="s">
        <v>2796</v>
      </c>
      <c r="C1315" t="s">
        <v>3112</v>
      </c>
      <c r="D1315" t="s">
        <v>724</v>
      </c>
      <c r="E1315">
        <v>1307.2854403839999</v>
      </c>
      <c r="F1315">
        <v>62.18</v>
      </c>
      <c r="G1315">
        <v>66.226347078532299</v>
      </c>
      <c r="H1315">
        <v>-9.7570862035189307</v>
      </c>
      <c r="I1315">
        <v>2.08033620984118</v>
      </c>
      <c r="J1315">
        <v>-6.0131945826128304</v>
      </c>
      <c r="K1315">
        <v>66.826436009537503</v>
      </c>
      <c r="L1315">
        <v>60.162620242978299</v>
      </c>
      <c r="M1315">
        <v>21.663656824002501</v>
      </c>
      <c r="N1315">
        <v>0.36095854255472698</v>
      </c>
      <c r="O1315">
        <v>24.638147314248901</v>
      </c>
      <c r="P1315">
        <v>98.025477707006303</v>
      </c>
      <c r="Q1315">
        <v>0.183696699809479</v>
      </c>
    </row>
    <row r="1316" spans="1:17" hidden="1" x14ac:dyDescent="0.3">
      <c r="A1316" t="s">
        <v>2797</v>
      </c>
      <c r="B1316" t="s">
        <v>2798</v>
      </c>
      <c r="C1316" t="s">
        <v>3112</v>
      </c>
      <c r="D1316" t="s">
        <v>419</v>
      </c>
      <c r="E1316">
        <v>1305.8169544</v>
      </c>
      <c r="F1316">
        <v>4128.45</v>
      </c>
      <c r="G1316">
        <v>18.336120278124501</v>
      </c>
      <c r="H1316">
        <v>1.9119469415980599</v>
      </c>
      <c r="I1316">
        <v>26.385098339493599</v>
      </c>
      <c r="J1316">
        <v>-7.0918628095578198</v>
      </c>
      <c r="K1316">
        <v>4142.8821497726703</v>
      </c>
      <c r="L1316">
        <v>3672.3800643417298</v>
      </c>
      <c r="M1316">
        <v>43.0906051523108</v>
      </c>
      <c r="N1316">
        <v>2.65548904552448</v>
      </c>
      <c r="O1316">
        <v>32.713245891315097</v>
      </c>
      <c r="P1316">
        <v>70.245360824742207</v>
      </c>
      <c r="Q1316">
        <v>1.65572920274E-2</v>
      </c>
    </row>
    <row r="1317" spans="1:17" hidden="1" x14ac:dyDescent="0.3">
      <c r="A1317" t="s">
        <v>2799</v>
      </c>
      <c r="B1317" t="s">
        <v>2800</v>
      </c>
      <c r="C1317" t="s">
        <v>3112</v>
      </c>
      <c r="D1317" t="s">
        <v>163</v>
      </c>
      <c r="E1317">
        <v>1304.8191058499999</v>
      </c>
      <c r="F1317">
        <v>1089.95</v>
      </c>
      <c r="G1317">
        <v>-37.540423463128803</v>
      </c>
      <c r="H1317">
        <v>-9.8394037271596098</v>
      </c>
      <c r="I1317">
        <v>-16.4491878036165</v>
      </c>
      <c r="J1317">
        <v>-7.9736127810134398</v>
      </c>
      <c r="K1317">
        <v>1197.92225305382</v>
      </c>
      <c r="L1317">
        <v>1183.03543766745</v>
      </c>
      <c r="M1317">
        <v>25.291621548612301</v>
      </c>
      <c r="N1317">
        <v>0.89457131948434399</v>
      </c>
      <c r="O1317">
        <v>44.502041378044801</v>
      </c>
      <c r="P1317">
        <v>21.125743179418699</v>
      </c>
      <c r="Q1317">
        <v>-4.4538974627569998E-2</v>
      </c>
    </row>
    <row r="1318" spans="1:17" hidden="1" x14ac:dyDescent="0.3">
      <c r="A1318" t="s">
        <v>2801</v>
      </c>
      <c r="B1318" t="s">
        <v>2802</v>
      </c>
      <c r="C1318" t="s">
        <v>3112</v>
      </c>
      <c r="D1318" t="s">
        <v>74</v>
      </c>
      <c r="E1318">
        <v>1302.931006475</v>
      </c>
      <c r="F1318">
        <v>117.86</v>
      </c>
      <c r="G1318">
        <v>17.329028073238199</v>
      </c>
      <c r="H1318">
        <v>1.8177676177515301</v>
      </c>
      <c r="I1318">
        <v>-9.9326181224150893</v>
      </c>
      <c r="J1318">
        <v>4.4967635081040704</v>
      </c>
      <c r="K1318">
        <v>120.735858222261</v>
      </c>
      <c r="L1318">
        <v>115.504058511116</v>
      </c>
      <c r="M1318">
        <v>49.892881674005501</v>
      </c>
      <c r="N1318">
        <v>2.9764880673315202</v>
      </c>
      <c r="O1318">
        <v>26.302392669268599</v>
      </c>
      <c r="P1318">
        <v>53.363695510735198</v>
      </c>
    </row>
    <row r="1319" spans="1:17" hidden="1" x14ac:dyDescent="0.3">
      <c r="A1319" t="s">
        <v>2803</v>
      </c>
      <c r="B1319" t="s">
        <v>2804</v>
      </c>
      <c r="C1319" t="s">
        <v>3112</v>
      </c>
      <c r="D1319" t="s">
        <v>219</v>
      </c>
      <c r="E1319">
        <v>1301.4221501249999</v>
      </c>
      <c r="F1319">
        <v>483</v>
      </c>
      <c r="G1319">
        <v>76.100481849748405</v>
      </c>
      <c r="H1319">
        <v>-8.7477636724150791</v>
      </c>
      <c r="I1319">
        <v>15.844145436845199</v>
      </c>
      <c r="J1319">
        <v>-4.5674010916238901</v>
      </c>
      <c r="K1319">
        <v>483.65273132586299</v>
      </c>
      <c r="L1319">
        <v>417.78470299387499</v>
      </c>
      <c r="M1319">
        <v>28.896599899064899</v>
      </c>
      <c r="N1319">
        <v>0.33619933760155102</v>
      </c>
      <c r="O1319">
        <v>28.7060041407867</v>
      </c>
      <c r="P1319">
        <v>109.908735332464</v>
      </c>
      <c r="Q1319">
        <v>0.12729487287902999</v>
      </c>
    </row>
    <row r="1320" spans="1:17" hidden="1" x14ac:dyDescent="0.3">
      <c r="A1320" t="s">
        <v>2805</v>
      </c>
      <c r="B1320" t="s">
        <v>2806</v>
      </c>
      <c r="C1320" t="s">
        <v>3112</v>
      </c>
      <c r="D1320" t="s">
        <v>51</v>
      </c>
      <c r="E1320">
        <v>1298.4271176</v>
      </c>
      <c r="F1320">
        <v>664.65</v>
      </c>
      <c r="G1320">
        <v>5.5336048968763798</v>
      </c>
      <c r="H1320">
        <v>1.5800008090130799</v>
      </c>
      <c r="I1320">
        <v>3.3242883197472302</v>
      </c>
      <c r="J1320">
        <v>-1.95851031704884</v>
      </c>
      <c r="K1320">
        <v>681.68975617029503</v>
      </c>
      <c r="L1320">
        <v>637.91484187713695</v>
      </c>
      <c r="M1320">
        <v>34.314294976428201</v>
      </c>
      <c r="N1320">
        <v>0.30995450920953499</v>
      </c>
      <c r="O1320">
        <v>22.146994658842999</v>
      </c>
      <c r="P1320">
        <v>39.544404786899001</v>
      </c>
      <c r="Q1320">
        <v>6.7328942885538007E-2</v>
      </c>
    </row>
    <row r="1321" spans="1:17" hidden="1" x14ac:dyDescent="0.3">
      <c r="A1321" t="s">
        <v>2807</v>
      </c>
      <c r="B1321" t="s">
        <v>2808</v>
      </c>
      <c r="C1321" t="s">
        <v>3112</v>
      </c>
      <c r="D1321" t="s">
        <v>443</v>
      </c>
      <c r="E1321">
        <v>1296.5644437209901</v>
      </c>
      <c r="F1321">
        <v>124.52</v>
      </c>
      <c r="G1321">
        <v>-49.6846690911661</v>
      </c>
      <c r="H1321">
        <v>-13.226809567599799</v>
      </c>
      <c r="I1321">
        <v>-30.461888980459999</v>
      </c>
      <c r="J1321">
        <v>-13.130273694534299</v>
      </c>
      <c r="M1321">
        <v>17.262223715950299</v>
      </c>
      <c r="O1321">
        <v>42.145840025698597</v>
      </c>
      <c r="P1321">
        <v>0.41125715668091001</v>
      </c>
    </row>
    <row r="1322" spans="1:17" hidden="1" x14ac:dyDescent="0.3">
      <c r="A1322" t="s">
        <v>2809</v>
      </c>
      <c r="B1322" t="s">
        <v>2810</v>
      </c>
      <c r="C1322" t="s">
        <v>3112</v>
      </c>
      <c r="D1322" t="s">
        <v>74</v>
      </c>
      <c r="E1322">
        <v>1294.6737311740001</v>
      </c>
      <c r="F1322">
        <v>88.09</v>
      </c>
      <c r="G1322">
        <v>-25.352780737743</v>
      </c>
      <c r="H1322">
        <v>-0.56821833131531596</v>
      </c>
      <c r="I1322">
        <v>-31.423630733337699</v>
      </c>
      <c r="J1322">
        <v>-2.7906826312873201</v>
      </c>
      <c r="K1322">
        <v>95.649477108568107</v>
      </c>
      <c r="L1322">
        <v>99.888631553005297</v>
      </c>
      <c r="M1322">
        <v>25.529549502155</v>
      </c>
      <c r="N1322">
        <v>0.85954298019976505</v>
      </c>
      <c r="O1322">
        <v>40.651606311726603</v>
      </c>
      <c r="P1322">
        <v>3.6352941176470699</v>
      </c>
      <c r="Q1322">
        <v>-1.5858740591441999E-2</v>
      </c>
    </row>
    <row r="1323" spans="1:17" hidden="1" x14ac:dyDescent="0.3">
      <c r="A1323" t="s">
        <v>2811</v>
      </c>
      <c r="B1323" t="s">
        <v>2812</v>
      </c>
      <c r="C1323" t="s">
        <v>3112</v>
      </c>
      <c r="D1323" t="s">
        <v>238</v>
      </c>
      <c r="E1323">
        <v>1290.07977962</v>
      </c>
      <c r="F1323">
        <v>339.4</v>
      </c>
      <c r="G1323">
        <v>-56.652341599351097</v>
      </c>
      <c r="H1323">
        <v>-4.6661338203577696</v>
      </c>
      <c r="I1323">
        <v>-38.523089148857899</v>
      </c>
      <c r="J1323">
        <v>-5.7497990412544304</v>
      </c>
      <c r="K1323">
        <v>372.50643063241398</v>
      </c>
      <c r="L1323">
        <v>433.04412251117202</v>
      </c>
      <c r="M1323">
        <v>20.707561394511298</v>
      </c>
      <c r="N1323">
        <v>0.41203576785310903</v>
      </c>
      <c r="O1323">
        <v>87.212728344136707</v>
      </c>
      <c r="P1323">
        <v>4.73692331430333</v>
      </c>
    </row>
    <row r="1324" spans="1:17" hidden="1" x14ac:dyDescent="0.3">
      <c r="A1324" t="s">
        <v>2813</v>
      </c>
      <c r="B1324" t="s">
        <v>2814</v>
      </c>
      <c r="C1324" t="s">
        <v>3112</v>
      </c>
      <c r="D1324" t="s">
        <v>133</v>
      </c>
      <c r="E1324">
        <v>1286.4944422200001</v>
      </c>
      <c r="F1324">
        <v>780.65</v>
      </c>
      <c r="G1324">
        <v>-36.845859122663398</v>
      </c>
      <c r="H1324">
        <v>3.4668461791709499</v>
      </c>
      <c r="I1324">
        <v>-24.529016823497301</v>
      </c>
      <c r="J1324">
        <v>1.2147772285129099</v>
      </c>
      <c r="K1324">
        <v>810.98543368453898</v>
      </c>
      <c r="L1324">
        <v>833.09283813408604</v>
      </c>
      <c r="M1324">
        <v>50.728275945888903</v>
      </c>
      <c r="N1324">
        <v>0.54069045430586404</v>
      </c>
      <c r="O1324">
        <v>38.346249919938501</v>
      </c>
      <c r="P1324">
        <v>2.1793193717277499</v>
      </c>
      <c r="Q1324">
        <v>0.11982808270313999</v>
      </c>
    </row>
    <row r="1325" spans="1:17" hidden="1" x14ac:dyDescent="0.3">
      <c r="A1325" t="s">
        <v>2815</v>
      </c>
      <c r="B1325" t="s">
        <v>2816</v>
      </c>
      <c r="C1325" t="s">
        <v>3112</v>
      </c>
      <c r="D1325" t="s">
        <v>1389</v>
      </c>
      <c r="E1325">
        <v>1278.036597</v>
      </c>
      <c r="F1325">
        <v>282.8</v>
      </c>
      <c r="G1325">
        <v>-20.2749349837746</v>
      </c>
      <c r="H1325">
        <v>-6.0892180553131698</v>
      </c>
      <c r="I1325">
        <v>-6.5584297586662199</v>
      </c>
      <c r="J1325">
        <v>-5.1823266643448003</v>
      </c>
      <c r="K1325">
        <v>306.29234731493102</v>
      </c>
      <c r="L1325">
        <v>281.87836130617097</v>
      </c>
      <c r="M1325">
        <v>26.8773059472583</v>
      </c>
      <c r="N1325">
        <v>0.228327067787851</v>
      </c>
      <c r="O1325">
        <v>41.089108910890999</v>
      </c>
      <c r="P1325">
        <v>33.964945523448598</v>
      </c>
    </row>
    <row r="1326" spans="1:17" hidden="1" x14ac:dyDescent="0.3">
      <c r="A1326" t="s">
        <v>2817</v>
      </c>
      <c r="B1326" t="s">
        <v>2818</v>
      </c>
      <c r="C1326" t="s">
        <v>3112</v>
      </c>
      <c r="D1326" t="s">
        <v>117</v>
      </c>
      <c r="E1326">
        <v>1277.8746990899999</v>
      </c>
      <c r="F1326">
        <v>11.04</v>
      </c>
      <c r="G1326">
        <v>-4.4310579886200401</v>
      </c>
      <c r="H1326">
        <v>-10.895293150236499</v>
      </c>
      <c r="I1326">
        <v>-31.626435275768898</v>
      </c>
      <c r="J1326">
        <v>-9.8887698435848694</v>
      </c>
      <c r="K1326">
        <v>12.5437468457715</v>
      </c>
      <c r="L1326">
        <v>13.119137520660299</v>
      </c>
      <c r="M1326">
        <v>23.208089587602</v>
      </c>
      <c r="N1326">
        <v>0.60358818277022597</v>
      </c>
      <c r="O1326">
        <v>66.6666666666666</v>
      </c>
      <c r="P1326">
        <v>34.634146341463399</v>
      </c>
      <c r="Q1326">
        <v>4.5353756829390003E-2</v>
      </c>
    </row>
    <row r="1327" spans="1:17" hidden="1" x14ac:dyDescent="0.3">
      <c r="A1327" t="s">
        <v>2819</v>
      </c>
      <c r="B1327" t="s">
        <v>2820</v>
      </c>
      <c r="C1327" t="s">
        <v>3112</v>
      </c>
      <c r="D1327" t="s">
        <v>117</v>
      </c>
      <c r="E1327">
        <v>1276.6904011199999</v>
      </c>
      <c r="F1327">
        <v>57.78</v>
      </c>
      <c r="G1327">
        <v>20.105392130275501</v>
      </c>
      <c r="H1327">
        <v>-10.217620370725401</v>
      </c>
      <c r="I1327">
        <v>-17.967570908600798</v>
      </c>
      <c r="J1327">
        <v>-5.5671234526508604</v>
      </c>
      <c r="K1327">
        <v>65.243166736742495</v>
      </c>
      <c r="L1327">
        <v>62.292594903343499</v>
      </c>
      <c r="M1327">
        <v>24.7897672992273</v>
      </c>
      <c r="N1327">
        <v>0.31454443333052701</v>
      </c>
      <c r="O1327">
        <v>48.840429214260901</v>
      </c>
      <c r="P1327">
        <v>56.585365853658502</v>
      </c>
      <c r="Q1327">
        <v>4.9377272145532003E-2</v>
      </c>
    </row>
    <row r="1328" spans="1:17" hidden="1" x14ac:dyDescent="0.3">
      <c r="A1328" t="s">
        <v>2821</v>
      </c>
      <c r="B1328" t="s">
        <v>2822</v>
      </c>
      <c r="C1328" t="s">
        <v>3112</v>
      </c>
      <c r="D1328" t="s">
        <v>539</v>
      </c>
      <c r="E1328">
        <v>1276.40434472999</v>
      </c>
      <c r="F1328">
        <v>382.4</v>
      </c>
      <c r="G1328">
        <v>77.1473189656393</v>
      </c>
      <c r="H1328">
        <v>4.5843213345768099</v>
      </c>
      <c r="I1328">
        <v>31.359269193162199</v>
      </c>
      <c r="J1328">
        <v>-6.3101316152763101</v>
      </c>
      <c r="K1328">
        <v>384.63674305421</v>
      </c>
      <c r="L1328">
        <v>312.62441055577</v>
      </c>
      <c r="M1328">
        <v>26.8281782200417</v>
      </c>
      <c r="N1328">
        <v>0.55234527415860302</v>
      </c>
      <c r="O1328">
        <v>18.946129707112899</v>
      </c>
      <c r="P1328">
        <v>110.34103410341</v>
      </c>
      <c r="Q1328">
        <v>7.8299564409259004E-2</v>
      </c>
    </row>
    <row r="1329" spans="1:17" hidden="1" x14ac:dyDescent="0.3">
      <c r="A1329" t="s">
        <v>2823</v>
      </c>
      <c r="B1329" t="s">
        <v>2824</v>
      </c>
      <c r="C1329" t="s">
        <v>3112</v>
      </c>
      <c r="D1329" t="s">
        <v>21</v>
      </c>
      <c r="E1329">
        <v>1275.7866674909999</v>
      </c>
      <c r="F1329">
        <v>134.99</v>
      </c>
      <c r="G1329">
        <v>41.695957200037</v>
      </c>
      <c r="H1329">
        <v>0.95348658408537101</v>
      </c>
      <c r="I1329">
        <v>23.847809973234298</v>
      </c>
      <c r="J1329">
        <v>-14.368953171123801</v>
      </c>
      <c r="K1329">
        <v>143.17345375667</v>
      </c>
      <c r="L1329">
        <v>124.092556285821</v>
      </c>
      <c r="M1329">
        <v>31.229055400190202</v>
      </c>
      <c r="N1329">
        <v>1.00814874094708</v>
      </c>
      <c r="O1329">
        <v>36.528631750499997</v>
      </c>
      <c r="P1329">
        <v>70.657395701643495</v>
      </c>
      <c r="Q1329">
        <v>9.8717510064012998E-2</v>
      </c>
    </row>
    <row r="1330" spans="1:17" hidden="1" x14ac:dyDescent="0.3">
      <c r="A1330" t="s">
        <v>2825</v>
      </c>
      <c r="B1330" t="s">
        <v>2826</v>
      </c>
      <c r="C1330" t="s">
        <v>3112</v>
      </c>
      <c r="D1330" t="s">
        <v>238</v>
      </c>
      <c r="E1330">
        <v>1273.5035131750001</v>
      </c>
      <c r="F1330">
        <v>782.45</v>
      </c>
      <c r="G1330">
        <v>-11.164785410048999</v>
      </c>
      <c r="H1330">
        <v>18.768870654114099</v>
      </c>
      <c r="I1330">
        <v>42.871932481554502</v>
      </c>
      <c r="J1330">
        <v>-2.9332314024955601</v>
      </c>
      <c r="K1330">
        <v>758.11721450729704</v>
      </c>
      <c r="L1330">
        <v>675.61423665811606</v>
      </c>
      <c r="M1330">
        <v>53.648298318242702</v>
      </c>
      <c r="N1330">
        <v>0.87522839777772099</v>
      </c>
      <c r="O1330">
        <v>22.685155600996801</v>
      </c>
      <c r="P1330">
        <v>80.267250316783702</v>
      </c>
      <c r="Q1330">
        <v>0.208317905112577</v>
      </c>
    </row>
    <row r="1331" spans="1:17" hidden="1" x14ac:dyDescent="0.3">
      <c r="A1331" t="s">
        <v>2827</v>
      </c>
      <c r="B1331" t="s">
        <v>2828</v>
      </c>
      <c r="C1331" t="s">
        <v>3112</v>
      </c>
      <c r="D1331" t="s">
        <v>48</v>
      </c>
      <c r="E1331">
        <v>1270.9182964049901</v>
      </c>
      <c r="F1331">
        <v>215.6</v>
      </c>
      <c r="G1331">
        <v>258.94344410321997</v>
      </c>
      <c r="H1331">
        <v>-16.531024008705199</v>
      </c>
      <c r="I1331">
        <v>78.673809368014801</v>
      </c>
      <c r="J1331">
        <v>-6.5820101726420397</v>
      </c>
      <c r="K1331">
        <v>239.09986644510201</v>
      </c>
      <c r="L1331">
        <v>177.73915648447999</v>
      </c>
      <c r="M1331">
        <v>25.0743202061341</v>
      </c>
      <c r="N1331">
        <v>0.371012869838512</v>
      </c>
      <c r="O1331">
        <v>40.491651205936897</v>
      </c>
      <c r="P1331">
        <v>310.27592768791601</v>
      </c>
      <c r="Q1331">
        <v>0.21290755975665199</v>
      </c>
    </row>
    <row r="1332" spans="1:17" hidden="1" x14ac:dyDescent="0.3">
      <c r="A1332" t="s">
        <v>2829</v>
      </c>
      <c r="B1332" t="s">
        <v>2830</v>
      </c>
      <c r="C1332" t="s">
        <v>3112</v>
      </c>
      <c r="D1332" t="s">
        <v>238</v>
      </c>
      <c r="E1332">
        <v>1269.9077600000001</v>
      </c>
      <c r="F1332">
        <v>3801.55</v>
      </c>
      <c r="G1332">
        <v>1574.6576494896001</v>
      </c>
      <c r="H1332">
        <v>4.67660818504649</v>
      </c>
      <c r="I1332">
        <v>583.73961438884601</v>
      </c>
      <c r="J1332">
        <v>-5.9776889932563799</v>
      </c>
      <c r="K1332">
        <v>3669.32218442464</v>
      </c>
      <c r="L1332">
        <v>1995.8799900588599</v>
      </c>
      <c r="M1332">
        <v>23.4099665417571</v>
      </c>
      <c r="N1332">
        <v>0.44835588543875998</v>
      </c>
      <c r="O1332">
        <v>28.819823493048801</v>
      </c>
      <c r="P1332">
        <v>1652.51244698506</v>
      </c>
      <c r="Q1332">
        <v>0.34057292841058601</v>
      </c>
    </row>
    <row r="1333" spans="1:17" hidden="1" x14ac:dyDescent="0.3">
      <c r="A1333" t="s">
        <v>2831</v>
      </c>
      <c r="B1333" t="s">
        <v>2832</v>
      </c>
      <c r="C1333" t="s">
        <v>3112</v>
      </c>
      <c r="D1333" t="s">
        <v>465</v>
      </c>
      <c r="E1333">
        <v>1269.2122727639901</v>
      </c>
      <c r="F1333">
        <v>205.97</v>
      </c>
      <c r="G1333">
        <v>-26.419824319504599</v>
      </c>
      <c r="H1333">
        <v>-5.8128826090476897</v>
      </c>
      <c r="I1333">
        <v>-14.8523168976424</v>
      </c>
      <c r="J1333">
        <v>-3.4552988846055999</v>
      </c>
      <c r="K1333">
        <v>217.11167849724899</v>
      </c>
      <c r="L1333">
        <v>208.90918730779899</v>
      </c>
      <c r="M1333">
        <v>40.109526106341299</v>
      </c>
      <c r="N1333">
        <v>0.88364546815144995</v>
      </c>
      <c r="O1333">
        <v>27.940962276059601</v>
      </c>
      <c r="P1333">
        <v>28.811757348342699</v>
      </c>
      <c r="Q1333">
        <v>-1.1527903898967001E-2</v>
      </c>
    </row>
    <row r="1334" spans="1:17" hidden="1" x14ac:dyDescent="0.3">
      <c r="A1334" t="s">
        <v>2833</v>
      </c>
      <c r="B1334" t="s">
        <v>2834</v>
      </c>
      <c r="C1334" t="s">
        <v>3112</v>
      </c>
      <c r="D1334" t="s">
        <v>270</v>
      </c>
      <c r="E1334">
        <v>1268.88232118</v>
      </c>
      <c r="F1334">
        <v>95.24</v>
      </c>
      <c r="G1334">
        <v>-39.679405525299799</v>
      </c>
      <c r="H1334">
        <v>-8.8194072383955593</v>
      </c>
      <c r="I1334">
        <v>-20.4973575494854</v>
      </c>
      <c r="J1334">
        <v>-8.5422549112055908</v>
      </c>
      <c r="K1334">
        <v>107.14026127753</v>
      </c>
      <c r="L1334">
        <v>110.260522497452</v>
      </c>
      <c r="M1334">
        <v>23.021084522906101</v>
      </c>
      <c r="N1334">
        <v>0.519336718192007</v>
      </c>
      <c r="O1334">
        <v>35.436791264174701</v>
      </c>
      <c r="P1334">
        <v>3.52173913043478</v>
      </c>
      <c r="Q1334">
        <v>-6.3545206188874007E-2</v>
      </c>
    </row>
    <row r="1335" spans="1:17" hidden="1" x14ac:dyDescent="0.3">
      <c r="A1335" t="s">
        <v>2835</v>
      </c>
      <c r="B1335" t="s">
        <v>2836</v>
      </c>
      <c r="C1335" t="s">
        <v>3112</v>
      </c>
      <c r="D1335" t="s">
        <v>243</v>
      </c>
      <c r="E1335">
        <v>1268.239344288</v>
      </c>
      <c r="F1335">
        <v>160.66999999999999</v>
      </c>
      <c r="G1335">
        <v>-47.7282051244825</v>
      </c>
      <c r="H1335">
        <v>-9.2769760690397103</v>
      </c>
      <c r="I1335">
        <v>-15.4451940660806</v>
      </c>
      <c r="J1335">
        <v>-8.7721399686768606</v>
      </c>
      <c r="K1335">
        <v>175.70457033983899</v>
      </c>
      <c r="M1335">
        <v>12.0246869497836</v>
      </c>
      <c r="N1335">
        <v>0.31130415236208703</v>
      </c>
      <c r="O1335">
        <v>36.864380407045502</v>
      </c>
      <c r="P1335">
        <v>24.840714840714799</v>
      </c>
    </row>
    <row r="1336" spans="1:17" hidden="1" x14ac:dyDescent="0.3">
      <c r="A1336" t="s">
        <v>2837</v>
      </c>
      <c r="B1336" t="s">
        <v>2838</v>
      </c>
      <c r="C1336" t="s">
        <v>3112</v>
      </c>
      <c r="D1336" t="s">
        <v>149</v>
      </c>
      <c r="E1336">
        <v>1263.742674304</v>
      </c>
      <c r="F1336">
        <v>137.1</v>
      </c>
      <c r="G1336">
        <v>10.8418603138241</v>
      </c>
      <c r="H1336">
        <v>-11.4137125818865</v>
      </c>
      <c r="I1336">
        <v>-33.043846514837803</v>
      </c>
      <c r="J1336">
        <v>-6.6131210934354199</v>
      </c>
      <c r="K1336">
        <v>161.407926757116</v>
      </c>
      <c r="L1336">
        <v>164.87497707209201</v>
      </c>
      <c r="M1336">
        <v>19.7895576111979</v>
      </c>
      <c r="N1336">
        <v>0.54179848435337996</v>
      </c>
      <c r="O1336">
        <v>95.149525893508397</v>
      </c>
      <c r="P1336">
        <v>42.515592515592502</v>
      </c>
      <c r="Q1336">
        <v>7.2979815478016005E-2</v>
      </c>
    </row>
    <row r="1337" spans="1:17" hidden="1" x14ac:dyDescent="0.3">
      <c r="A1337" t="s">
        <v>2839</v>
      </c>
      <c r="B1337" t="s">
        <v>2840</v>
      </c>
      <c r="C1337" t="s">
        <v>3112</v>
      </c>
      <c r="D1337" t="s">
        <v>24</v>
      </c>
      <c r="E1337">
        <v>1262.1625819349999</v>
      </c>
      <c r="F1337">
        <v>285.45</v>
      </c>
      <c r="G1337">
        <v>-62.162323640710198</v>
      </c>
      <c r="H1337">
        <v>0.37778377284039399</v>
      </c>
      <c r="I1337">
        <v>-26.250544603861702</v>
      </c>
      <c r="J1337">
        <v>-3.3004685005640999</v>
      </c>
      <c r="K1337">
        <v>300.20339590931798</v>
      </c>
      <c r="M1337">
        <v>17.351259871288999</v>
      </c>
      <c r="N1337">
        <v>0.64577341484158302</v>
      </c>
      <c r="O1337">
        <v>64.301979330880997</v>
      </c>
      <c r="P1337">
        <v>2.3118279569892501</v>
      </c>
    </row>
    <row r="1338" spans="1:17" hidden="1" x14ac:dyDescent="0.3">
      <c r="A1338" t="s">
        <v>2841</v>
      </c>
      <c r="B1338" t="s">
        <v>2842</v>
      </c>
      <c r="C1338" t="s">
        <v>3112</v>
      </c>
      <c r="D1338" t="s">
        <v>2843</v>
      </c>
      <c r="E1338">
        <v>1259.1222720000001</v>
      </c>
      <c r="F1338">
        <v>509.05</v>
      </c>
      <c r="G1338">
        <v>73.781033427538404</v>
      </c>
      <c r="H1338">
        <v>4.2197608502042803</v>
      </c>
      <c r="I1338">
        <v>41.890483528285699</v>
      </c>
      <c r="J1338">
        <v>-3.1137806748035399</v>
      </c>
      <c r="K1338">
        <v>508.43647747992998</v>
      </c>
      <c r="L1338">
        <v>416.54860044119903</v>
      </c>
      <c r="M1338">
        <v>40.992976023961901</v>
      </c>
      <c r="N1338">
        <v>0.81278979501919701</v>
      </c>
      <c r="O1338">
        <v>9.8123956389352696</v>
      </c>
      <c r="P1338">
        <v>129.30180180180099</v>
      </c>
    </row>
    <row r="1339" spans="1:17" hidden="1" x14ac:dyDescent="0.3">
      <c r="A1339" t="s">
        <v>2844</v>
      </c>
      <c r="B1339" t="s">
        <v>2845</v>
      </c>
      <c r="C1339" t="s">
        <v>3112</v>
      </c>
      <c r="D1339" t="s">
        <v>381</v>
      </c>
      <c r="E1339">
        <v>1258.5</v>
      </c>
      <c r="F1339">
        <v>42.69</v>
      </c>
      <c r="G1339">
        <v>-26.7415931775394</v>
      </c>
      <c r="H1339">
        <v>7.9904793203734901</v>
      </c>
      <c r="I1339">
        <v>8.2386724235785298</v>
      </c>
      <c r="J1339">
        <v>1.4271210500615901</v>
      </c>
      <c r="K1339">
        <v>43.278118498251999</v>
      </c>
      <c r="M1339">
        <v>45.586607998259197</v>
      </c>
      <c r="N1339">
        <v>1.36478659877653</v>
      </c>
      <c r="O1339">
        <v>32.490044506910202</v>
      </c>
      <c r="P1339">
        <v>42.299999999999898</v>
      </c>
    </row>
    <row r="1340" spans="1:17" hidden="1" x14ac:dyDescent="0.3">
      <c r="A1340" t="s">
        <v>2846</v>
      </c>
      <c r="B1340" t="s">
        <v>2847</v>
      </c>
      <c r="C1340" t="s">
        <v>3112</v>
      </c>
      <c r="D1340" t="s">
        <v>83</v>
      </c>
      <c r="E1340">
        <v>1258.1344799999999</v>
      </c>
      <c r="F1340">
        <v>799</v>
      </c>
      <c r="G1340">
        <v>-30.3439889056387</v>
      </c>
      <c r="H1340">
        <v>1.3063012251613599</v>
      </c>
      <c r="I1340">
        <v>-7.4209926788474796</v>
      </c>
      <c r="J1340">
        <v>-8.9243589151264097E-2</v>
      </c>
      <c r="K1340">
        <v>829.74850557505704</v>
      </c>
      <c r="L1340">
        <v>819.41820310282003</v>
      </c>
      <c r="M1340">
        <v>30.977953482372001</v>
      </c>
      <c r="N1340">
        <v>0.33347431135302102</v>
      </c>
      <c r="O1340">
        <v>30.963704630788499</v>
      </c>
      <c r="P1340">
        <v>14.494518879415301</v>
      </c>
      <c r="Q1340">
        <v>-7.8546772310446003E-2</v>
      </c>
    </row>
    <row r="1341" spans="1:17" hidden="1" x14ac:dyDescent="0.3">
      <c r="A1341" t="s">
        <v>2848</v>
      </c>
      <c r="B1341" t="s">
        <v>2849</v>
      </c>
      <c r="C1341" t="s">
        <v>3112</v>
      </c>
      <c r="D1341" t="s">
        <v>404</v>
      </c>
      <c r="E1341">
        <v>1257.3729040000001</v>
      </c>
      <c r="F1341">
        <v>607.45000000000005</v>
      </c>
      <c r="G1341">
        <v>234.873703122027</v>
      </c>
      <c r="H1341">
        <v>40.803064671716697</v>
      </c>
      <c r="I1341">
        <v>192.97861020027801</v>
      </c>
      <c r="J1341">
        <v>-7.8210183968734803</v>
      </c>
      <c r="K1341">
        <v>448.581917079596</v>
      </c>
      <c r="L1341">
        <v>270.61949945078698</v>
      </c>
      <c r="M1341">
        <v>54.531495128334903</v>
      </c>
      <c r="N1341">
        <v>0.55229997687912102</v>
      </c>
      <c r="O1341">
        <v>13.071034653057801</v>
      </c>
      <c r="P1341">
        <v>349.96296296296299</v>
      </c>
    </row>
    <row r="1342" spans="1:17" hidden="1" x14ac:dyDescent="0.3">
      <c r="A1342" t="s">
        <v>2850</v>
      </c>
      <c r="B1342" t="s">
        <v>2851</v>
      </c>
      <c r="C1342" t="s">
        <v>3112</v>
      </c>
      <c r="D1342" t="s">
        <v>419</v>
      </c>
      <c r="E1342">
        <v>1252.0882766959901</v>
      </c>
      <c r="F1342">
        <v>31.94</v>
      </c>
      <c r="G1342">
        <v>15.767548501870101</v>
      </c>
      <c r="H1342">
        <v>-5.1975683398356596</v>
      </c>
      <c r="I1342">
        <v>-27.5969885717418</v>
      </c>
      <c r="J1342">
        <v>-8.3924275955946293</v>
      </c>
      <c r="K1342">
        <v>35.406923829607599</v>
      </c>
      <c r="L1342">
        <v>35.249787165284602</v>
      </c>
      <c r="M1342">
        <v>32.984989836949197</v>
      </c>
      <c r="N1342">
        <v>0.70859431376331405</v>
      </c>
      <c r="O1342">
        <v>45.585472761427603</v>
      </c>
      <c r="P1342">
        <v>44.852607709750501</v>
      </c>
      <c r="Q1342">
        <v>-3.2987938912534001E-2</v>
      </c>
    </row>
    <row r="1343" spans="1:17" hidden="1" x14ac:dyDescent="0.3">
      <c r="A1343" t="s">
        <v>2852</v>
      </c>
      <c r="B1343" t="s">
        <v>2853</v>
      </c>
      <c r="C1343" t="s">
        <v>3112</v>
      </c>
      <c r="D1343" t="s">
        <v>21</v>
      </c>
      <c r="E1343">
        <v>1249.903606437</v>
      </c>
      <c r="F1343">
        <v>190.71</v>
      </c>
      <c r="G1343">
        <v>23.754531400184099</v>
      </c>
      <c r="H1343">
        <v>-5.13932972135086</v>
      </c>
      <c r="I1343">
        <v>20.254356480476801</v>
      </c>
      <c r="J1343">
        <v>-1.3315728304903101</v>
      </c>
      <c r="K1343">
        <v>201.27379813507301</v>
      </c>
      <c r="L1343">
        <v>174.16291275740301</v>
      </c>
      <c r="M1343">
        <v>48.598586130872</v>
      </c>
      <c r="N1343">
        <v>0.20141609126577201</v>
      </c>
      <c r="O1343">
        <v>31.036652509045101</v>
      </c>
      <c r="P1343">
        <v>53.860427591770801</v>
      </c>
      <c r="Q1343">
        <v>0.102483198802279</v>
      </c>
    </row>
    <row r="1344" spans="1:17" hidden="1" x14ac:dyDescent="0.3">
      <c r="A1344" t="s">
        <v>2854</v>
      </c>
      <c r="B1344" t="s">
        <v>2855</v>
      </c>
      <c r="C1344" t="s">
        <v>3112</v>
      </c>
      <c r="D1344" t="s">
        <v>465</v>
      </c>
      <c r="E1344">
        <v>1248.1482268499999</v>
      </c>
      <c r="F1344">
        <v>541.35</v>
      </c>
      <c r="G1344">
        <v>-3.6344064847370898</v>
      </c>
      <c r="H1344">
        <v>1.2351008460111199</v>
      </c>
      <c r="I1344">
        <v>22.4696591057589</v>
      </c>
      <c r="J1344">
        <v>1.4608349417174</v>
      </c>
      <c r="K1344">
        <v>550.20299064740595</v>
      </c>
      <c r="L1344">
        <v>501.276958126041</v>
      </c>
      <c r="M1344">
        <v>34.886010786116003</v>
      </c>
      <c r="N1344">
        <v>1.2468207548941901</v>
      </c>
      <c r="O1344">
        <v>35.568486191927498</v>
      </c>
      <c r="P1344">
        <v>52.9237288135593</v>
      </c>
      <c r="Q1344">
        <v>-5.6248642556879997E-3</v>
      </c>
    </row>
    <row r="1345" spans="1:17" hidden="1" x14ac:dyDescent="0.3">
      <c r="A1345" t="s">
        <v>2856</v>
      </c>
      <c r="B1345" t="s">
        <v>2857</v>
      </c>
      <c r="C1345" t="s">
        <v>3112</v>
      </c>
      <c r="D1345" t="s">
        <v>2260</v>
      </c>
      <c r="E1345">
        <v>1241.718758275</v>
      </c>
      <c r="F1345">
        <v>460.75</v>
      </c>
      <c r="G1345">
        <v>107.293517316362</v>
      </c>
      <c r="H1345">
        <v>-13.6003327523979</v>
      </c>
      <c r="I1345">
        <v>-58.7494223743657</v>
      </c>
      <c r="J1345">
        <v>-4.0787964903157397</v>
      </c>
      <c r="K1345">
        <v>563.25601447790598</v>
      </c>
      <c r="L1345">
        <v>615.63304884697402</v>
      </c>
      <c r="M1345">
        <v>42.240310354966297</v>
      </c>
      <c r="N1345">
        <v>1.7103655360660901</v>
      </c>
      <c r="O1345">
        <v>112.696690179055</v>
      </c>
      <c r="P1345">
        <v>147.316156736446</v>
      </c>
      <c r="Q1345">
        <v>0.25272241564578801</v>
      </c>
    </row>
    <row r="1346" spans="1:17" hidden="1" x14ac:dyDescent="0.3">
      <c r="A1346" t="s">
        <v>2858</v>
      </c>
      <c r="B1346" t="s">
        <v>2859</v>
      </c>
      <c r="C1346" t="s">
        <v>3112</v>
      </c>
      <c r="D1346" t="s">
        <v>446</v>
      </c>
      <c r="E1346">
        <v>1240.88420552</v>
      </c>
      <c r="F1346">
        <v>517.95000000000005</v>
      </c>
      <c r="G1346">
        <v>15.932303019322701</v>
      </c>
      <c r="H1346">
        <v>-2.51802740316867</v>
      </c>
      <c r="I1346">
        <v>24.846077181854898</v>
      </c>
      <c r="J1346">
        <v>-7.54106225983982</v>
      </c>
      <c r="K1346">
        <v>559.53288671651103</v>
      </c>
      <c r="L1346">
        <v>476.62061069943098</v>
      </c>
      <c r="M1346">
        <v>35.019623717514001</v>
      </c>
      <c r="N1346">
        <v>0.82041521439236298</v>
      </c>
      <c r="O1346">
        <v>28.9603243556327</v>
      </c>
      <c r="P1346">
        <v>61.960600375234499</v>
      </c>
      <c r="Q1346">
        <v>0.124310076421042</v>
      </c>
    </row>
    <row r="1347" spans="1:17" hidden="1" x14ac:dyDescent="0.3">
      <c r="A1347" t="s">
        <v>2860</v>
      </c>
      <c r="B1347" t="s">
        <v>2861</v>
      </c>
      <c r="C1347" t="s">
        <v>3112</v>
      </c>
      <c r="D1347" t="s">
        <v>169</v>
      </c>
      <c r="E1347">
        <v>1239.9452337799901</v>
      </c>
      <c r="F1347">
        <v>545.45000000000005</v>
      </c>
      <c r="G1347">
        <v>-6.6929922058615103</v>
      </c>
      <c r="H1347">
        <v>8.2243029896641797</v>
      </c>
      <c r="I1347">
        <v>-8.1737419732505696</v>
      </c>
      <c r="J1347">
        <v>1.5599818573228801</v>
      </c>
      <c r="K1347">
        <v>555.89797789199304</v>
      </c>
      <c r="L1347">
        <v>517.97656035568696</v>
      </c>
      <c r="M1347">
        <v>55.472249233312802</v>
      </c>
      <c r="N1347">
        <v>0.24228910135727999</v>
      </c>
      <c r="O1347">
        <v>28.297735814465099</v>
      </c>
      <c r="P1347">
        <v>39.751473225723799</v>
      </c>
      <c r="Q1347">
        <v>4.6194915894530002E-2</v>
      </c>
    </row>
    <row r="1348" spans="1:17" hidden="1" x14ac:dyDescent="0.3">
      <c r="A1348" t="s">
        <v>2862</v>
      </c>
      <c r="B1348" t="s">
        <v>2863</v>
      </c>
      <c r="C1348" t="s">
        <v>3112</v>
      </c>
      <c r="D1348" t="s">
        <v>62</v>
      </c>
      <c r="E1348">
        <v>1238.635050606</v>
      </c>
      <c r="F1348">
        <v>170</v>
      </c>
      <c r="G1348">
        <v>-66.222267324490204</v>
      </c>
      <c r="H1348">
        <v>-14.6108811521629</v>
      </c>
      <c r="I1348">
        <v>-35.755093998881001</v>
      </c>
      <c r="J1348">
        <v>-8.5413266811625395</v>
      </c>
      <c r="K1348">
        <v>211.645072444124</v>
      </c>
      <c r="M1348">
        <v>12.863278735230899</v>
      </c>
      <c r="N1348">
        <v>0.97243258172453495</v>
      </c>
      <c r="O1348">
        <v>74.441176470588204</v>
      </c>
      <c r="P1348">
        <v>0.57386262793586096</v>
      </c>
    </row>
    <row r="1349" spans="1:17" hidden="1" x14ac:dyDescent="0.3">
      <c r="A1349" t="s">
        <v>2864</v>
      </c>
      <c r="B1349" t="s">
        <v>2865</v>
      </c>
      <c r="C1349" t="s">
        <v>3112</v>
      </c>
      <c r="D1349" t="s">
        <v>2866</v>
      </c>
      <c r="E1349">
        <v>1235.8235016000001</v>
      </c>
      <c r="F1349">
        <v>530.15</v>
      </c>
      <c r="G1349">
        <v>395.563482261866</v>
      </c>
      <c r="H1349">
        <v>20.5616183593065</v>
      </c>
      <c r="I1349">
        <v>-13.2951837691837</v>
      </c>
      <c r="J1349">
        <v>5.6527191122441298</v>
      </c>
      <c r="K1349">
        <v>543.86009513073202</v>
      </c>
      <c r="L1349">
        <v>476.96031911631599</v>
      </c>
      <c r="M1349">
        <v>66.474868255967607</v>
      </c>
      <c r="N1349">
        <v>0.99371489196434404</v>
      </c>
      <c r="O1349">
        <v>50.5234367631802</v>
      </c>
      <c r="P1349">
        <v>423.34649555774899</v>
      </c>
    </row>
    <row r="1350" spans="1:17" hidden="1" x14ac:dyDescent="0.3">
      <c r="A1350" t="s">
        <v>2867</v>
      </c>
      <c r="B1350" t="s">
        <v>2868</v>
      </c>
      <c r="C1350" t="s">
        <v>3112</v>
      </c>
      <c r="D1350" t="s">
        <v>122</v>
      </c>
      <c r="E1350">
        <v>1233.820646636</v>
      </c>
      <c r="F1350">
        <v>23.12</v>
      </c>
      <c r="G1350">
        <v>-31.849403337376302</v>
      </c>
      <c r="H1350">
        <v>-5.3569857662377602</v>
      </c>
      <c r="I1350">
        <v>-33.616959279179802</v>
      </c>
      <c r="J1350">
        <v>-14.236561362794699</v>
      </c>
      <c r="K1350">
        <v>25.474634121661499</v>
      </c>
      <c r="L1350">
        <v>27.338944039245298</v>
      </c>
      <c r="M1350">
        <v>21.591552669500501</v>
      </c>
      <c r="N1350">
        <v>1.1305093546687299</v>
      </c>
      <c r="O1350">
        <v>70.415224913494797</v>
      </c>
      <c r="P1350">
        <v>12.780487804878</v>
      </c>
      <c r="Q1350">
        <v>0.18761173356591601</v>
      </c>
    </row>
    <row r="1351" spans="1:17" hidden="1" x14ac:dyDescent="0.3">
      <c r="A1351" t="s">
        <v>2869</v>
      </c>
      <c r="B1351" t="s">
        <v>2870</v>
      </c>
      <c r="C1351" t="s">
        <v>3112</v>
      </c>
      <c r="D1351" t="s">
        <v>630</v>
      </c>
      <c r="E1351">
        <v>1232.27623698</v>
      </c>
      <c r="F1351">
        <v>192.03</v>
      </c>
      <c r="G1351">
        <v>-38.091280460758803</v>
      </c>
      <c r="H1351">
        <v>-4.8288103372748399</v>
      </c>
      <c r="I1351">
        <v>-26.7234550049081</v>
      </c>
      <c r="J1351">
        <v>-5.1686006329906302</v>
      </c>
      <c r="K1351">
        <v>233.698078267662</v>
      </c>
      <c r="L1351">
        <v>236.11104732843199</v>
      </c>
      <c r="M1351">
        <v>21.453066144968499</v>
      </c>
      <c r="N1351">
        <v>0.31520919421864901</v>
      </c>
      <c r="O1351">
        <v>60.391605478310602</v>
      </c>
      <c r="P1351">
        <v>3.43657419876111</v>
      </c>
      <c r="Q1351">
        <v>-3.8936993992268E-2</v>
      </c>
    </row>
    <row r="1352" spans="1:17" hidden="1" x14ac:dyDescent="0.3">
      <c r="A1352" t="s">
        <v>2871</v>
      </c>
      <c r="B1352" t="s">
        <v>2872</v>
      </c>
      <c r="C1352" t="s">
        <v>3112</v>
      </c>
      <c r="D1352" t="s">
        <v>273</v>
      </c>
      <c r="E1352">
        <v>1232.044144578</v>
      </c>
      <c r="F1352">
        <v>23.15</v>
      </c>
      <c r="G1352">
        <v>-50.358264132003001</v>
      </c>
      <c r="H1352">
        <v>-11.3942345757834</v>
      </c>
      <c r="I1352">
        <v>-34.361515236458601</v>
      </c>
      <c r="J1352">
        <v>-12.1871726484154</v>
      </c>
      <c r="K1352">
        <v>27.104767411236502</v>
      </c>
      <c r="L1352">
        <v>30.204435769671001</v>
      </c>
      <c r="M1352">
        <v>15.789087824034</v>
      </c>
      <c r="N1352">
        <v>0.66374532390925001</v>
      </c>
      <c r="O1352">
        <v>97.840172786177106</v>
      </c>
      <c r="P1352">
        <v>5.2751250568440202</v>
      </c>
      <c r="Q1352">
        <v>-4.1061039905555999E-2</v>
      </c>
    </row>
    <row r="1353" spans="1:17" hidden="1" x14ac:dyDescent="0.3">
      <c r="A1353" t="s">
        <v>2873</v>
      </c>
      <c r="B1353" t="s">
        <v>2874</v>
      </c>
      <c r="C1353" t="s">
        <v>3112</v>
      </c>
      <c r="D1353" t="s">
        <v>270</v>
      </c>
      <c r="E1353">
        <v>1231.1629700999999</v>
      </c>
      <c r="F1353">
        <v>207.6</v>
      </c>
      <c r="G1353">
        <v>32.278667505967803</v>
      </c>
      <c r="H1353">
        <v>-3.0558472054678201</v>
      </c>
      <c r="I1353">
        <v>47.647441758389903</v>
      </c>
      <c r="J1353">
        <v>-9.7718543360004695</v>
      </c>
      <c r="K1353">
        <v>214.93706393280499</v>
      </c>
      <c r="L1353">
        <v>172.604823809962</v>
      </c>
      <c r="M1353">
        <v>28.422546215926101</v>
      </c>
      <c r="N1353">
        <v>0.48948253249942603</v>
      </c>
      <c r="O1353">
        <v>28.815028901734099</v>
      </c>
      <c r="P1353">
        <v>91.955617198335602</v>
      </c>
      <c r="Q1353">
        <v>0.13989723120308101</v>
      </c>
    </row>
    <row r="1354" spans="1:17" hidden="1" x14ac:dyDescent="0.3">
      <c r="A1354" t="s">
        <v>2875</v>
      </c>
      <c r="B1354" t="s">
        <v>2876</v>
      </c>
      <c r="C1354" t="s">
        <v>3112</v>
      </c>
      <c r="D1354" t="s">
        <v>117</v>
      </c>
      <c r="E1354">
        <v>1230.1936049999999</v>
      </c>
      <c r="F1354">
        <v>451.6</v>
      </c>
      <c r="G1354">
        <v>34.6922520396094</v>
      </c>
      <c r="H1354">
        <v>-16.533057316439098</v>
      </c>
      <c r="I1354">
        <v>-24.5650690449366</v>
      </c>
      <c r="J1354">
        <v>-12.582292078693801</v>
      </c>
      <c r="K1354">
        <v>536.71393236831</v>
      </c>
      <c r="L1354">
        <v>508.63962466321698</v>
      </c>
      <c r="M1354">
        <v>17.166414624499101</v>
      </c>
      <c r="N1354">
        <v>0.58071563315394403</v>
      </c>
      <c r="O1354">
        <v>49.025686448184203</v>
      </c>
      <c r="P1354">
        <v>72.1036585365853</v>
      </c>
      <c r="Q1354">
        <v>0.124138238171546</v>
      </c>
    </row>
    <row r="1355" spans="1:17" hidden="1" x14ac:dyDescent="0.3">
      <c r="A1355" t="s">
        <v>2877</v>
      </c>
      <c r="B1355" t="s">
        <v>2878</v>
      </c>
      <c r="C1355" t="s">
        <v>3112</v>
      </c>
      <c r="D1355" t="s">
        <v>192</v>
      </c>
      <c r="E1355">
        <v>1225.5283411</v>
      </c>
      <c r="F1355">
        <v>680.1</v>
      </c>
      <c r="G1355">
        <v>-13.0853153449592</v>
      </c>
      <c r="H1355">
        <v>3.5590028015817099</v>
      </c>
      <c r="I1355">
        <v>-12.105829554485901</v>
      </c>
      <c r="J1355">
        <v>-6.5706404652753498</v>
      </c>
      <c r="K1355">
        <v>685.73873651570796</v>
      </c>
      <c r="L1355">
        <v>643.86566065773502</v>
      </c>
      <c r="M1355">
        <v>41.685061044852503</v>
      </c>
      <c r="N1355">
        <v>0.37727105289228202</v>
      </c>
      <c r="O1355">
        <v>11.7482723128951</v>
      </c>
      <c r="P1355">
        <v>38.767598449296003</v>
      </c>
      <c r="Q1355">
        <v>7.0504475200877006E-2</v>
      </c>
    </row>
    <row r="1356" spans="1:17" hidden="1" x14ac:dyDescent="0.3">
      <c r="A1356" t="s">
        <v>2879</v>
      </c>
      <c r="B1356" t="s">
        <v>2880</v>
      </c>
      <c r="C1356" t="s">
        <v>3112</v>
      </c>
      <c r="D1356" t="s">
        <v>243</v>
      </c>
      <c r="E1356">
        <v>1225.4206899999999</v>
      </c>
      <c r="F1356">
        <v>78.28</v>
      </c>
      <c r="G1356">
        <v>-33.0015627570764</v>
      </c>
      <c r="H1356">
        <v>-4.0280874392808199</v>
      </c>
      <c r="I1356">
        <v>-21.813779284467302</v>
      </c>
      <c r="J1356">
        <v>-6.5712618128041802</v>
      </c>
      <c r="K1356">
        <v>82.824725568483203</v>
      </c>
      <c r="L1356">
        <v>84.379901141529601</v>
      </c>
      <c r="M1356">
        <v>12.604391496809599</v>
      </c>
      <c r="N1356">
        <v>0.55587387919009301</v>
      </c>
      <c r="O1356">
        <v>34.070005109862002</v>
      </c>
      <c r="P1356">
        <v>13.449275362318801</v>
      </c>
      <c r="Q1356">
        <v>-8.8065511105499998E-4</v>
      </c>
    </row>
    <row r="1357" spans="1:17" hidden="1" x14ac:dyDescent="0.3">
      <c r="A1357" t="s">
        <v>2881</v>
      </c>
      <c r="B1357" t="s">
        <v>2882</v>
      </c>
      <c r="C1357" t="s">
        <v>3112</v>
      </c>
      <c r="D1357" t="s">
        <v>2883</v>
      </c>
      <c r="E1357">
        <v>1225.0399662</v>
      </c>
      <c r="F1357">
        <v>567.75</v>
      </c>
      <c r="G1357">
        <v>147.89069391460501</v>
      </c>
      <c r="H1357">
        <v>-13.717013598463</v>
      </c>
      <c r="I1357">
        <v>64.930981482508599</v>
      </c>
      <c r="J1357">
        <v>-9.6197351763242906</v>
      </c>
      <c r="K1357">
        <v>607.11409039426803</v>
      </c>
      <c r="L1357">
        <v>450.62294973630299</v>
      </c>
      <c r="M1357">
        <v>26.1442474341458</v>
      </c>
      <c r="N1357">
        <v>0.415496797056017</v>
      </c>
      <c r="O1357">
        <v>32.787318361955002</v>
      </c>
      <c r="P1357">
        <v>205.324011831137</v>
      </c>
    </row>
    <row r="1358" spans="1:17" hidden="1" x14ac:dyDescent="0.3">
      <c r="A1358" t="s">
        <v>2884</v>
      </c>
      <c r="B1358" t="s">
        <v>2885</v>
      </c>
      <c r="C1358" t="s">
        <v>3112</v>
      </c>
      <c r="D1358" t="s">
        <v>603</v>
      </c>
      <c r="E1358">
        <v>1222.26932401</v>
      </c>
      <c r="F1358">
        <v>21.87</v>
      </c>
      <c r="G1358">
        <v>-57.120654652909998</v>
      </c>
      <c r="H1358">
        <v>-1.2742604491037</v>
      </c>
      <c r="I1358">
        <v>-14.292991805866199</v>
      </c>
      <c r="J1358">
        <v>-3.3115757775427102</v>
      </c>
      <c r="K1358">
        <v>23.649818800320698</v>
      </c>
      <c r="L1358">
        <v>24.700690412433801</v>
      </c>
      <c r="M1358">
        <v>19.7959681526001</v>
      </c>
      <c r="N1358">
        <v>0.36051532008091097</v>
      </c>
      <c r="O1358">
        <v>52.720621856424302</v>
      </c>
      <c r="P1358">
        <v>45.8</v>
      </c>
      <c r="Q1358">
        <v>0.246879065275555</v>
      </c>
    </row>
    <row r="1359" spans="1:17" hidden="1" x14ac:dyDescent="0.3">
      <c r="A1359" t="s">
        <v>2886</v>
      </c>
      <c r="B1359" t="s">
        <v>2887</v>
      </c>
      <c r="C1359" t="s">
        <v>3112</v>
      </c>
      <c r="D1359" t="s">
        <v>192</v>
      </c>
      <c r="E1359">
        <v>1218.9000000000001</v>
      </c>
      <c r="F1359">
        <v>125.16</v>
      </c>
      <c r="G1359">
        <v>109.487128884212</v>
      </c>
      <c r="H1359">
        <v>10.499770190497401</v>
      </c>
      <c r="I1359">
        <v>40.706314220905597</v>
      </c>
      <c r="J1359">
        <v>-13.723308383729901</v>
      </c>
      <c r="K1359">
        <v>122.09971475242401</v>
      </c>
      <c r="L1359">
        <v>99.424567872100397</v>
      </c>
      <c r="M1359">
        <v>35.540239775627903</v>
      </c>
      <c r="N1359">
        <v>0.77066831544653303</v>
      </c>
      <c r="O1359">
        <v>16.410993927772399</v>
      </c>
      <c r="P1359">
        <v>142.08897485493199</v>
      </c>
      <c r="Q1359">
        <v>7.9596111973806005E-2</v>
      </c>
    </row>
    <row r="1360" spans="1:17" hidden="1" x14ac:dyDescent="0.3">
      <c r="A1360" t="s">
        <v>2888</v>
      </c>
      <c r="B1360" t="s">
        <v>2889</v>
      </c>
      <c r="C1360" t="s">
        <v>3112</v>
      </c>
      <c r="D1360" t="s">
        <v>74</v>
      </c>
      <c r="E1360">
        <v>1218.645</v>
      </c>
      <c r="F1360">
        <v>41.16</v>
      </c>
      <c r="G1360">
        <v>-47.064065390839602</v>
      </c>
      <c r="H1360">
        <v>-8.1467542148392802</v>
      </c>
      <c r="I1360">
        <v>-12.705552235013499</v>
      </c>
      <c r="J1360">
        <v>-6.4777436403031698</v>
      </c>
      <c r="K1360">
        <v>46.566813010387797</v>
      </c>
      <c r="L1360">
        <v>47.697026813665403</v>
      </c>
      <c r="M1360">
        <v>19.954170803705701</v>
      </c>
      <c r="N1360">
        <v>0.52960882026071099</v>
      </c>
      <c r="O1360">
        <v>39.674441205053398</v>
      </c>
      <c r="P1360">
        <v>6.4941785252263697</v>
      </c>
      <c r="Q1360">
        <v>1.7392826861754002E-2</v>
      </c>
    </row>
    <row r="1361" spans="1:17" hidden="1" x14ac:dyDescent="0.3">
      <c r="A1361" t="s">
        <v>2890</v>
      </c>
      <c r="B1361" t="s">
        <v>2891</v>
      </c>
      <c r="C1361" t="s">
        <v>3112</v>
      </c>
      <c r="D1361" t="s">
        <v>192</v>
      </c>
      <c r="E1361">
        <v>1215.535725</v>
      </c>
      <c r="F1361">
        <v>91.17</v>
      </c>
      <c r="G1361">
        <v>-26.257589567069001</v>
      </c>
      <c r="H1361">
        <v>-14.149512481216901</v>
      </c>
      <c r="I1361">
        <v>-44.333392748403</v>
      </c>
      <c r="J1361">
        <v>-11.697566598966199</v>
      </c>
      <c r="K1361">
        <v>110.566403704414</v>
      </c>
      <c r="L1361">
        <v>115.21323584001399</v>
      </c>
      <c r="M1361">
        <v>12.447307070775899</v>
      </c>
      <c r="N1361">
        <v>0.630950713615131</v>
      </c>
      <c r="O1361">
        <v>72.205769441702301</v>
      </c>
      <c r="P1361">
        <v>11.047503045067</v>
      </c>
      <c r="Q1361">
        <v>7.5863448669506006E-2</v>
      </c>
    </row>
    <row r="1362" spans="1:17" hidden="1" x14ac:dyDescent="0.3">
      <c r="A1362" t="s">
        <v>2892</v>
      </c>
      <c r="B1362" t="s">
        <v>2893</v>
      </c>
      <c r="C1362" t="s">
        <v>3112</v>
      </c>
      <c r="D1362" t="s">
        <v>985</v>
      </c>
      <c r="E1362">
        <v>1213.9859959400001</v>
      </c>
      <c r="F1362">
        <v>187.62</v>
      </c>
      <c r="G1362">
        <v>-58.152284032568403</v>
      </c>
      <c r="H1362">
        <v>-11.8979804192993</v>
      </c>
      <c r="I1362">
        <v>-29.093905357984699</v>
      </c>
      <c r="J1362">
        <v>-8.9698411549373809</v>
      </c>
      <c r="K1362">
        <v>210.97024857873799</v>
      </c>
      <c r="L1362">
        <v>225.68897939582101</v>
      </c>
      <c r="M1362">
        <v>10.7123842500928</v>
      </c>
      <c r="N1362">
        <v>0.45388069989768398</v>
      </c>
      <c r="O1362">
        <v>52.0093806630423</v>
      </c>
      <c r="P1362">
        <v>2.6367614879649799</v>
      </c>
      <c r="Q1362">
        <v>-4.8696514267156002E-2</v>
      </c>
    </row>
    <row r="1363" spans="1:17" hidden="1" x14ac:dyDescent="0.3">
      <c r="A1363" t="s">
        <v>2894</v>
      </c>
      <c r="B1363" t="s">
        <v>2895</v>
      </c>
      <c r="C1363" t="s">
        <v>3112</v>
      </c>
      <c r="D1363" t="s">
        <v>1389</v>
      </c>
      <c r="E1363">
        <v>1207.72497</v>
      </c>
      <c r="F1363">
        <v>175.75</v>
      </c>
      <c r="G1363">
        <v>-63.908762887014703</v>
      </c>
      <c r="H1363">
        <v>-10.746224331956499</v>
      </c>
      <c r="I1363">
        <v>-44.441298489809903</v>
      </c>
      <c r="J1363">
        <v>-11.8304457992599</v>
      </c>
      <c r="K1363">
        <v>211.25581659720601</v>
      </c>
      <c r="L1363">
        <v>242.539756248038</v>
      </c>
      <c r="M1363">
        <v>14.2109005695691</v>
      </c>
      <c r="N1363">
        <v>1.1067962193984799</v>
      </c>
      <c r="O1363">
        <v>88.335704125177799</v>
      </c>
      <c r="P1363">
        <v>2.7177089421390899</v>
      </c>
      <c r="Q1363">
        <v>2.0800947480420998E-2</v>
      </c>
    </row>
    <row r="1364" spans="1:17" hidden="1" x14ac:dyDescent="0.3">
      <c r="A1364" t="s">
        <v>2896</v>
      </c>
      <c r="B1364" t="s">
        <v>2897</v>
      </c>
      <c r="C1364" t="s">
        <v>3112</v>
      </c>
      <c r="D1364" t="s">
        <v>2898</v>
      </c>
      <c r="E1364">
        <v>1206.083231419</v>
      </c>
      <c r="F1364">
        <v>34.270000000000003</v>
      </c>
      <c r="G1364">
        <v>-33.892602336978499</v>
      </c>
      <c r="H1364">
        <v>-10.466249640047399</v>
      </c>
      <c r="I1364">
        <v>2.7060005810571699</v>
      </c>
      <c r="J1364">
        <v>-10.697597071349101</v>
      </c>
      <c r="K1364">
        <v>36.329177433425102</v>
      </c>
      <c r="L1364">
        <v>34.551746597301403</v>
      </c>
      <c r="M1364">
        <v>29.882659130985299</v>
      </c>
      <c r="N1364">
        <v>0.87496205552668105</v>
      </c>
      <c r="O1364">
        <v>51.7362124306973</v>
      </c>
      <c r="P1364">
        <v>31.807692307692299</v>
      </c>
      <c r="Q1364">
        <v>0.14990172322974801</v>
      </c>
    </row>
    <row r="1365" spans="1:17" hidden="1" x14ac:dyDescent="0.3">
      <c r="A1365" t="s">
        <v>2899</v>
      </c>
      <c r="B1365" t="s">
        <v>2900</v>
      </c>
      <c r="C1365" t="s">
        <v>3112</v>
      </c>
      <c r="D1365" t="s">
        <v>969</v>
      </c>
      <c r="E1365">
        <v>1202.2821799999999</v>
      </c>
      <c r="F1365">
        <v>80.52</v>
      </c>
      <c r="G1365">
        <v>-32.380169693986801</v>
      </c>
      <c r="H1365">
        <v>-2.3708850359730098</v>
      </c>
      <c r="I1365">
        <v>-16.167806334918399</v>
      </c>
      <c r="J1365">
        <v>-5.3233028505845201</v>
      </c>
      <c r="K1365">
        <v>86.334862955465098</v>
      </c>
      <c r="L1365">
        <v>88.398111779497796</v>
      </c>
      <c r="M1365">
        <v>16.514109394215399</v>
      </c>
      <c r="N1365">
        <v>0.22655894760197201</v>
      </c>
      <c r="O1365">
        <v>43.628912071534998</v>
      </c>
      <c r="P1365">
        <v>8.8108108108108105</v>
      </c>
      <c r="Q1365">
        <v>-2.3372936406313001E-2</v>
      </c>
    </row>
    <row r="1366" spans="1:17" hidden="1" x14ac:dyDescent="0.3">
      <c r="A1366" t="s">
        <v>2901</v>
      </c>
      <c r="B1366" t="s">
        <v>2902</v>
      </c>
      <c r="C1366" t="s">
        <v>3112</v>
      </c>
      <c r="D1366" t="s">
        <v>270</v>
      </c>
      <c r="E1366">
        <v>1202.138238735</v>
      </c>
      <c r="F1366">
        <v>724.4</v>
      </c>
      <c r="G1366">
        <v>1.4472070234466199</v>
      </c>
      <c r="H1366">
        <v>0.55743120873783503</v>
      </c>
      <c r="I1366">
        <v>20.762269715832002</v>
      </c>
      <c r="J1366">
        <v>-12.604458014979301</v>
      </c>
      <c r="K1366">
        <v>698.89968779378796</v>
      </c>
      <c r="L1366">
        <v>612.06707388425798</v>
      </c>
      <c r="M1366">
        <v>30.930154049058402</v>
      </c>
      <c r="N1366">
        <v>1.0260299764641201</v>
      </c>
      <c r="O1366">
        <v>30.0386526780784</v>
      </c>
      <c r="P1366">
        <v>64.263038548752803</v>
      </c>
      <c r="Q1366">
        <v>7.5637683138868997E-2</v>
      </c>
    </row>
    <row r="1367" spans="1:17" hidden="1" x14ac:dyDescent="0.3">
      <c r="A1367" t="s">
        <v>2903</v>
      </c>
      <c r="B1367" t="s">
        <v>2904</v>
      </c>
      <c r="C1367" t="s">
        <v>3112</v>
      </c>
      <c r="D1367" t="s">
        <v>67</v>
      </c>
      <c r="E1367">
        <v>1201.104</v>
      </c>
      <c r="F1367">
        <v>798.35</v>
      </c>
      <c r="G1367">
        <v>63.095647791983403</v>
      </c>
      <c r="H1367">
        <v>-2.3529501721137298</v>
      </c>
      <c r="I1367">
        <v>17.6710894490237</v>
      </c>
      <c r="J1367">
        <v>-6.2847596210789396</v>
      </c>
      <c r="K1367">
        <v>850.35094787063997</v>
      </c>
      <c r="L1367">
        <v>714.14288053724204</v>
      </c>
      <c r="M1367">
        <v>32.682372192071099</v>
      </c>
      <c r="N1367">
        <v>0.17261959260521501</v>
      </c>
      <c r="O1367">
        <v>35.059810859898498</v>
      </c>
      <c r="P1367">
        <v>97.831743278404105</v>
      </c>
      <c r="Q1367">
        <v>0.157772599846039</v>
      </c>
    </row>
    <row r="1368" spans="1:17" hidden="1" x14ac:dyDescent="0.3">
      <c r="A1368" t="s">
        <v>2905</v>
      </c>
      <c r="B1368" t="s">
        <v>2906</v>
      </c>
      <c r="C1368" t="s">
        <v>3112</v>
      </c>
      <c r="D1368" t="s">
        <v>630</v>
      </c>
      <c r="E1368">
        <v>1200.8230656000001</v>
      </c>
      <c r="F1368">
        <v>18.239999999999998</v>
      </c>
      <c r="G1368">
        <v>10.398804885935499</v>
      </c>
      <c r="H1368">
        <v>-7.7146673816889102</v>
      </c>
      <c r="I1368">
        <v>54.296909671966198</v>
      </c>
      <c r="J1368">
        <v>-12.310544144664901</v>
      </c>
      <c r="K1368">
        <v>18.1239654568916</v>
      </c>
      <c r="L1368">
        <v>15.0274576645606</v>
      </c>
      <c r="M1368">
        <v>32.463876160669898</v>
      </c>
      <c r="N1368">
        <v>0.45937597114929102</v>
      </c>
      <c r="O1368">
        <v>44.462719298245602</v>
      </c>
      <c r="P1368">
        <v>82.399999999999906</v>
      </c>
      <c r="Q1368">
        <v>5.6015244314356998E-2</v>
      </c>
    </row>
    <row r="1369" spans="1:17" hidden="1" x14ac:dyDescent="0.3">
      <c r="A1369" t="s">
        <v>2907</v>
      </c>
      <c r="B1369" t="s">
        <v>2908</v>
      </c>
      <c r="C1369" t="s">
        <v>3112</v>
      </c>
      <c r="D1369" t="s">
        <v>2909</v>
      </c>
      <c r="E1369">
        <v>1196.6499668399999</v>
      </c>
      <c r="F1369">
        <v>505.45</v>
      </c>
      <c r="G1369">
        <v>106.818982526814</v>
      </c>
      <c r="H1369">
        <v>8.7176866034276301</v>
      </c>
      <c r="I1369">
        <v>126.04176263751999</v>
      </c>
      <c r="J1369">
        <v>-10.705222842497699</v>
      </c>
      <c r="K1369">
        <v>437.29149868493198</v>
      </c>
      <c r="M1369">
        <v>36.606619805681497</v>
      </c>
      <c r="O1369">
        <v>16.757344940152301</v>
      </c>
      <c r="P1369">
        <v>146.32066276803101</v>
      </c>
    </row>
    <row r="1370" spans="1:17" hidden="1" x14ac:dyDescent="0.3">
      <c r="A1370" t="s">
        <v>2910</v>
      </c>
      <c r="B1370" t="s">
        <v>2911</v>
      </c>
      <c r="C1370" t="s">
        <v>3112</v>
      </c>
      <c r="D1370" t="s">
        <v>603</v>
      </c>
      <c r="E1370">
        <v>1195.44572419</v>
      </c>
      <c r="F1370">
        <v>570.79999999999995</v>
      </c>
      <c r="G1370">
        <v>-0.42915341190225498</v>
      </c>
      <c r="H1370">
        <v>-11.315499809249101</v>
      </c>
      <c r="I1370">
        <v>14.337818273538</v>
      </c>
      <c r="J1370">
        <v>-8.5280598229573599</v>
      </c>
      <c r="K1370">
        <v>651.84310316155097</v>
      </c>
      <c r="L1370">
        <v>586.99028596220603</v>
      </c>
      <c r="M1370">
        <v>23.612597853454801</v>
      </c>
      <c r="N1370">
        <v>0.38337804650402402</v>
      </c>
      <c r="O1370">
        <v>51.524176594253603</v>
      </c>
      <c r="P1370">
        <v>51.105228325612103</v>
      </c>
      <c r="Q1370">
        <v>1.5739682475723001E-2</v>
      </c>
    </row>
    <row r="1371" spans="1:17" hidden="1" x14ac:dyDescent="0.3">
      <c r="A1371" t="s">
        <v>2912</v>
      </c>
      <c r="B1371" t="s">
        <v>2913</v>
      </c>
      <c r="C1371" t="s">
        <v>3112</v>
      </c>
      <c r="D1371" t="s">
        <v>51</v>
      </c>
      <c r="E1371">
        <v>1194.7208022100001</v>
      </c>
      <c r="F1371">
        <v>469.5</v>
      </c>
      <c r="G1371">
        <v>-12.5400088776204</v>
      </c>
      <c r="H1371">
        <v>16.3853595304161</v>
      </c>
      <c r="I1371">
        <v>24.896276195153099</v>
      </c>
      <c r="J1371">
        <v>-4.2863397488839201</v>
      </c>
      <c r="K1371">
        <v>427.38890203849002</v>
      </c>
      <c r="L1371">
        <v>381.37140889353998</v>
      </c>
      <c r="M1371">
        <v>46.777218946211597</v>
      </c>
      <c r="N1371">
        <v>1.15199622627735</v>
      </c>
      <c r="O1371">
        <v>6.47497337593183</v>
      </c>
      <c r="P1371">
        <v>71.600877192982395</v>
      </c>
      <c r="Q1371">
        <v>9.8044685884935007E-2</v>
      </c>
    </row>
    <row r="1372" spans="1:17" hidden="1" x14ac:dyDescent="0.3">
      <c r="A1372" t="s">
        <v>2914</v>
      </c>
      <c r="B1372" t="s">
        <v>2915</v>
      </c>
      <c r="C1372" t="s">
        <v>3112</v>
      </c>
      <c r="D1372" t="s">
        <v>539</v>
      </c>
      <c r="E1372">
        <v>1193.5835231999999</v>
      </c>
      <c r="F1372">
        <v>7104.2</v>
      </c>
      <c r="G1372">
        <v>64.222392109522801</v>
      </c>
      <c r="H1372">
        <v>16.601629926686499</v>
      </c>
      <c r="I1372">
        <v>23.867161215151398</v>
      </c>
      <c r="J1372">
        <v>-6.3159392518309696</v>
      </c>
      <c r="K1372">
        <v>6847.1926938184897</v>
      </c>
      <c r="L1372">
        <v>5773.9585570456202</v>
      </c>
      <c r="M1372">
        <v>43.486587709015701</v>
      </c>
      <c r="N1372">
        <v>1.55500732590069</v>
      </c>
      <c r="O1372">
        <v>16.8322963880521</v>
      </c>
      <c r="P1372">
        <v>97.338888888888803</v>
      </c>
      <c r="Q1372">
        <v>0.19227714555160499</v>
      </c>
    </row>
    <row r="1373" spans="1:17" hidden="1" x14ac:dyDescent="0.3">
      <c r="A1373" t="s">
        <v>2916</v>
      </c>
      <c r="B1373" t="s">
        <v>2917</v>
      </c>
      <c r="C1373" t="s">
        <v>3112</v>
      </c>
      <c r="D1373" t="s">
        <v>1329</v>
      </c>
      <c r="E1373">
        <v>1185.1575299000001</v>
      </c>
      <c r="F1373">
        <v>795.35</v>
      </c>
      <c r="G1373">
        <v>39.941575485222401</v>
      </c>
      <c r="H1373">
        <v>2.9374296824863002</v>
      </c>
      <c r="I1373">
        <v>66.839480123898198</v>
      </c>
      <c r="J1373">
        <v>0.118418090634337</v>
      </c>
      <c r="K1373">
        <v>796.41902555896797</v>
      </c>
      <c r="L1373">
        <v>635.00496815244605</v>
      </c>
      <c r="M1373">
        <v>44.592282464184102</v>
      </c>
      <c r="N1373">
        <v>0.37669696806582698</v>
      </c>
      <c r="O1373">
        <v>29.125542214119498</v>
      </c>
      <c r="P1373">
        <v>137.38248022683101</v>
      </c>
      <c r="Q1373">
        <v>0.15667377967496099</v>
      </c>
    </row>
    <row r="1374" spans="1:17" hidden="1" x14ac:dyDescent="0.3">
      <c r="A1374" t="s">
        <v>2918</v>
      </c>
      <c r="B1374" t="s">
        <v>2919</v>
      </c>
      <c r="C1374" t="s">
        <v>3112</v>
      </c>
      <c r="D1374" t="s">
        <v>21</v>
      </c>
      <c r="E1374">
        <v>1185.0013270920001</v>
      </c>
      <c r="F1374">
        <v>109.04</v>
      </c>
      <c r="G1374">
        <v>-9.58247129046255</v>
      </c>
      <c r="H1374">
        <v>-3.5856616053108601</v>
      </c>
      <c r="I1374">
        <v>-19.329463954407299</v>
      </c>
      <c r="J1374">
        <v>-6.3599350176117904</v>
      </c>
      <c r="K1374">
        <v>117.982160309321</v>
      </c>
      <c r="L1374">
        <v>117.492869796978</v>
      </c>
      <c r="M1374">
        <v>30.538824872775901</v>
      </c>
      <c r="N1374">
        <v>0.485009227172496</v>
      </c>
      <c r="O1374">
        <v>61.867204695524499</v>
      </c>
      <c r="P1374">
        <v>25.3333333333333</v>
      </c>
      <c r="Q1374">
        <v>-1.60495708378E-4</v>
      </c>
    </row>
    <row r="1375" spans="1:17" hidden="1" x14ac:dyDescent="0.3">
      <c r="A1375" t="s">
        <v>2920</v>
      </c>
      <c r="B1375" t="s">
        <v>2921</v>
      </c>
      <c r="C1375" t="s">
        <v>3112</v>
      </c>
      <c r="D1375" t="s">
        <v>763</v>
      </c>
      <c r="E1375">
        <v>1179.9087500000001</v>
      </c>
      <c r="F1375">
        <v>222.2</v>
      </c>
      <c r="G1375">
        <v>-59.7383034505296</v>
      </c>
      <c r="H1375">
        <v>-7.3541954339366598</v>
      </c>
      <c r="I1375">
        <v>-40.064548844855999</v>
      </c>
      <c r="J1375">
        <v>-4.3980190122774196</v>
      </c>
      <c r="K1375">
        <v>239.91954805893999</v>
      </c>
      <c r="M1375">
        <v>26.439653930988001</v>
      </c>
      <c r="N1375">
        <v>0.335760104303512</v>
      </c>
      <c r="O1375">
        <v>109.720972097209</v>
      </c>
      <c r="P1375">
        <v>4.8162649181564898</v>
      </c>
    </row>
    <row r="1376" spans="1:17" hidden="1" x14ac:dyDescent="0.3">
      <c r="A1376" t="s">
        <v>2922</v>
      </c>
      <c r="B1376" t="s">
        <v>2923</v>
      </c>
      <c r="C1376" t="s">
        <v>3112</v>
      </c>
      <c r="D1376" t="s">
        <v>309</v>
      </c>
      <c r="E1376">
        <v>1179.437625</v>
      </c>
      <c r="F1376">
        <v>55.25</v>
      </c>
      <c r="G1376">
        <v>88.756277317482002</v>
      </c>
      <c r="H1376">
        <v>-6.7653196754354701</v>
      </c>
      <c r="I1376">
        <v>96.601296707136697</v>
      </c>
      <c r="J1376">
        <v>-3.8373897822488199</v>
      </c>
      <c r="K1376">
        <v>52.697824536291101</v>
      </c>
      <c r="L1376">
        <v>36.6694512556764</v>
      </c>
      <c r="M1376">
        <v>38.388967567795802</v>
      </c>
      <c r="N1376">
        <v>1.07073492711273</v>
      </c>
      <c r="O1376">
        <v>29.954751131221698</v>
      </c>
      <c r="P1376">
        <v>267.47588959095401</v>
      </c>
    </row>
    <row r="1377" spans="1:17" hidden="1" x14ac:dyDescent="0.3">
      <c r="A1377" t="s">
        <v>2924</v>
      </c>
      <c r="B1377" t="s">
        <v>2925</v>
      </c>
      <c r="C1377" t="s">
        <v>3112</v>
      </c>
      <c r="D1377" t="s">
        <v>2926</v>
      </c>
      <c r="E1377">
        <v>1178.6580710999999</v>
      </c>
      <c r="F1377">
        <v>1394.2</v>
      </c>
      <c r="G1377">
        <v>48.219006523596001</v>
      </c>
      <c r="H1377">
        <v>11.168225116587999</v>
      </c>
      <c r="I1377">
        <v>72.728369636486505</v>
      </c>
      <c r="J1377">
        <v>3.2575353637287399</v>
      </c>
      <c r="K1377">
        <v>1337.5706694809801</v>
      </c>
      <c r="L1377">
        <v>1086.44501135721</v>
      </c>
      <c r="M1377">
        <v>55.133389118832397</v>
      </c>
      <c r="N1377">
        <v>0.63711002154835805</v>
      </c>
      <c r="O1377">
        <v>11.174867307416401</v>
      </c>
      <c r="P1377">
        <v>111.24242424242399</v>
      </c>
      <c r="Q1377">
        <v>0.105475443316271</v>
      </c>
    </row>
    <row r="1378" spans="1:17" hidden="1" x14ac:dyDescent="0.3">
      <c r="A1378" t="s">
        <v>2927</v>
      </c>
      <c r="B1378" t="s">
        <v>2928</v>
      </c>
      <c r="C1378" t="s">
        <v>3112</v>
      </c>
      <c r="D1378" t="s">
        <v>21</v>
      </c>
      <c r="E1378">
        <v>1177.4202550499999</v>
      </c>
      <c r="F1378">
        <v>282.89999999999998</v>
      </c>
      <c r="G1378">
        <v>-34.2314259942953</v>
      </c>
      <c r="H1378">
        <v>7.3649022966161102</v>
      </c>
      <c r="I1378">
        <v>-15.0086458835892</v>
      </c>
      <c r="J1378">
        <v>-3.9665844131212999</v>
      </c>
      <c r="M1378">
        <v>47.641216298580801</v>
      </c>
      <c r="O1378">
        <v>23.294450335807699</v>
      </c>
      <c r="P1378">
        <v>14.5112325440194</v>
      </c>
    </row>
    <row r="1379" spans="1:17" hidden="1" x14ac:dyDescent="0.3">
      <c r="A1379" t="s">
        <v>2929</v>
      </c>
      <c r="B1379" t="s">
        <v>2930</v>
      </c>
      <c r="C1379" t="s">
        <v>3112</v>
      </c>
      <c r="D1379" t="s">
        <v>276</v>
      </c>
      <c r="E1379">
        <v>1176.0447615999999</v>
      </c>
      <c r="F1379">
        <v>180.99</v>
      </c>
      <c r="G1379">
        <v>128.57676007522201</v>
      </c>
      <c r="H1379">
        <v>-1.6128215235026</v>
      </c>
      <c r="I1379">
        <v>94.002721487459098</v>
      </c>
      <c r="J1379">
        <v>-10.608961311641099</v>
      </c>
      <c r="K1379">
        <v>190.543985936669</v>
      </c>
      <c r="L1379">
        <v>142.38441901543999</v>
      </c>
      <c r="M1379">
        <v>27.262345346122</v>
      </c>
      <c r="N1379">
        <v>0.93773942643339503</v>
      </c>
      <c r="O1379">
        <v>20.6585999226476</v>
      </c>
      <c r="P1379">
        <v>183.68338557993701</v>
      </c>
      <c r="Q1379">
        <v>0.14791462832320601</v>
      </c>
    </row>
    <row r="1380" spans="1:17" hidden="1" x14ac:dyDescent="0.3">
      <c r="A1380" t="s">
        <v>2931</v>
      </c>
      <c r="B1380" t="s">
        <v>2932</v>
      </c>
      <c r="C1380" t="s">
        <v>3112</v>
      </c>
      <c r="D1380" t="s">
        <v>465</v>
      </c>
      <c r="E1380">
        <v>1175.62972524</v>
      </c>
      <c r="F1380">
        <v>165.16</v>
      </c>
      <c r="G1380">
        <v>22.226069356251799</v>
      </c>
      <c r="H1380">
        <v>-20.672216227159598</v>
      </c>
      <c r="I1380">
        <v>10.4740010490576</v>
      </c>
      <c r="J1380">
        <v>-12.055962651463201</v>
      </c>
      <c r="K1380">
        <v>191.30385265988701</v>
      </c>
      <c r="L1380">
        <v>159.734066607188</v>
      </c>
      <c r="M1380">
        <v>24.095422388585799</v>
      </c>
      <c r="N1380">
        <v>0.332105320615671</v>
      </c>
      <c r="O1380">
        <v>50.399612496972601</v>
      </c>
      <c r="P1380">
        <v>58.123504068932498</v>
      </c>
      <c r="Q1380">
        <v>4.1004380865282998E-2</v>
      </c>
    </row>
    <row r="1381" spans="1:17" hidden="1" x14ac:dyDescent="0.3">
      <c r="A1381" t="s">
        <v>2933</v>
      </c>
      <c r="B1381" t="s">
        <v>2934</v>
      </c>
      <c r="C1381" t="s">
        <v>3112</v>
      </c>
      <c r="D1381" t="s">
        <v>51</v>
      </c>
      <c r="E1381">
        <v>1175.3381758799901</v>
      </c>
      <c r="F1381">
        <v>1895.9</v>
      </c>
      <c r="G1381">
        <v>-21.133972400343399</v>
      </c>
      <c r="H1381">
        <v>4.6723916159776397</v>
      </c>
      <c r="I1381">
        <v>-33.478058221808801</v>
      </c>
      <c r="J1381">
        <v>-3.3618225083593898</v>
      </c>
      <c r="K1381">
        <v>2119.1001345445602</v>
      </c>
      <c r="L1381">
        <v>2182.9089550257399</v>
      </c>
      <c r="M1381">
        <v>26.2555430615419</v>
      </c>
      <c r="N1381">
        <v>0.27190465438434802</v>
      </c>
      <c r="O1381">
        <v>48.947729310617603</v>
      </c>
      <c r="P1381">
        <v>7.6237511353315304</v>
      </c>
      <c r="Q1381">
        <v>-2.8909270935423999E-2</v>
      </c>
    </row>
    <row r="1382" spans="1:17" hidden="1" x14ac:dyDescent="0.3">
      <c r="A1382" t="s">
        <v>2935</v>
      </c>
      <c r="B1382" t="s">
        <v>2936</v>
      </c>
      <c r="C1382" t="s">
        <v>3112</v>
      </c>
      <c r="D1382" t="s">
        <v>219</v>
      </c>
      <c r="E1382">
        <v>1170.4447747700001</v>
      </c>
      <c r="F1382">
        <v>2080.4</v>
      </c>
      <c r="G1382">
        <v>99.384490525912497</v>
      </c>
      <c r="H1382">
        <v>-10.830581652919101</v>
      </c>
      <c r="I1382">
        <v>57.778617058686798</v>
      </c>
      <c r="J1382">
        <v>-19.671167064512399</v>
      </c>
      <c r="K1382">
        <v>2083.75272944373</v>
      </c>
      <c r="L1382">
        <v>1562.42467786405</v>
      </c>
      <c r="M1382">
        <v>24.745248243552702</v>
      </c>
      <c r="N1382">
        <v>0.50236509021799403</v>
      </c>
      <c r="O1382">
        <v>28.268602191886099</v>
      </c>
      <c r="P1382">
        <v>143.46401404330001</v>
      </c>
      <c r="Q1382">
        <v>0.110770632352877</v>
      </c>
    </row>
    <row r="1383" spans="1:17" hidden="1" x14ac:dyDescent="0.3">
      <c r="A1383" t="s">
        <v>2937</v>
      </c>
      <c r="B1383" t="s">
        <v>2938</v>
      </c>
      <c r="C1383" t="s">
        <v>3112</v>
      </c>
      <c r="D1383" t="s">
        <v>985</v>
      </c>
      <c r="E1383">
        <v>1169.2759122</v>
      </c>
      <c r="F1383">
        <v>597.35</v>
      </c>
      <c r="G1383">
        <v>-45.367174443785402</v>
      </c>
      <c r="H1383">
        <v>-20.3139253949665</v>
      </c>
      <c r="I1383">
        <v>-10.682140443901799</v>
      </c>
      <c r="J1383">
        <v>-12.859284983046701</v>
      </c>
      <c r="K1383">
        <v>698.39377881202404</v>
      </c>
      <c r="L1383">
        <v>654.43366162664495</v>
      </c>
      <c r="M1383">
        <v>15.596367210277901</v>
      </c>
      <c r="N1383">
        <v>0.51678514572221101</v>
      </c>
      <c r="O1383">
        <v>43.132167071231201</v>
      </c>
      <c r="P1383">
        <v>24.564696069231498</v>
      </c>
      <c r="Q1383">
        <v>3.9181698471005999E-2</v>
      </c>
    </row>
    <row r="1384" spans="1:17" hidden="1" x14ac:dyDescent="0.3">
      <c r="A1384" t="s">
        <v>2939</v>
      </c>
      <c r="B1384" t="s">
        <v>2940</v>
      </c>
      <c r="C1384" t="s">
        <v>3112</v>
      </c>
      <c r="D1384" t="s">
        <v>117</v>
      </c>
      <c r="E1384">
        <v>1168.77090007999</v>
      </c>
      <c r="F1384">
        <v>913.4</v>
      </c>
      <c r="G1384">
        <v>600.02575164435598</v>
      </c>
      <c r="H1384">
        <v>3.7176425120349901</v>
      </c>
      <c r="I1384">
        <v>7.8706144885009</v>
      </c>
      <c r="J1384">
        <v>-6.4736486791878098</v>
      </c>
      <c r="K1384">
        <v>940.51141382656294</v>
      </c>
      <c r="L1384">
        <v>732.39712818249598</v>
      </c>
      <c r="M1384">
        <v>32.3538271968226</v>
      </c>
      <c r="N1384">
        <v>0.58556005417029999</v>
      </c>
      <c r="O1384">
        <v>19.0825487190716</v>
      </c>
      <c r="P1384">
        <v>661.16666666666595</v>
      </c>
      <c r="Q1384">
        <v>0.17494515687092499</v>
      </c>
    </row>
    <row r="1385" spans="1:17" hidden="1" x14ac:dyDescent="0.3">
      <c r="A1385" t="s">
        <v>2941</v>
      </c>
      <c r="B1385" t="s">
        <v>2942</v>
      </c>
      <c r="C1385" t="s">
        <v>3112</v>
      </c>
      <c r="D1385" t="s">
        <v>273</v>
      </c>
      <c r="E1385">
        <v>1168.2155105100001</v>
      </c>
      <c r="F1385">
        <v>725</v>
      </c>
      <c r="G1385">
        <v>-6.6670761091134896</v>
      </c>
      <c r="H1385">
        <v>-4.6262086225968702</v>
      </c>
      <c r="I1385">
        <v>27.360276751081301</v>
      </c>
      <c r="J1385">
        <v>-8.0652652201570092</v>
      </c>
      <c r="K1385">
        <v>748.15762465760702</v>
      </c>
      <c r="L1385">
        <v>632.48791342549896</v>
      </c>
      <c r="M1385">
        <v>30.967604835238401</v>
      </c>
      <c r="N1385">
        <v>0.64930759567831298</v>
      </c>
      <c r="O1385">
        <v>39.3379310344827</v>
      </c>
      <c r="P1385">
        <v>116.417910447761</v>
      </c>
      <c r="Q1385">
        <v>0.180717939082398</v>
      </c>
    </row>
    <row r="1386" spans="1:17" hidden="1" x14ac:dyDescent="0.3">
      <c r="A1386" t="s">
        <v>2943</v>
      </c>
      <c r="B1386" t="s">
        <v>2944</v>
      </c>
      <c r="C1386" t="s">
        <v>3112</v>
      </c>
      <c r="D1386" t="s">
        <v>1030</v>
      </c>
      <c r="E1386">
        <v>1166.283533625</v>
      </c>
      <c r="F1386">
        <v>826</v>
      </c>
      <c r="G1386">
        <v>19.061431148561802</v>
      </c>
      <c r="H1386">
        <v>3.8410928935714601</v>
      </c>
      <c r="I1386">
        <v>-7.2291898189249801</v>
      </c>
      <c r="J1386">
        <v>-2.1237883203252101</v>
      </c>
      <c r="K1386">
        <v>824.343352260458</v>
      </c>
      <c r="L1386">
        <v>761.63067245365198</v>
      </c>
      <c r="M1386">
        <v>41.500500441164398</v>
      </c>
      <c r="N1386">
        <v>0.31977838613506099</v>
      </c>
      <c r="O1386">
        <v>20.4237288135593</v>
      </c>
      <c r="P1386">
        <v>53.903484255636201</v>
      </c>
      <c r="Q1386">
        <v>8.0890217706889006E-2</v>
      </c>
    </row>
    <row r="1387" spans="1:17" hidden="1" x14ac:dyDescent="0.3">
      <c r="A1387" t="s">
        <v>2945</v>
      </c>
      <c r="B1387" t="s">
        <v>2946</v>
      </c>
      <c r="C1387" t="s">
        <v>3112</v>
      </c>
      <c r="D1387" t="s">
        <v>117</v>
      </c>
      <c r="E1387">
        <v>1165.3023771999999</v>
      </c>
      <c r="F1387">
        <v>623.04999999999995</v>
      </c>
      <c r="G1387">
        <v>-39.619719111645999</v>
      </c>
      <c r="H1387">
        <v>-8.3871812718055594</v>
      </c>
      <c r="I1387">
        <v>-10.7117840293069</v>
      </c>
      <c r="J1387">
        <v>-5.6758801344389802</v>
      </c>
      <c r="K1387">
        <v>679.186049536459</v>
      </c>
      <c r="L1387">
        <v>660.76639125749796</v>
      </c>
      <c r="M1387">
        <v>17.641655366384899</v>
      </c>
      <c r="N1387">
        <v>0.67951506791171401</v>
      </c>
      <c r="O1387">
        <v>35.623144209934999</v>
      </c>
      <c r="P1387">
        <v>13.4881602914389</v>
      </c>
      <c r="Q1387">
        <v>4.0886131606596002E-2</v>
      </c>
    </row>
    <row r="1388" spans="1:17" hidden="1" x14ac:dyDescent="0.3">
      <c r="A1388" t="s">
        <v>2947</v>
      </c>
      <c r="B1388" t="s">
        <v>2948</v>
      </c>
      <c r="C1388" t="s">
        <v>3112</v>
      </c>
      <c r="D1388" t="s">
        <v>1633</v>
      </c>
      <c r="E1388">
        <v>1160.46793351</v>
      </c>
      <c r="F1388">
        <v>1533.85</v>
      </c>
      <c r="G1388">
        <v>20.493848804750499</v>
      </c>
      <c r="H1388">
        <v>-8.8076311210686402</v>
      </c>
      <c r="I1388">
        <v>15.2621684293541</v>
      </c>
      <c r="J1388">
        <v>-9.3412220942807203</v>
      </c>
      <c r="K1388">
        <v>1687.8718238535</v>
      </c>
      <c r="L1388">
        <v>1474.1829549025699</v>
      </c>
      <c r="M1388">
        <v>17.687756617367501</v>
      </c>
      <c r="N1388">
        <v>0.26864966496045301</v>
      </c>
      <c r="O1388">
        <v>34.191739739870201</v>
      </c>
      <c r="P1388">
        <v>55.657600974223598</v>
      </c>
      <c r="Q1388">
        <v>6.6065288947496997E-2</v>
      </c>
    </row>
    <row r="1389" spans="1:17" hidden="1" x14ac:dyDescent="0.3">
      <c r="A1389" t="s">
        <v>2949</v>
      </c>
      <c r="B1389" t="s">
        <v>2950</v>
      </c>
      <c r="C1389" t="s">
        <v>3112</v>
      </c>
      <c r="D1389" t="s">
        <v>141</v>
      </c>
      <c r="E1389">
        <v>1159.4278116</v>
      </c>
      <c r="F1389">
        <v>1016</v>
      </c>
      <c r="G1389">
        <v>46.413300463225802</v>
      </c>
      <c r="H1389">
        <v>9.5867988318554591</v>
      </c>
      <c r="I1389">
        <v>4.3412003074336898</v>
      </c>
      <c r="J1389">
        <v>6.9919120119087097</v>
      </c>
      <c r="K1389">
        <v>961.31232671978103</v>
      </c>
      <c r="L1389">
        <v>889.13196106904695</v>
      </c>
      <c r="M1389">
        <v>41.011072277330904</v>
      </c>
      <c r="N1389">
        <v>1.07455816747275</v>
      </c>
      <c r="O1389">
        <v>17.096456692913399</v>
      </c>
      <c r="P1389">
        <v>78.245614035087698</v>
      </c>
    </row>
    <row r="1390" spans="1:17" hidden="1" x14ac:dyDescent="0.3">
      <c r="A1390" t="s">
        <v>2951</v>
      </c>
      <c r="B1390" t="s">
        <v>2952</v>
      </c>
      <c r="C1390" t="s">
        <v>3112</v>
      </c>
      <c r="D1390" t="s">
        <v>298</v>
      </c>
      <c r="E1390">
        <v>1156.0603125</v>
      </c>
      <c r="F1390">
        <v>321</v>
      </c>
      <c r="G1390">
        <v>208.438871126137</v>
      </c>
      <c r="H1390">
        <v>-2.72866737241909</v>
      </c>
      <c r="I1390">
        <v>54.700998955443197</v>
      </c>
      <c r="J1390">
        <v>-6.4024251210858996</v>
      </c>
      <c r="K1390">
        <v>318.20209979959998</v>
      </c>
      <c r="L1390">
        <v>250.861639792771</v>
      </c>
      <c r="M1390">
        <v>42.330085819301701</v>
      </c>
      <c r="N1390">
        <v>0.29865746205288601</v>
      </c>
      <c r="O1390">
        <v>28.878504672897101</v>
      </c>
      <c r="P1390">
        <v>310.50346353851302</v>
      </c>
    </row>
    <row r="1391" spans="1:17" hidden="1" x14ac:dyDescent="0.3">
      <c r="A1391" t="s">
        <v>2953</v>
      </c>
      <c r="B1391" t="s">
        <v>2954</v>
      </c>
      <c r="C1391" t="s">
        <v>3112</v>
      </c>
      <c r="D1391" t="s">
        <v>176</v>
      </c>
      <c r="E1391">
        <v>1152.440282112</v>
      </c>
      <c r="F1391">
        <v>223.36</v>
      </c>
      <c r="G1391">
        <v>52.273415563448303</v>
      </c>
      <c r="H1391">
        <v>51.1858245008019</v>
      </c>
      <c r="I1391">
        <v>38.677736491817399</v>
      </c>
      <c r="J1391">
        <v>-11.945885194529399</v>
      </c>
      <c r="K1391">
        <v>178.02100226718099</v>
      </c>
      <c r="L1391">
        <v>148.45680919177801</v>
      </c>
      <c r="M1391">
        <v>49.3276940611957</v>
      </c>
      <c r="N1391">
        <v>1.0551750311842401</v>
      </c>
      <c r="O1391">
        <v>13.838646131805101</v>
      </c>
      <c r="P1391">
        <v>100.502692998204</v>
      </c>
      <c r="Q1391">
        <v>0.156679504902659</v>
      </c>
    </row>
    <row r="1392" spans="1:17" hidden="1" x14ac:dyDescent="0.3">
      <c r="A1392" t="s">
        <v>2955</v>
      </c>
      <c r="B1392" t="s">
        <v>2956</v>
      </c>
      <c r="C1392" t="s">
        <v>3112</v>
      </c>
      <c r="D1392" t="s">
        <v>603</v>
      </c>
      <c r="E1392">
        <v>1149.6211735039999</v>
      </c>
      <c r="F1392">
        <v>222.07</v>
      </c>
      <c r="G1392">
        <v>203.664747898147</v>
      </c>
      <c r="H1392">
        <v>7.0953756978584099</v>
      </c>
      <c r="I1392">
        <v>129.074865798237</v>
      </c>
      <c r="J1392">
        <v>-7.8340040305409104</v>
      </c>
      <c r="K1392">
        <v>196.75893041774401</v>
      </c>
      <c r="L1392">
        <v>135.05391282204701</v>
      </c>
      <c r="M1392">
        <v>45.769059797242399</v>
      </c>
      <c r="N1392">
        <v>0.25619837939102502</v>
      </c>
      <c r="O1392">
        <v>12.8473004007745</v>
      </c>
      <c r="P1392">
        <v>241.38355111452699</v>
      </c>
      <c r="Q1392">
        <v>8.4563250071718998E-2</v>
      </c>
    </row>
    <row r="1393" spans="1:17" hidden="1" x14ac:dyDescent="0.3">
      <c r="A1393" t="s">
        <v>2957</v>
      </c>
      <c r="B1393" t="s">
        <v>2958</v>
      </c>
      <c r="C1393" t="s">
        <v>3112</v>
      </c>
      <c r="D1393" t="s">
        <v>48</v>
      </c>
      <c r="E1393">
        <v>1147.61286809699</v>
      </c>
      <c r="F1393">
        <v>52.36</v>
      </c>
      <c r="G1393">
        <v>-60.869275276713203</v>
      </c>
      <c r="H1393">
        <v>-10.4915212464646</v>
      </c>
      <c r="I1393">
        <v>-36.785044699912703</v>
      </c>
      <c r="J1393">
        <v>-10.874165333053099</v>
      </c>
      <c r="K1393">
        <v>63.306682107151801</v>
      </c>
      <c r="L1393">
        <v>67.067353310729999</v>
      </c>
      <c r="M1393">
        <v>16.0970241692151</v>
      </c>
      <c r="N1393">
        <v>0.66788704640506003</v>
      </c>
      <c r="O1393">
        <v>77.902979373567604</v>
      </c>
      <c r="P1393">
        <v>5.35211267605633</v>
      </c>
      <c r="Q1393">
        <v>7.0918638929221997E-2</v>
      </c>
    </row>
    <row r="1394" spans="1:17" hidden="1" x14ac:dyDescent="0.3">
      <c r="A1394" t="s">
        <v>2959</v>
      </c>
      <c r="B1394" t="s">
        <v>2960</v>
      </c>
      <c r="C1394" t="s">
        <v>3112</v>
      </c>
      <c r="D1394" t="s">
        <v>985</v>
      </c>
      <c r="E1394">
        <v>1147.3853402</v>
      </c>
      <c r="F1394">
        <v>301</v>
      </c>
      <c r="G1394">
        <v>-62.026596037553801</v>
      </c>
      <c r="H1394">
        <v>-10.3778442299049</v>
      </c>
      <c r="I1394">
        <v>-24.517234441633299</v>
      </c>
      <c r="J1394">
        <v>-9.0626356799756405</v>
      </c>
      <c r="K1394">
        <v>341.28318985144398</v>
      </c>
      <c r="L1394">
        <v>346.186062588629</v>
      </c>
      <c r="M1394">
        <v>18.416639359931999</v>
      </c>
      <c r="N1394">
        <v>0.53945684799814198</v>
      </c>
      <c r="O1394">
        <v>78.006644518272395</v>
      </c>
      <c r="P1394">
        <v>9.4545454545454497</v>
      </c>
      <c r="Q1394">
        <v>5.9552433105291E-2</v>
      </c>
    </row>
    <row r="1395" spans="1:17" hidden="1" x14ac:dyDescent="0.3">
      <c r="A1395" t="s">
        <v>2961</v>
      </c>
      <c r="B1395" t="s">
        <v>2962</v>
      </c>
      <c r="C1395" t="s">
        <v>3112</v>
      </c>
      <c r="D1395" t="s">
        <v>51</v>
      </c>
      <c r="E1395">
        <v>1147.0549256459999</v>
      </c>
      <c r="F1395">
        <v>118.13</v>
      </c>
      <c r="G1395">
        <v>12.6807203545335</v>
      </c>
      <c r="H1395">
        <v>-11.0699605880618</v>
      </c>
      <c r="I1395">
        <v>-13.7147895882275</v>
      </c>
      <c r="J1395">
        <v>-20.873500062084599</v>
      </c>
      <c r="K1395">
        <v>125.694015326121</v>
      </c>
      <c r="L1395">
        <v>117.353403111934</v>
      </c>
      <c r="M1395">
        <v>24.647349637486499</v>
      </c>
      <c r="N1395">
        <v>1.0732300473293499</v>
      </c>
      <c r="O1395">
        <v>26.640142216202399</v>
      </c>
      <c r="P1395">
        <v>43.274711946634298</v>
      </c>
      <c r="Q1395">
        <v>-8.4805128417370004E-3</v>
      </c>
    </row>
    <row r="1396" spans="1:17" hidden="1" x14ac:dyDescent="0.3">
      <c r="A1396" t="s">
        <v>2963</v>
      </c>
      <c r="B1396" t="s">
        <v>2964</v>
      </c>
      <c r="C1396" t="s">
        <v>3112</v>
      </c>
      <c r="D1396" t="s">
        <v>21</v>
      </c>
      <c r="E1396">
        <v>1146.29736</v>
      </c>
      <c r="F1396">
        <v>954.8</v>
      </c>
      <c r="G1396">
        <v>-37.703292554338198</v>
      </c>
      <c r="H1396">
        <v>0.71933859623299501</v>
      </c>
      <c r="I1396">
        <v>-21.653575013784401</v>
      </c>
      <c r="J1396">
        <v>-4.3886451632789996</v>
      </c>
      <c r="K1396">
        <v>1024.59213656612</v>
      </c>
      <c r="L1396">
        <v>1067.5289644624499</v>
      </c>
      <c r="M1396">
        <v>31.0161022558813</v>
      </c>
      <c r="N1396">
        <v>1.25461443939474</v>
      </c>
      <c r="O1396">
        <v>53.686635944700399</v>
      </c>
      <c r="P1396">
        <v>1.5744680851063699</v>
      </c>
      <c r="Q1396">
        <v>0.11734523344586301</v>
      </c>
    </row>
    <row r="1397" spans="1:17" hidden="1" x14ac:dyDescent="0.3">
      <c r="A1397" t="s">
        <v>2965</v>
      </c>
      <c r="B1397" t="s">
        <v>2966</v>
      </c>
      <c r="C1397" t="s">
        <v>3112</v>
      </c>
      <c r="D1397" t="s">
        <v>83</v>
      </c>
      <c r="E1397">
        <v>1145.96096586</v>
      </c>
      <c r="F1397">
        <v>234.05</v>
      </c>
      <c r="G1397">
        <v>-36.588779904103902</v>
      </c>
      <c r="H1397">
        <v>-4.0715379142261803</v>
      </c>
      <c r="I1397">
        <v>-15.3317926354853</v>
      </c>
      <c r="J1397">
        <v>-6.5938544775618402</v>
      </c>
      <c r="K1397">
        <v>255.260170095474</v>
      </c>
      <c r="L1397">
        <v>264.04282824835798</v>
      </c>
      <c r="M1397">
        <v>31.7873849358926</v>
      </c>
      <c r="N1397">
        <v>0.39077453384639299</v>
      </c>
      <c r="O1397">
        <v>63.2129886776329</v>
      </c>
      <c r="P1397">
        <v>41.848484848484802</v>
      </c>
    </row>
    <row r="1398" spans="1:17" hidden="1" x14ac:dyDescent="0.3">
      <c r="A1398" t="s">
        <v>2967</v>
      </c>
      <c r="B1398" t="s">
        <v>2968</v>
      </c>
      <c r="C1398" t="s">
        <v>3112</v>
      </c>
      <c r="D1398" t="s">
        <v>985</v>
      </c>
      <c r="E1398">
        <v>1145.7189890100001</v>
      </c>
      <c r="F1398">
        <v>59.63</v>
      </c>
      <c r="G1398">
        <v>-62.327469936936303</v>
      </c>
      <c r="H1398">
        <v>-12.3594391737045</v>
      </c>
      <c r="I1398">
        <v>-27.924668614520701</v>
      </c>
      <c r="J1398">
        <v>-9.9384576284268498</v>
      </c>
      <c r="K1398">
        <v>71.149593452833301</v>
      </c>
      <c r="L1398">
        <v>76.010379350714601</v>
      </c>
      <c r="M1398">
        <v>20.112986264815</v>
      </c>
      <c r="N1398">
        <v>0.65349472308636802</v>
      </c>
      <c r="O1398">
        <v>58.058024484319901</v>
      </c>
      <c r="P1398">
        <v>1.9316239316239301</v>
      </c>
      <c r="Q1398">
        <v>-2.4767866149414001E-2</v>
      </c>
    </row>
    <row r="1399" spans="1:17" hidden="1" x14ac:dyDescent="0.3">
      <c r="A1399" t="s">
        <v>2969</v>
      </c>
      <c r="B1399" t="s">
        <v>2970</v>
      </c>
      <c r="C1399" t="s">
        <v>3112</v>
      </c>
      <c r="D1399" t="s">
        <v>539</v>
      </c>
      <c r="E1399">
        <v>1140.7221</v>
      </c>
      <c r="F1399">
        <v>543.20000000000005</v>
      </c>
      <c r="G1399">
        <v>1270.7751741397501</v>
      </c>
      <c r="H1399">
        <v>45.9478307273206</v>
      </c>
      <c r="I1399">
        <v>627.98213969617905</v>
      </c>
      <c r="J1399">
        <v>10.0252855055778</v>
      </c>
      <c r="K1399">
        <v>371.96421081245802</v>
      </c>
      <c r="L1399">
        <v>195.69314187766301</v>
      </c>
      <c r="M1399">
        <v>98.391453240772194</v>
      </c>
      <c r="N1399">
        <v>0.95136837536492902</v>
      </c>
      <c r="O1399">
        <v>0</v>
      </c>
      <c r="P1399">
        <v>1403.04371887105</v>
      </c>
    </row>
    <row r="1400" spans="1:17" hidden="1" x14ac:dyDescent="0.3">
      <c r="A1400" t="s">
        <v>2971</v>
      </c>
      <c r="B1400" t="s">
        <v>2972</v>
      </c>
      <c r="C1400" t="s">
        <v>3112</v>
      </c>
      <c r="D1400" t="s">
        <v>166</v>
      </c>
      <c r="E1400">
        <v>1136.7432392359999</v>
      </c>
      <c r="F1400">
        <v>176.2</v>
      </c>
      <c r="G1400">
        <v>28.4919312717448</v>
      </c>
      <c r="H1400">
        <v>-5.9874116329633402</v>
      </c>
      <c r="I1400">
        <v>28.6137644792842</v>
      </c>
      <c r="J1400">
        <v>-9.0753938501297799</v>
      </c>
      <c r="K1400">
        <v>193.29988388568799</v>
      </c>
      <c r="L1400">
        <v>174.395105691596</v>
      </c>
      <c r="M1400">
        <v>24.166484000316501</v>
      </c>
      <c r="N1400">
        <v>0.45832648637243401</v>
      </c>
      <c r="O1400">
        <v>44.602724177071501</v>
      </c>
      <c r="P1400">
        <v>82.874935132329995</v>
      </c>
      <c r="Q1400">
        <v>0.17691008649155901</v>
      </c>
    </row>
    <row r="1401" spans="1:17" hidden="1" x14ac:dyDescent="0.3">
      <c r="A1401" t="s">
        <v>2973</v>
      </c>
      <c r="B1401" t="s">
        <v>2974</v>
      </c>
      <c r="C1401" t="s">
        <v>3112</v>
      </c>
      <c r="D1401" t="s">
        <v>250</v>
      </c>
      <c r="E1401">
        <v>1135.904805977</v>
      </c>
      <c r="F1401">
        <v>18.399999999999999</v>
      </c>
      <c r="G1401">
        <v>-39.108314500701901</v>
      </c>
      <c r="H1401">
        <v>5.0368850242624701</v>
      </c>
      <c r="I1401">
        <v>-44.224568849512202</v>
      </c>
      <c r="J1401">
        <v>-7.4846202214414603</v>
      </c>
      <c r="K1401">
        <v>19.134827133154499</v>
      </c>
      <c r="L1401">
        <v>22.303742055635801</v>
      </c>
      <c r="M1401">
        <v>39.905622968979202</v>
      </c>
      <c r="N1401">
        <v>2.4761815284541302</v>
      </c>
      <c r="O1401">
        <v>128.26086956521701</v>
      </c>
      <c r="P1401">
        <v>24.661246612466101</v>
      </c>
      <c r="Q1401">
        <v>5.3292342758934998E-2</v>
      </c>
    </row>
    <row r="1402" spans="1:17" hidden="1" x14ac:dyDescent="0.3">
      <c r="A1402" t="s">
        <v>2975</v>
      </c>
      <c r="B1402" t="s">
        <v>2976</v>
      </c>
      <c r="C1402" t="s">
        <v>3112</v>
      </c>
      <c r="D1402" t="s">
        <v>141</v>
      </c>
      <c r="E1402">
        <v>1134.5828644620001</v>
      </c>
      <c r="F1402">
        <v>44.53</v>
      </c>
      <c r="G1402">
        <v>49.274640779664097</v>
      </c>
      <c r="H1402">
        <v>-17.656839479801899</v>
      </c>
      <c r="I1402">
        <v>14.6209563030668</v>
      </c>
      <c r="J1402">
        <v>-10.990523208777701</v>
      </c>
      <c r="K1402">
        <v>50.5365237156483</v>
      </c>
      <c r="L1402">
        <v>41.257901910398402</v>
      </c>
      <c r="M1402">
        <v>18.660560751658199</v>
      </c>
      <c r="N1402">
        <v>0.205191839730783</v>
      </c>
      <c r="O1402">
        <v>54.727150235796103</v>
      </c>
      <c r="P1402">
        <v>81.016260162601597</v>
      </c>
      <c r="Q1402">
        <v>8.0320897360007998E-2</v>
      </c>
    </row>
    <row r="1403" spans="1:17" hidden="1" x14ac:dyDescent="0.3">
      <c r="A1403" t="s">
        <v>2977</v>
      </c>
      <c r="B1403" t="s">
        <v>2978</v>
      </c>
      <c r="C1403" t="s">
        <v>3112</v>
      </c>
      <c r="D1403" t="s">
        <v>763</v>
      </c>
      <c r="E1403">
        <v>1133.264537691</v>
      </c>
      <c r="F1403">
        <v>219.28</v>
      </c>
      <c r="G1403">
        <v>-44.279586030079102</v>
      </c>
      <c r="H1403">
        <v>-2.0774793850543398</v>
      </c>
      <c r="I1403">
        <v>-30.147932094527501</v>
      </c>
      <c r="J1403">
        <v>-7.81229996438167</v>
      </c>
      <c r="K1403">
        <v>247.51316976915899</v>
      </c>
      <c r="M1403">
        <v>31.140793974905499</v>
      </c>
      <c r="N1403">
        <v>0.40383542311923598</v>
      </c>
      <c r="O1403">
        <v>46.251368113826999</v>
      </c>
      <c r="P1403">
        <v>0.54103622191654599</v>
      </c>
    </row>
    <row r="1404" spans="1:17" hidden="1" x14ac:dyDescent="0.3">
      <c r="A1404" t="s">
        <v>2979</v>
      </c>
      <c r="B1404" t="s">
        <v>2980</v>
      </c>
      <c r="C1404" t="s">
        <v>3112</v>
      </c>
      <c r="D1404" t="s">
        <v>603</v>
      </c>
      <c r="E1404">
        <v>1125.7797934499999</v>
      </c>
      <c r="F1404">
        <v>155.15</v>
      </c>
      <c r="G1404">
        <v>-30.6321053434718</v>
      </c>
      <c r="H1404">
        <v>-4.0675624246624302</v>
      </c>
      <c r="I1404">
        <v>5.5206491677645797</v>
      </c>
      <c r="J1404">
        <v>-1.57870655994424</v>
      </c>
      <c r="K1404">
        <v>170.34407242777499</v>
      </c>
      <c r="L1404">
        <v>158.23311224112101</v>
      </c>
      <c r="M1404">
        <v>39.552239558122501</v>
      </c>
      <c r="N1404">
        <v>0.53512407990019895</v>
      </c>
      <c r="O1404">
        <v>42.410570415726703</v>
      </c>
      <c r="P1404">
        <v>59.619341563786001</v>
      </c>
      <c r="Q1404">
        <v>0.13370597863227099</v>
      </c>
    </row>
    <row r="1405" spans="1:17" hidden="1" x14ac:dyDescent="0.3">
      <c r="A1405" t="s">
        <v>2981</v>
      </c>
      <c r="B1405" t="s">
        <v>2982</v>
      </c>
      <c r="C1405" t="s">
        <v>3112</v>
      </c>
      <c r="D1405" t="s">
        <v>243</v>
      </c>
      <c r="E1405">
        <v>1125.2460679200001</v>
      </c>
      <c r="F1405">
        <v>260.05</v>
      </c>
      <c r="G1405">
        <v>54.744997908599103</v>
      </c>
      <c r="H1405">
        <v>9.08338283313795</v>
      </c>
      <c r="I1405">
        <v>-8.2129439704360792</v>
      </c>
      <c r="J1405">
        <v>0.51447619293929503</v>
      </c>
      <c r="K1405">
        <v>264.09082766660202</v>
      </c>
      <c r="L1405">
        <v>246.886223493101</v>
      </c>
      <c r="M1405">
        <v>48.942119394568401</v>
      </c>
      <c r="N1405">
        <v>1.0658797839744001</v>
      </c>
      <c r="O1405">
        <v>29.975004806767899</v>
      </c>
      <c r="P1405">
        <v>89.196071298654005</v>
      </c>
      <c r="Q1405">
        <v>0.10353943319961199</v>
      </c>
    </row>
    <row r="1406" spans="1:17" hidden="1" x14ac:dyDescent="0.3">
      <c r="A1406" t="s">
        <v>2983</v>
      </c>
      <c r="B1406" t="s">
        <v>2984</v>
      </c>
      <c r="C1406" t="s">
        <v>3112</v>
      </c>
      <c r="D1406" t="s">
        <v>465</v>
      </c>
      <c r="E1406">
        <v>1123.3269645989999</v>
      </c>
      <c r="F1406">
        <v>65.959999999999994</v>
      </c>
      <c r="G1406">
        <v>-32.396173093424203</v>
      </c>
      <c r="H1406">
        <v>-13.7893840254137</v>
      </c>
      <c r="I1406">
        <v>-22.281619712318498</v>
      </c>
      <c r="J1406">
        <v>-8.7630848925076901</v>
      </c>
      <c r="K1406">
        <v>79.644970600763997</v>
      </c>
      <c r="L1406">
        <v>81.069505763741901</v>
      </c>
      <c r="M1406">
        <v>14.372721489636501</v>
      </c>
      <c r="N1406">
        <v>0.66085418443311295</v>
      </c>
      <c r="O1406">
        <v>59.111582777440802</v>
      </c>
      <c r="P1406">
        <v>17.890974084003499</v>
      </c>
      <c r="Q1406">
        <v>-8.2946352222314002E-2</v>
      </c>
    </row>
    <row r="1407" spans="1:17" hidden="1" x14ac:dyDescent="0.3">
      <c r="A1407" t="s">
        <v>2985</v>
      </c>
      <c r="B1407" t="s">
        <v>2986</v>
      </c>
      <c r="C1407" t="s">
        <v>3112</v>
      </c>
      <c r="D1407" t="s">
        <v>539</v>
      </c>
      <c r="E1407">
        <v>1118.7670770549901</v>
      </c>
      <c r="F1407">
        <v>203.44</v>
      </c>
      <c r="G1407">
        <v>119.41018232987599</v>
      </c>
      <c r="H1407">
        <v>10.491886584706201</v>
      </c>
      <c r="I1407">
        <v>27.156911577998802</v>
      </c>
      <c r="J1407">
        <v>5.6892865233173202</v>
      </c>
      <c r="K1407">
        <v>196.03892902725701</v>
      </c>
      <c r="L1407">
        <v>163.13239466396399</v>
      </c>
      <c r="M1407">
        <v>56.363608562361499</v>
      </c>
      <c r="N1407">
        <v>2.1109664560197401</v>
      </c>
      <c r="O1407">
        <v>16.348800629178101</v>
      </c>
      <c r="P1407">
        <v>153.50778816199301</v>
      </c>
      <c r="Q1407">
        <v>6.9198345360843003E-2</v>
      </c>
    </row>
    <row r="1408" spans="1:17" hidden="1" x14ac:dyDescent="0.3">
      <c r="A1408" t="s">
        <v>2987</v>
      </c>
      <c r="B1408" t="s">
        <v>2988</v>
      </c>
      <c r="C1408" t="s">
        <v>3112</v>
      </c>
      <c r="D1408" t="s">
        <v>276</v>
      </c>
      <c r="E1408">
        <v>1118.1149424</v>
      </c>
      <c r="F1408">
        <v>1173.0999999999999</v>
      </c>
      <c r="G1408">
        <v>115.902071872376</v>
      </c>
      <c r="H1408">
        <v>-8.3017616817050595</v>
      </c>
      <c r="I1408">
        <v>-11.2277295552243</v>
      </c>
      <c r="J1408">
        <v>-8.8045844131212903</v>
      </c>
      <c r="K1408">
        <v>1300.75185254144</v>
      </c>
      <c r="L1408">
        <v>1188.8759815875401</v>
      </c>
      <c r="M1408">
        <v>19.740328824692799</v>
      </c>
      <c r="N1408">
        <v>0.73688255268326697</v>
      </c>
      <c r="O1408">
        <v>48.064956099224297</v>
      </c>
      <c r="P1408">
        <v>161.32768990866501</v>
      </c>
      <c r="Q1408">
        <v>0.15402164672416099</v>
      </c>
    </row>
    <row r="1409" spans="1:17" hidden="1" x14ac:dyDescent="0.3">
      <c r="A1409" t="s">
        <v>2989</v>
      </c>
      <c r="B1409" t="s">
        <v>2990</v>
      </c>
      <c r="C1409" t="s">
        <v>3112</v>
      </c>
      <c r="D1409" t="s">
        <v>21</v>
      </c>
      <c r="E1409">
        <v>1110.6539832799999</v>
      </c>
      <c r="F1409">
        <v>633.85</v>
      </c>
      <c r="G1409">
        <v>487.30674895545098</v>
      </c>
      <c r="H1409">
        <v>-16.9197579961278</v>
      </c>
      <c r="I1409">
        <v>121.763167977614</v>
      </c>
      <c r="J1409">
        <v>-3.7506516550136002</v>
      </c>
      <c r="K1409">
        <v>765.70751611054902</v>
      </c>
      <c r="L1409">
        <v>511.76898208382602</v>
      </c>
      <c r="M1409">
        <v>27.221855115859299</v>
      </c>
      <c r="N1409">
        <v>2.4633232241043399</v>
      </c>
      <c r="O1409">
        <v>57.450500907154598</v>
      </c>
      <c r="P1409">
        <v>579.73190348525395</v>
      </c>
    </row>
    <row r="1410" spans="1:17" hidden="1" x14ac:dyDescent="0.3">
      <c r="A1410" t="s">
        <v>2991</v>
      </c>
      <c r="B1410" t="s">
        <v>2992</v>
      </c>
      <c r="C1410" t="s">
        <v>3112</v>
      </c>
      <c r="D1410" t="s">
        <v>192</v>
      </c>
      <c r="E1410">
        <v>1110.5871119850001</v>
      </c>
      <c r="F1410">
        <v>681.4</v>
      </c>
      <c r="G1410">
        <v>47.564387630519803</v>
      </c>
      <c r="H1410">
        <v>0.68622246439165302</v>
      </c>
      <c r="I1410">
        <v>-25.310385903563802</v>
      </c>
      <c r="J1410">
        <v>1.91930458702172</v>
      </c>
      <c r="K1410">
        <v>769.91255192194001</v>
      </c>
      <c r="L1410">
        <v>748.25870524775803</v>
      </c>
      <c r="M1410">
        <v>35.8597035572161</v>
      </c>
      <c r="N1410">
        <v>0.51490201089300203</v>
      </c>
      <c r="O1410">
        <v>60.632521279718198</v>
      </c>
      <c r="P1410">
        <v>81.706666666666607</v>
      </c>
      <c r="Q1410">
        <v>0.15755934493677301</v>
      </c>
    </row>
    <row r="1411" spans="1:17" hidden="1" x14ac:dyDescent="0.3">
      <c r="A1411" t="s">
        <v>2993</v>
      </c>
      <c r="B1411" t="s">
        <v>2994</v>
      </c>
      <c r="C1411" t="s">
        <v>3112</v>
      </c>
      <c r="D1411" t="s">
        <v>465</v>
      </c>
      <c r="E1411">
        <v>1108.3865000000001</v>
      </c>
      <c r="F1411">
        <v>94.05</v>
      </c>
      <c r="G1411">
        <v>-27.248539752323001</v>
      </c>
      <c r="H1411">
        <v>25.7336661257815</v>
      </c>
      <c r="I1411">
        <v>4.5486062616063103</v>
      </c>
      <c r="J1411">
        <v>-0.112549410690566</v>
      </c>
      <c r="K1411">
        <v>89.179466371399499</v>
      </c>
      <c r="L1411">
        <v>82.755399127626703</v>
      </c>
      <c r="M1411">
        <v>53.2506086951038</v>
      </c>
      <c r="N1411">
        <v>3.69380888323751</v>
      </c>
      <c r="O1411">
        <v>33.6416799574694</v>
      </c>
      <c r="P1411">
        <v>42.5</v>
      </c>
      <c r="Q1411">
        <v>1.9032010741084002E-2</v>
      </c>
    </row>
    <row r="1412" spans="1:17" hidden="1" x14ac:dyDescent="0.3">
      <c r="A1412" t="s">
        <v>2995</v>
      </c>
      <c r="B1412" t="s">
        <v>2996</v>
      </c>
      <c r="C1412" t="s">
        <v>3112</v>
      </c>
      <c r="D1412" t="s">
        <v>446</v>
      </c>
      <c r="E1412">
        <v>1105.7692655999999</v>
      </c>
      <c r="F1412">
        <v>462.85</v>
      </c>
      <c r="G1412">
        <v>-62.698291366613098</v>
      </c>
      <c r="H1412">
        <v>-7.5789578001933098</v>
      </c>
      <c r="I1412">
        <v>-41.261069244791202</v>
      </c>
      <c r="J1412">
        <v>-9.5868468037918504</v>
      </c>
      <c r="K1412">
        <v>543.14165141116803</v>
      </c>
      <c r="L1412">
        <v>634.78433116459803</v>
      </c>
      <c r="M1412">
        <v>24.191843181127702</v>
      </c>
      <c r="N1412">
        <v>0.73695706891817703</v>
      </c>
      <c r="O1412">
        <v>80.350005401317901</v>
      </c>
      <c r="P1412">
        <v>4.0346145201168797</v>
      </c>
      <c r="Q1412">
        <v>-3.5449117822729997E-2</v>
      </c>
    </row>
    <row r="1413" spans="1:17" hidden="1" x14ac:dyDescent="0.3">
      <c r="A1413" t="s">
        <v>2997</v>
      </c>
      <c r="B1413" t="s">
        <v>2998</v>
      </c>
      <c r="C1413" t="s">
        <v>3112</v>
      </c>
      <c r="D1413" t="s">
        <v>2786</v>
      </c>
      <c r="E1413">
        <v>1105.0904</v>
      </c>
      <c r="F1413">
        <v>1360.9</v>
      </c>
      <c r="G1413">
        <v>404.54634324626397</v>
      </c>
      <c r="H1413">
        <v>-10.8146663261996</v>
      </c>
      <c r="I1413">
        <v>24.431069463118099</v>
      </c>
      <c r="J1413">
        <v>-8.6484781008289406</v>
      </c>
      <c r="K1413">
        <v>1598.3570942240699</v>
      </c>
      <c r="L1413">
        <v>1300.9416476834999</v>
      </c>
      <c r="M1413">
        <v>31.422733225634399</v>
      </c>
      <c r="N1413">
        <v>1.30999435347261</v>
      </c>
      <c r="O1413">
        <v>62.3925343522668</v>
      </c>
      <c r="P1413">
        <v>448.418295385855</v>
      </c>
    </row>
    <row r="1414" spans="1:17" hidden="1" x14ac:dyDescent="0.3">
      <c r="A1414" t="s">
        <v>2999</v>
      </c>
      <c r="B1414" t="s">
        <v>3000</v>
      </c>
      <c r="C1414" t="s">
        <v>3112</v>
      </c>
      <c r="D1414" t="s">
        <v>419</v>
      </c>
      <c r="E1414">
        <v>1103.9200389959999</v>
      </c>
      <c r="F1414">
        <v>82.68</v>
      </c>
      <c r="G1414">
        <v>1.4044867041173901</v>
      </c>
      <c r="H1414">
        <v>8.2726936041376398</v>
      </c>
      <c r="I1414">
        <v>12.070055697227801</v>
      </c>
      <c r="J1414">
        <v>-12.9028589229252</v>
      </c>
      <c r="K1414">
        <v>94.709462609621497</v>
      </c>
      <c r="L1414">
        <v>79.731283367914898</v>
      </c>
      <c r="M1414">
        <v>32.887158550023102</v>
      </c>
      <c r="N1414">
        <v>0.58503008722020999</v>
      </c>
      <c r="O1414">
        <v>64.126753749395206</v>
      </c>
      <c r="P1414">
        <v>77.424892703862596</v>
      </c>
      <c r="Q1414">
        <v>6.3121674855215998E-2</v>
      </c>
    </row>
    <row r="1415" spans="1:17" hidden="1" x14ac:dyDescent="0.3">
      <c r="A1415" t="s">
        <v>3001</v>
      </c>
      <c r="B1415" t="s">
        <v>3002</v>
      </c>
      <c r="C1415" t="s">
        <v>3112</v>
      </c>
      <c r="D1415" t="s">
        <v>575</v>
      </c>
      <c r="E1415">
        <v>1100.6080869079999</v>
      </c>
      <c r="F1415">
        <v>208.23</v>
      </c>
      <c r="G1415">
        <v>-21.8405050282662</v>
      </c>
      <c r="H1415">
        <v>-5.6862884031151903</v>
      </c>
      <c r="I1415">
        <v>-15.3298772415903</v>
      </c>
      <c r="J1415">
        <v>-6.5252430044178498</v>
      </c>
      <c r="K1415">
        <v>228.60703194959299</v>
      </c>
      <c r="L1415">
        <v>227.52178006557801</v>
      </c>
      <c r="M1415">
        <v>26.911064151175101</v>
      </c>
      <c r="N1415">
        <v>0.364831094172893</v>
      </c>
      <c r="O1415">
        <v>40.421649137972402</v>
      </c>
      <c r="P1415">
        <v>15.0441988950276</v>
      </c>
      <c r="Q1415">
        <v>1.9219821150109999E-2</v>
      </c>
    </row>
    <row r="1416" spans="1:17" hidden="1" x14ac:dyDescent="0.3">
      <c r="A1416" t="s">
        <v>3003</v>
      </c>
      <c r="B1416" t="s">
        <v>3004</v>
      </c>
      <c r="C1416" t="s">
        <v>3112</v>
      </c>
      <c r="D1416" t="s">
        <v>270</v>
      </c>
      <c r="E1416">
        <v>1096.10819775</v>
      </c>
      <c r="F1416">
        <v>395.6</v>
      </c>
      <c r="G1416">
        <v>-38.462624946368003</v>
      </c>
      <c r="H1416">
        <v>4.3469170816909202</v>
      </c>
      <c r="I1416">
        <v>-15.630940255883599</v>
      </c>
      <c r="J1416">
        <v>-6.6267226619692199</v>
      </c>
      <c r="K1416">
        <v>407.59311160993099</v>
      </c>
      <c r="L1416">
        <v>425.045267587419</v>
      </c>
      <c r="M1416">
        <v>40.905681691464103</v>
      </c>
      <c r="N1416">
        <v>0.88296653282464799</v>
      </c>
      <c r="O1416">
        <v>30.674924165823999</v>
      </c>
      <c r="P1416">
        <v>7.4707959793534204</v>
      </c>
      <c r="Q1416">
        <v>-0.133010612913563</v>
      </c>
    </row>
    <row r="1417" spans="1:17" hidden="1" x14ac:dyDescent="0.3">
      <c r="A1417" t="s">
        <v>3005</v>
      </c>
      <c r="B1417" t="s">
        <v>3006</v>
      </c>
      <c r="C1417" t="s">
        <v>3112</v>
      </c>
      <c r="D1417" t="s">
        <v>419</v>
      </c>
      <c r="E1417">
        <v>1095.5789944000001</v>
      </c>
      <c r="F1417">
        <v>108.03</v>
      </c>
      <c r="G1417">
        <v>27.321078592128799</v>
      </c>
      <c r="H1417">
        <v>5.7426055364426496</v>
      </c>
      <c r="I1417">
        <v>65.401119471828196</v>
      </c>
      <c r="J1417">
        <v>-11.1705094689571</v>
      </c>
      <c r="K1417">
        <v>102.69016678064401</v>
      </c>
      <c r="L1417">
        <v>81.663983928848893</v>
      </c>
      <c r="M1417">
        <v>34.260094590449299</v>
      </c>
      <c r="N1417">
        <v>0.67863578011770498</v>
      </c>
      <c r="O1417">
        <v>15.5234657039711</v>
      </c>
      <c r="P1417">
        <v>119.57317073170699</v>
      </c>
      <c r="Q1417">
        <v>0.122816110584941</v>
      </c>
    </row>
    <row r="1418" spans="1:17" hidden="1" x14ac:dyDescent="0.3">
      <c r="A1418" t="s">
        <v>3007</v>
      </c>
      <c r="B1418" t="s">
        <v>3008</v>
      </c>
      <c r="C1418" t="s">
        <v>3112</v>
      </c>
      <c r="D1418" t="s">
        <v>443</v>
      </c>
      <c r="E1418">
        <v>1094.927631235</v>
      </c>
      <c r="F1418">
        <v>66.73</v>
      </c>
      <c r="G1418">
        <v>8.8188290787335593</v>
      </c>
      <c r="H1418">
        <v>-15.191800796892499</v>
      </c>
      <c r="I1418">
        <v>-11.427773214288599</v>
      </c>
      <c r="J1418">
        <v>-12.8354769212646</v>
      </c>
      <c r="K1418">
        <v>77.406421870084003</v>
      </c>
      <c r="L1418">
        <v>72.300541404395602</v>
      </c>
      <c r="M1418">
        <v>14.5266848228302</v>
      </c>
      <c r="N1418">
        <v>0.33832808511686402</v>
      </c>
      <c r="O1418">
        <v>37.3445227034317</v>
      </c>
      <c r="P1418">
        <v>39.165797705943604</v>
      </c>
      <c r="Q1418">
        <v>4.8531343508582001E-2</v>
      </c>
    </row>
    <row r="1419" spans="1:17" hidden="1" x14ac:dyDescent="0.3">
      <c r="A1419" t="s">
        <v>3009</v>
      </c>
      <c r="B1419" t="s">
        <v>3010</v>
      </c>
      <c r="C1419" t="s">
        <v>3112</v>
      </c>
      <c r="D1419" t="s">
        <v>233</v>
      </c>
      <c r="E1419">
        <v>1090.0329024</v>
      </c>
      <c r="F1419">
        <v>238.1</v>
      </c>
      <c r="G1419">
        <v>-6.82797138579879</v>
      </c>
      <c r="H1419">
        <v>-10.886607631070101</v>
      </c>
      <c r="I1419">
        <v>8.4134833463881105</v>
      </c>
      <c r="J1419">
        <v>-7.9414972376079396</v>
      </c>
      <c r="K1419">
        <v>253.77369505677899</v>
      </c>
      <c r="L1419">
        <v>216.234160710532</v>
      </c>
      <c r="M1419">
        <v>16.518442993259701</v>
      </c>
      <c r="N1419">
        <v>0.30267406988950402</v>
      </c>
      <c r="O1419">
        <v>29.987400251994899</v>
      </c>
      <c r="P1419">
        <v>65.3472222222222</v>
      </c>
      <c r="Q1419">
        <v>0.114652333918961</v>
      </c>
    </row>
    <row r="1420" spans="1:17" hidden="1" x14ac:dyDescent="0.3">
      <c r="A1420" t="s">
        <v>3011</v>
      </c>
      <c r="B1420" t="s">
        <v>3012</v>
      </c>
      <c r="C1420" t="s">
        <v>3112</v>
      </c>
      <c r="D1420" t="s">
        <v>1389</v>
      </c>
      <c r="E1420">
        <v>1086.5194571299901</v>
      </c>
      <c r="F1420">
        <v>123.32</v>
      </c>
      <c r="G1420">
        <v>-58.599282580595101</v>
      </c>
      <c r="H1420">
        <v>-3.5895888043311799</v>
      </c>
      <c r="I1420">
        <v>-35.5682237149191</v>
      </c>
      <c r="J1420">
        <v>-7.5517624514232002</v>
      </c>
      <c r="K1420">
        <v>140.00242511667301</v>
      </c>
      <c r="L1420">
        <v>153.568776608565</v>
      </c>
      <c r="M1420">
        <v>20.986416781919701</v>
      </c>
      <c r="N1420">
        <v>0.76539305259971702</v>
      </c>
      <c r="O1420">
        <v>54.881608822575402</v>
      </c>
      <c r="P1420">
        <v>1.6569120435248399</v>
      </c>
      <c r="Q1420">
        <v>3.7646433120141001E-2</v>
      </c>
    </row>
    <row r="1421" spans="1:17" hidden="1" x14ac:dyDescent="0.3">
      <c r="A1421" t="s">
        <v>3013</v>
      </c>
      <c r="B1421" t="s">
        <v>3014</v>
      </c>
      <c r="C1421" t="s">
        <v>3112</v>
      </c>
      <c r="D1421" t="s">
        <v>270</v>
      </c>
      <c r="E1421">
        <v>1086.3189312</v>
      </c>
      <c r="F1421">
        <v>100.99</v>
      </c>
      <c r="G1421">
        <v>-39.774298698932697</v>
      </c>
      <c r="H1421">
        <v>14.6450127140667</v>
      </c>
      <c r="I1421">
        <v>-2.9773790294003399</v>
      </c>
      <c r="J1421">
        <v>-5.4078012475220296</v>
      </c>
      <c r="K1421">
        <v>98.322402653249895</v>
      </c>
      <c r="L1421">
        <v>97.230633792489201</v>
      </c>
      <c r="M1421">
        <v>49.867494631816001</v>
      </c>
      <c r="N1421">
        <v>1.83408215597613</v>
      </c>
      <c r="O1421">
        <v>15.4569759382117</v>
      </c>
      <c r="P1421">
        <v>36.123466774497899</v>
      </c>
      <c r="Q1421">
        <v>6.3933418270628997E-2</v>
      </c>
    </row>
    <row r="1422" spans="1:17" hidden="1" x14ac:dyDescent="0.3">
      <c r="A1422" t="s">
        <v>3015</v>
      </c>
      <c r="B1422" t="s">
        <v>3016</v>
      </c>
      <c r="C1422" t="s">
        <v>3112</v>
      </c>
      <c r="D1422" t="s">
        <v>432</v>
      </c>
      <c r="E1422">
        <v>1075.67762952</v>
      </c>
      <c r="F1422">
        <v>53.27</v>
      </c>
      <c r="G1422">
        <v>-56.945247338435799</v>
      </c>
      <c r="H1422">
        <v>5.6386410201443598</v>
      </c>
      <c r="I1422">
        <v>-33.320120190826302</v>
      </c>
      <c r="J1422">
        <v>1.9133339239239799</v>
      </c>
      <c r="K1422">
        <v>56.062940203296897</v>
      </c>
      <c r="L1422">
        <v>64.562466686270199</v>
      </c>
      <c r="M1422">
        <v>56.661959567828198</v>
      </c>
      <c r="N1422">
        <v>0.46680026582999501</v>
      </c>
      <c r="O1422">
        <v>59.564482823352698</v>
      </c>
      <c r="P1422">
        <v>6.3061265216523603</v>
      </c>
      <c r="Q1422">
        <v>-6.7039328756889005E-2</v>
      </c>
    </row>
    <row r="1423" spans="1:17" hidden="1" x14ac:dyDescent="0.3">
      <c r="A1423" t="s">
        <v>3017</v>
      </c>
      <c r="B1423" t="s">
        <v>3018</v>
      </c>
      <c r="C1423" t="s">
        <v>3112</v>
      </c>
      <c r="D1423" t="s">
        <v>51</v>
      </c>
      <c r="E1423">
        <v>1075.0938980799999</v>
      </c>
      <c r="F1423">
        <v>354.7</v>
      </c>
      <c r="G1423">
        <v>-43.7308805944608</v>
      </c>
      <c r="H1423">
        <v>-4.2570741891090496</v>
      </c>
      <c r="I1423">
        <v>-0.18870859000397999</v>
      </c>
      <c r="J1423">
        <v>-9.5822920032788392</v>
      </c>
      <c r="K1423">
        <v>374.73033083288999</v>
      </c>
      <c r="L1423">
        <v>360.09488372778799</v>
      </c>
      <c r="M1423">
        <v>21.613712688701298</v>
      </c>
      <c r="N1423">
        <v>0.277862848415033</v>
      </c>
      <c r="O1423">
        <v>21.497039751902999</v>
      </c>
      <c r="P1423">
        <v>34.713254842385098</v>
      </c>
      <c r="Q1423">
        <v>-2.4734166537119E-2</v>
      </c>
    </row>
    <row r="1424" spans="1:17" hidden="1" x14ac:dyDescent="0.3">
      <c r="A1424" t="s">
        <v>3019</v>
      </c>
      <c r="B1424" t="s">
        <v>3020</v>
      </c>
      <c r="C1424" t="s">
        <v>3112</v>
      </c>
      <c r="D1424" t="s">
        <v>192</v>
      </c>
      <c r="E1424">
        <v>1071.8585605000001</v>
      </c>
      <c r="F1424">
        <v>117.7</v>
      </c>
      <c r="G1424">
        <v>-27.0555849689677</v>
      </c>
      <c r="H1424">
        <v>-4.5135696106182497</v>
      </c>
      <c r="I1424">
        <v>-25.876706666033598</v>
      </c>
      <c r="J1424">
        <v>-4.28444868457838</v>
      </c>
      <c r="K1424">
        <v>130.29460755845699</v>
      </c>
      <c r="L1424">
        <v>130.401686993281</v>
      </c>
      <c r="M1424">
        <v>27.086036733269399</v>
      </c>
      <c r="N1424">
        <v>0.51900923985791503</v>
      </c>
      <c r="O1424">
        <v>32.540356839422202</v>
      </c>
      <c r="P1424">
        <v>7.9816513761467904</v>
      </c>
      <c r="Q1424">
        <v>6.0433763153169999E-2</v>
      </c>
    </row>
    <row r="1425" spans="1:17" hidden="1" x14ac:dyDescent="0.3">
      <c r="A1425" t="s">
        <v>3021</v>
      </c>
      <c r="B1425" t="s">
        <v>3022</v>
      </c>
      <c r="C1425" t="s">
        <v>3112</v>
      </c>
      <c r="D1425" t="s">
        <v>276</v>
      </c>
      <c r="E1425">
        <v>1071.8186499999999</v>
      </c>
      <c r="F1425">
        <v>878.5</v>
      </c>
      <c r="G1425">
        <v>-11.755806005385301</v>
      </c>
      <c r="H1425">
        <v>9.3253833858762398</v>
      </c>
      <c r="I1425">
        <v>7.4669741053206602</v>
      </c>
      <c r="J1425">
        <v>-8.4415658415411094</v>
      </c>
      <c r="M1425">
        <v>47.146917955834397</v>
      </c>
      <c r="O1425">
        <v>10.9846328969835</v>
      </c>
      <c r="P1425">
        <v>28.812316715542501</v>
      </c>
    </row>
    <row r="1426" spans="1:17" hidden="1" x14ac:dyDescent="0.3">
      <c r="A1426" t="s">
        <v>3023</v>
      </c>
      <c r="B1426" t="s">
        <v>3024</v>
      </c>
      <c r="C1426" t="s">
        <v>3112</v>
      </c>
      <c r="D1426" t="s">
        <v>3025</v>
      </c>
      <c r="E1426">
        <v>1066.012234</v>
      </c>
      <c r="F1426">
        <v>538.45000000000005</v>
      </c>
      <c r="G1426">
        <v>15.250590104303299</v>
      </c>
      <c r="H1426">
        <v>-8.7114604355795198</v>
      </c>
      <c r="I1426">
        <v>12.4397668148234</v>
      </c>
      <c r="J1426">
        <v>-2.7675870286400501</v>
      </c>
      <c r="K1426">
        <v>637.46395650393902</v>
      </c>
      <c r="L1426">
        <v>589.01606648494999</v>
      </c>
      <c r="M1426">
        <v>30.2933791685968</v>
      </c>
      <c r="N1426">
        <v>0.99011802053198805</v>
      </c>
      <c r="O1426">
        <v>76.246633856439701</v>
      </c>
      <c r="P1426">
        <v>51.676056338028097</v>
      </c>
    </row>
    <row r="1427" spans="1:17" hidden="1" x14ac:dyDescent="0.3">
      <c r="A1427" t="s">
        <v>3026</v>
      </c>
      <c r="B1427" t="s">
        <v>3027</v>
      </c>
      <c r="C1427" t="s">
        <v>3112</v>
      </c>
      <c r="D1427" t="s">
        <v>18</v>
      </c>
      <c r="E1427">
        <v>1065.2761866599999</v>
      </c>
      <c r="F1427">
        <v>1071.0999999999999</v>
      </c>
      <c r="G1427">
        <v>11.1855238432675</v>
      </c>
      <c r="H1427">
        <v>24.9757721641224</v>
      </c>
      <c r="I1427">
        <v>-13.088265986673999</v>
      </c>
      <c r="J1427">
        <v>5.1084405121030096</v>
      </c>
      <c r="K1427">
        <v>942.28594863407397</v>
      </c>
      <c r="L1427">
        <v>950.74260857083596</v>
      </c>
      <c r="M1427">
        <v>62.396781066236798</v>
      </c>
      <c r="N1427">
        <v>2.3477836324938202</v>
      </c>
      <c r="O1427">
        <v>47.698627579124199</v>
      </c>
      <c r="P1427">
        <v>48.7638888888888</v>
      </c>
      <c r="Q1427">
        <v>0.20590264525747201</v>
      </c>
    </row>
    <row r="1428" spans="1:17" hidden="1" x14ac:dyDescent="0.3">
      <c r="A1428" t="s">
        <v>3028</v>
      </c>
      <c r="B1428" t="s">
        <v>3029</v>
      </c>
      <c r="C1428" t="s">
        <v>3112</v>
      </c>
      <c r="D1428" t="s">
        <v>21</v>
      </c>
      <c r="E1428">
        <v>1062.89556975</v>
      </c>
      <c r="F1428">
        <v>1186.25</v>
      </c>
      <c r="G1428">
        <v>203.25851971605499</v>
      </c>
      <c r="H1428">
        <v>-6.5420119122574798</v>
      </c>
      <c r="I1428">
        <v>21.872157715278799</v>
      </c>
      <c r="J1428">
        <v>-4.0648334403586599</v>
      </c>
      <c r="K1428">
        <v>1298.3799040440799</v>
      </c>
      <c r="L1428">
        <v>1114.94530552438</v>
      </c>
      <c r="M1428">
        <v>43.416033522472503</v>
      </c>
      <c r="N1428">
        <v>0.84679985837699101</v>
      </c>
      <c r="O1428">
        <v>53.294967639853297</v>
      </c>
      <c r="P1428">
        <v>232.674066599394</v>
      </c>
    </row>
    <row r="1429" spans="1:17" hidden="1" x14ac:dyDescent="0.3">
      <c r="A1429" t="s">
        <v>3030</v>
      </c>
      <c r="B1429" t="s">
        <v>3031</v>
      </c>
      <c r="C1429" t="s">
        <v>3112</v>
      </c>
      <c r="D1429" t="s">
        <v>86</v>
      </c>
      <c r="E1429">
        <v>1060.2420913000001</v>
      </c>
      <c r="F1429">
        <v>42.49</v>
      </c>
      <c r="G1429">
        <v>-29.175447735427699</v>
      </c>
      <c r="H1429">
        <v>-11.762152329396001</v>
      </c>
      <c r="I1429">
        <v>-41.667915804823899</v>
      </c>
      <c r="J1429">
        <v>-9.8611640351069596</v>
      </c>
      <c r="K1429">
        <v>49.444059943272102</v>
      </c>
      <c r="L1429">
        <v>54.9484310248585</v>
      </c>
      <c r="M1429">
        <v>22.316051363434902</v>
      </c>
      <c r="N1429">
        <v>0.56711056278824501</v>
      </c>
      <c r="O1429">
        <v>103.577312308778</v>
      </c>
      <c r="P1429">
        <v>6.4912280701754304</v>
      </c>
      <c r="Q1429">
        <v>-4.6460028515311003E-2</v>
      </c>
    </row>
    <row r="1430" spans="1:17" hidden="1" x14ac:dyDescent="0.3">
      <c r="A1430" t="s">
        <v>3032</v>
      </c>
      <c r="B1430" t="s">
        <v>3033</v>
      </c>
      <c r="C1430" t="s">
        <v>3112</v>
      </c>
      <c r="D1430" t="s">
        <v>1389</v>
      </c>
      <c r="E1430">
        <v>1060.2</v>
      </c>
      <c r="F1430">
        <v>105.6</v>
      </c>
      <c r="G1430">
        <v>-44.2717440194887</v>
      </c>
      <c r="H1430">
        <v>-5.3523815164158099</v>
      </c>
      <c r="I1430">
        <v>-18.7643148178296</v>
      </c>
      <c r="J1430">
        <v>-4.3104728099326399</v>
      </c>
      <c r="K1430">
        <v>115.00701765970599</v>
      </c>
      <c r="L1430">
        <v>120.103946830068</v>
      </c>
      <c r="M1430">
        <v>30.781398667554601</v>
      </c>
      <c r="N1430">
        <v>0.74547403548392799</v>
      </c>
      <c r="O1430">
        <v>46.780303030303003</v>
      </c>
      <c r="P1430">
        <v>5.2841475573280201</v>
      </c>
      <c r="Q1430">
        <v>6.9215871459049998E-3</v>
      </c>
    </row>
    <row r="1431" spans="1:17" hidden="1" x14ac:dyDescent="0.3">
      <c r="A1431" t="s">
        <v>3034</v>
      </c>
      <c r="B1431" t="s">
        <v>3035</v>
      </c>
      <c r="C1431" t="s">
        <v>3112</v>
      </c>
      <c r="D1431" t="s">
        <v>3036</v>
      </c>
      <c r="E1431">
        <v>1059.9908348429999</v>
      </c>
      <c r="F1431">
        <v>190.31</v>
      </c>
      <c r="G1431">
        <v>-66.825293885248399</v>
      </c>
      <c r="H1431">
        <v>-12.3093149191929</v>
      </c>
      <c r="I1431">
        <v>-5.2151340811852798</v>
      </c>
      <c r="J1431">
        <v>-12.350860031495801</v>
      </c>
      <c r="K1431">
        <v>189.54617254837001</v>
      </c>
      <c r="L1431">
        <v>198.845388422507</v>
      </c>
      <c r="M1431">
        <v>22.375147714579299</v>
      </c>
      <c r="N1431">
        <v>0.53475192612484601</v>
      </c>
      <c r="O1431">
        <v>70.668908622773301</v>
      </c>
      <c r="P1431">
        <v>31.067493112947599</v>
      </c>
    </row>
    <row r="1432" spans="1:17" hidden="1" x14ac:dyDescent="0.3">
      <c r="A1432" t="s">
        <v>3037</v>
      </c>
      <c r="B1432" t="s">
        <v>3038</v>
      </c>
      <c r="C1432" t="s">
        <v>3112</v>
      </c>
      <c r="D1432" t="s">
        <v>276</v>
      </c>
      <c r="E1432">
        <v>1058.4017951000001</v>
      </c>
      <c r="F1432">
        <v>914.75</v>
      </c>
      <c r="G1432">
        <v>-1.5409487085240701</v>
      </c>
      <c r="H1432">
        <v>-7.0279085931380099</v>
      </c>
      <c r="I1432">
        <v>-20.864901960941101</v>
      </c>
      <c r="J1432">
        <v>-3.59718920978449</v>
      </c>
      <c r="K1432">
        <v>978.49284022388599</v>
      </c>
      <c r="L1432">
        <v>932.79911845571598</v>
      </c>
      <c r="M1432">
        <v>22.643607367181001</v>
      </c>
      <c r="N1432">
        <v>0.60840493131704299</v>
      </c>
      <c r="O1432">
        <v>22.432358567914701</v>
      </c>
      <c r="P1432">
        <v>34.127565982404697</v>
      </c>
      <c r="Q1432">
        <v>5.7302675213309E-2</v>
      </c>
    </row>
    <row r="1433" spans="1:17" hidden="1" x14ac:dyDescent="0.3">
      <c r="A1433" t="s">
        <v>3039</v>
      </c>
      <c r="B1433" t="s">
        <v>3040</v>
      </c>
      <c r="C1433" t="s">
        <v>3112</v>
      </c>
      <c r="D1433" t="s">
        <v>3041</v>
      </c>
      <c r="E1433">
        <v>1055.366025845</v>
      </c>
      <c r="F1433">
        <v>989.65</v>
      </c>
      <c r="G1433">
        <v>1138.5637557380201</v>
      </c>
      <c r="H1433">
        <v>24.1461269681066</v>
      </c>
      <c r="I1433">
        <v>644.02531814562099</v>
      </c>
      <c r="J1433">
        <v>1.7834155868786901</v>
      </c>
      <c r="K1433">
        <v>819.12843840774701</v>
      </c>
      <c r="L1433">
        <v>449.86324870688998</v>
      </c>
      <c r="M1433">
        <v>95.331975044024105</v>
      </c>
      <c r="N1433">
        <v>0.31100478468899501</v>
      </c>
      <c r="O1433">
        <v>0</v>
      </c>
      <c r="P1433">
        <v>1370.5052005943501</v>
      </c>
      <c r="Q1433">
        <v>0.312398287877172</v>
      </c>
    </row>
    <row r="1434" spans="1:17" hidden="1" x14ac:dyDescent="0.3">
      <c r="A1434" t="s">
        <v>3042</v>
      </c>
      <c r="B1434" t="s">
        <v>3043</v>
      </c>
      <c r="C1434" t="s">
        <v>3112</v>
      </c>
      <c r="D1434" t="s">
        <v>432</v>
      </c>
      <c r="E1434">
        <v>1054.8714376319999</v>
      </c>
      <c r="F1434">
        <v>154.78</v>
      </c>
      <c r="G1434">
        <v>-28.053631852583599</v>
      </c>
      <c r="H1434">
        <v>-8.5178732427498005</v>
      </c>
      <c r="I1434">
        <v>-5.2358006084075797</v>
      </c>
      <c r="J1434">
        <v>-10.0305379014933</v>
      </c>
      <c r="K1434">
        <v>169.473183934584</v>
      </c>
      <c r="L1434">
        <v>162.706918030894</v>
      </c>
      <c r="M1434">
        <v>22.1767260571153</v>
      </c>
      <c r="N1434">
        <v>0.37443480199074503</v>
      </c>
      <c r="O1434">
        <v>26.308308566998299</v>
      </c>
      <c r="P1434">
        <v>17.6586849106803</v>
      </c>
      <c r="Q1434">
        <v>9.6098265770459997E-3</v>
      </c>
    </row>
    <row r="1435" spans="1:17" hidden="1" x14ac:dyDescent="0.3">
      <c r="A1435" t="s">
        <v>3044</v>
      </c>
      <c r="B1435" t="s">
        <v>3045</v>
      </c>
      <c r="C1435" t="s">
        <v>3112</v>
      </c>
      <c r="D1435" t="s">
        <v>603</v>
      </c>
      <c r="E1435">
        <v>1048.3693012649901</v>
      </c>
      <c r="F1435">
        <v>40.35</v>
      </c>
      <c r="G1435">
        <v>-55.211070849839402</v>
      </c>
      <c r="H1435">
        <v>-13.087616147573399</v>
      </c>
      <c r="I1435">
        <v>-19.5855915093221</v>
      </c>
      <c r="J1435">
        <v>-9.9360215283367701</v>
      </c>
      <c r="K1435">
        <v>46.149738053513197</v>
      </c>
      <c r="L1435">
        <v>47.145815130136597</v>
      </c>
      <c r="M1435">
        <v>25.613643466351299</v>
      </c>
      <c r="N1435">
        <v>0.41391787712101502</v>
      </c>
      <c r="O1435">
        <v>66.294919454770707</v>
      </c>
      <c r="P1435">
        <v>10.851648351648301</v>
      </c>
      <c r="Q1435">
        <v>-2.9734958762873E-2</v>
      </c>
    </row>
    <row r="1436" spans="1:17" hidden="1" x14ac:dyDescent="0.3">
      <c r="A1436" t="s">
        <v>3046</v>
      </c>
      <c r="B1436" t="s">
        <v>3047</v>
      </c>
      <c r="C1436" t="s">
        <v>3112</v>
      </c>
      <c r="D1436" t="s">
        <v>276</v>
      </c>
      <c r="E1436">
        <v>1046.8545300000001</v>
      </c>
      <c r="F1436">
        <v>981</v>
      </c>
      <c r="G1436">
        <v>59.7886884249586</v>
      </c>
      <c r="H1436">
        <v>15.425573828089</v>
      </c>
      <c r="I1436">
        <v>30.5887029850361</v>
      </c>
      <c r="J1436">
        <v>-9.8382060347429192</v>
      </c>
      <c r="K1436">
        <v>976.89197966386701</v>
      </c>
      <c r="L1436">
        <v>810.94729471983999</v>
      </c>
      <c r="M1436">
        <v>38.251182122765897</v>
      </c>
      <c r="N1436">
        <v>2.2079439252336401</v>
      </c>
      <c r="O1436">
        <v>24.8725790010193</v>
      </c>
      <c r="P1436">
        <v>92.352941176470594</v>
      </c>
      <c r="Q1436">
        <v>0.158732807277119</v>
      </c>
    </row>
    <row r="1437" spans="1:17" hidden="1" x14ac:dyDescent="0.3">
      <c r="A1437" t="s">
        <v>3048</v>
      </c>
      <c r="B1437" t="s">
        <v>3049</v>
      </c>
      <c r="C1437" t="s">
        <v>3112</v>
      </c>
      <c r="D1437" t="s">
        <v>100</v>
      </c>
      <c r="E1437">
        <v>1044.3744518799999</v>
      </c>
      <c r="F1437">
        <v>418.75</v>
      </c>
      <c r="G1437">
        <v>50.181287596594998</v>
      </c>
      <c r="H1437">
        <v>-11.7364728968015</v>
      </c>
      <c r="I1437">
        <v>-20.048290678307001</v>
      </c>
      <c r="J1437">
        <v>-14.1114401477963</v>
      </c>
      <c r="K1437">
        <v>500.98941131170199</v>
      </c>
      <c r="L1437">
        <v>472.05818794965597</v>
      </c>
      <c r="M1437">
        <v>14.052477527361599</v>
      </c>
      <c r="N1437">
        <v>0.76525957469158401</v>
      </c>
      <c r="O1437">
        <v>69.552238805970106</v>
      </c>
      <c r="P1437">
        <v>86.028431808085301</v>
      </c>
      <c r="Q1437">
        <v>0.14374469709395199</v>
      </c>
    </row>
    <row r="1438" spans="1:17" hidden="1" x14ac:dyDescent="0.3">
      <c r="A1438" t="s">
        <v>3050</v>
      </c>
      <c r="B1438" t="s">
        <v>3051</v>
      </c>
      <c r="C1438" t="s">
        <v>3112</v>
      </c>
      <c r="D1438" t="s">
        <v>250</v>
      </c>
      <c r="E1438">
        <v>1041.8525</v>
      </c>
      <c r="F1438">
        <v>8009.2</v>
      </c>
      <c r="G1438">
        <v>-1.0661927660236601</v>
      </c>
      <c r="H1438">
        <v>5.5222686716021796</v>
      </c>
      <c r="I1438">
        <v>-22.9520712723217</v>
      </c>
      <c r="J1438">
        <v>-7.87445838448867</v>
      </c>
      <c r="K1438">
        <v>8322.7253301074397</v>
      </c>
      <c r="L1438">
        <v>8120.6066653222797</v>
      </c>
      <c r="M1438">
        <v>27.3306382767774</v>
      </c>
      <c r="N1438">
        <v>1.5105903118258399</v>
      </c>
      <c r="O1438">
        <v>25.493182839734299</v>
      </c>
      <c r="P1438">
        <v>29.808752025931899</v>
      </c>
      <c r="Q1438">
        <v>0.17849450210321299</v>
      </c>
    </row>
    <row r="1439" spans="1:17" hidden="1" x14ac:dyDescent="0.3">
      <c r="A1439" t="s">
        <v>3052</v>
      </c>
      <c r="B1439" t="s">
        <v>3053</v>
      </c>
      <c r="C1439" t="s">
        <v>3112</v>
      </c>
      <c r="D1439" t="s">
        <v>192</v>
      </c>
      <c r="E1439">
        <v>1040.7950145479999</v>
      </c>
      <c r="F1439">
        <v>170.41</v>
      </c>
      <c r="G1439">
        <v>-62.192774275059698</v>
      </c>
      <c r="H1439">
        <v>-17.572646173883498</v>
      </c>
      <c r="I1439">
        <v>-42.969994164353601</v>
      </c>
      <c r="J1439">
        <v>-13.7365341460776</v>
      </c>
      <c r="M1439">
        <v>14.4656134660655</v>
      </c>
      <c r="O1439">
        <v>58.963675840619601</v>
      </c>
      <c r="P1439">
        <v>7.8544303797468196</v>
      </c>
    </row>
    <row r="1440" spans="1:17" hidden="1" x14ac:dyDescent="0.3">
      <c r="A1440" t="s">
        <v>3054</v>
      </c>
      <c r="B1440" t="s">
        <v>3055</v>
      </c>
      <c r="C1440" t="s">
        <v>3112</v>
      </c>
      <c r="D1440" t="s">
        <v>443</v>
      </c>
      <c r="E1440">
        <v>1037.1341265999999</v>
      </c>
      <c r="F1440">
        <v>151</v>
      </c>
      <c r="G1440">
        <v>-48.621807529172202</v>
      </c>
      <c r="H1440">
        <v>-18.095368936519201</v>
      </c>
      <c r="I1440">
        <v>-34.413412659765299</v>
      </c>
      <c r="J1440">
        <v>-2.67918655014204</v>
      </c>
      <c r="K1440">
        <v>164.71078692534601</v>
      </c>
      <c r="L1440">
        <v>169.11589951545099</v>
      </c>
      <c r="M1440">
        <v>8.1696902172608894</v>
      </c>
      <c r="N1440">
        <v>0.101183608096791</v>
      </c>
      <c r="O1440">
        <v>97.5165562913907</v>
      </c>
      <c r="P1440">
        <v>27.072288142724901</v>
      </c>
      <c r="Q1440">
        <v>6.3324052576370004E-3</v>
      </c>
    </row>
    <row r="1441" spans="1:17" hidden="1" x14ac:dyDescent="0.3">
      <c r="A1441" t="s">
        <v>3056</v>
      </c>
      <c r="B1441" t="s">
        <v>3057</v>
      </c>
      <c r="C1441" t="s">
        <v>3112</v>
      </c>
      <c r="D1441" t="s">
        <v>1633</v>
      </c>
      <c r="E1441">
        <v>1033.0587499999999</v>
      </c>
      <c r="F1441">
        <v>104.45</v>
      </c>
      <c r="G1441">
        <v>838.45195432668902</v>
      </c>
      <c r="H1441">
        <v>4.7588514479214199</v>
      </c>
      <c r="I1441">
        <v>317.41855963700903</v>
      </c>
      <c r="J1441">
        <v>-5.9160278268504198</v>
      </c>
      <c r="K1441">
        <v>92.523191074178996</v>
      </c>
      <c r="L1441">
        <v>55.058650535494202</v>
      </c>
      <c r="M1441">
        <v>23.443727108825598</v>
      </c>
      <c r="N1441">
        <v>1.1216641301349799</v>
      </c>
      <c r="O1441">
        <v>16.275730014360899</v>
      </c>
      <c r="P1441">
        <v>999.47368421052602</v>
      </c>
    </row>
    <row r="1442" spans="1:17" hidden="1" x14ac:dyDescent="0.3">
      <c r="A1442" t="s">
        <v>3058</v>
      </c>
      <c r="B1442" t="s">
        <v>3059</v>
      </c>
      <c r="C1442" t="s">
        <v>3112</v>
      </c>
      <c r="D1442" t="s">
        <v>603</v>
      </c>
      <c r="E1442">
        <v>1030.274435</v>
      </c>
      <c r="F1442">
        <v>406.25</v>
      </c>
      <c r="G1442">
        <v>-40.866025704953998</v>
      </c>
      <c r="H1442">
        <v>-8.6670915882380299</v>
      </c>
      <c r="I1442">
        <v>-12.667397117667999</v>
      </c>
      <c r="J1442">
        <v>-9.4178465271623093</v>
      </c>
      <c r="K1442">
        <v>455.21270126994</v>
      </c>
      <c r="L1442">
        <v>445.64682071351598</v>
      </c>
      <c r="M1442">
        <v>40.233116391389302</v>
      </c>
      <c r="N1442">
        <v>0.27062292751248801</v>
      </c>
      <c r="O1442">
        <v>43.852307692307598</v>
      </c>
      <c r="P1442">
        <v>17.924528301886799</v>
      </c>
    </row>
    <row r="1443" spans="1:17" hidden="1" x14ac:dyDescent="0.3">
      <c r="A1443" t="s">
        <v>3060</v>
      </c>
      <c r="B1443" t="s">
        <v>3061</v>
      </c>
      <c r="C1443" t="s">
        <v>3112</v>
      </c>
      <c r="D1443" t="s">
        <v>100</v>
      </c>
      <c r="E1443">
        <v>1027.9244243749999</v>
      </c>
      <c r="F1443">
        <v>2420.4</v>
      </c>
      <c r="G1443">
        <v>82.686551921508695</v>
      </c>
      <c r="H1443">
        <v>-0.68136251058970299</v>
      </c>
      <c r="I1443">
        <v>14.115894539101101</v>
      </c>
      <c r="J1443">
        <v>-4.2534061185476499</v>
      </c>
      <c r="K1443">
        <v>2628.3497561382801</v>
      </c>
      <c r="L1443">
        <v>2318.5594469187999</v>
      </c>
      <c r="M1443">
        <v>31.1346964062447</v>
      </c>
      <c r="N1443">
        <v>0.509156039888642</v>
      </c>
      <c r="O1443">
        <v>46.5873409353825</v>
      </c>
      <c r="P1443">
        <v>116.70695675530401</v>
      </c>
      <c r="Q1443">
        <v>0.127083345084054</v>
      </c>
    </row>
    <row r="1444" spans="1:17" hidden="1" x14ac:dyDescent="0.3">
      <c r="A1444" t="s">
        <v>3062</v>
      </c>
      <c r="B1444" t="s">
        <v>3063</v>
      </c>
      <c r="C1444" t="s">
        <v>3112</v>
      </c>
      <c r="D1444" t="s">
        <v>432</v>
      </c>
      <c r="E1444">
        <v>1027.26881192</v>
      </c>
      <c r="F1444">
        <v>312.7</v>
      </c>
      <c r="G1444">
        <v>-8.2950499791076808</v>
      </c>
      <c r="H1444">
        <v>-1.86010591540902</v>
      </c>
      <c r="I1444">
        <v>20.228893668200602</v>
      </c>
      <c r="J1444">
        <v>-6.5825777806220502</v>
      </c>
      <c r="K1444">
        <v>328.33983851304401</v>
      </c>
      <c r="L1444">
        <v>289.34825327876001</v>
      </c>
      <c r="M1444">
        <v>32.102638775989703</v>
      </c>
      <c r="N1444">
        <v>0.51221797951251002</v>
      </c>
      <c r="O1444">
        <v>24.608250719539399</v>
      </c>
      <c r="P1444">
        <v>58.771261741558703</v>
      </c>
    </row>
    <row r="1445" spans="1:17" hidden="1" x14ac:dyDescent="0.3">
      <c r="A1445" t="s">
        <v>3064</v>
      </c>
      <c r="B1445" t="s">
        <v>3065</v>
      </c>
      <c r="C1445" t="s">
        <v>3112</v>
      </c>
      <c r="D1445" t="s">
        <v>539</v>
      </c>
      <c r="E1445">
        <v>1026.563445</v>
      </c>
      <c r="F1445">
        <v>321.7</v>
      </c>
      <c r="G1445">
        <v>96.086158589990703</v>
      </c>
      <c r="H1445">
        <v>16.430715485389499</v>
      </c>
      <c r="I1445">
        <v>73.706055766664704</v>
      </c>
      <c r="J1445">
        <v>-6.3246925212294096</v>
      </c>
      <c r="K1445">
        <v>291.087020226687</v>
      </c>
      <c r="L1445">
        <v>234.74902567770101</v>
      </c>
      <c r="M1445">
        <v>46.467367088353001</v>
      </c>
      <c r="N1445">
        <v>1.6209095239110101</v>
      </c>
      <c r="O1445">
        <v>5.65744482437053</v>
      </c>
      <c r="P1445">
        <v>129.78571428571399</v>
      </c>
      <c r="Q1445">
        <v>0.10480271198129899</v>
      </c>
    </row>
    <row r="1446" spans="1:17" hidden="1" x14ac:dyDescent="0.3">
      <c r="A1446" t="s">
        <v>3066</v>
      </c>
      <c r="B1446" t="s">
        <v>3067</v>
      </c>
      <c r="C1446" t="s">
        <v>3112</v>
      </c>
      <c r="D1446" t="s">
        <v>270</v>
      </c>
      <c r="E1446">
        <v>1025.12667362</v>
      </c>
      <c r="F1446">
        <v>84.43</v>
      </c>
      <c r="G1446">
        <v>-37.319068154984699</v>
      </c>
      <c r="H1446">
        <v>-0.98577258443521698</v>
      </c>
      <c r="I1446">
        <v>-16.917988530883701</v>
      </c>
      <c r="J1446">
        <v>-4.3627082279567704</v>
      </c>
      <c r="K1446">
        <v>89.472685380630907</v>
      </c>
      <c r="L1446">
        <v>88.000257883619298</v>
      </c>
      <c r="M1446">
        <v>29.934808231077199</v>
      </c>
      <c r="N1446">
        <v>0.34867866490561</v>
      </c>
      <c r="O1446">
        <v>38.576335425796501</v>
      </c>
      <c r="P1446">
        <v>24.161764705882302</v>
      </c>
      <c r="Q1446">
        <v>0.13132939421961501</v>
      </c>
    </row>
    <row r="1447" spans="1:17" hidden="1" x14ac:dyDescent="0.3">
      <c r="A1447" t="s">
        <v>3068</v>
      </c>
      <c r="B1447" t="s">
        <v>3069</v>
      </c>
      <c r="C1447" t="s">
        <v>3112</v>
      </c>
      <c r="D1447" t="s">
        <v>630</v>
      </c>
      <c r="E1447">
        <v>1021.353811814</v>
      </c>
      <c r="F1447">
        <v>157.78</v>
      </c>
      <c r="G1447">
        <v>-48.015571435417499</v>
      </c>
      <c r="H1447">
        <v>-9.5932688587385595</v>
      </c>
      <c r="I1447">
        <v>-39.900529094663099</v>
      </c>
      <c r="J1447">
        <v>-8.5110351492481406</v>
      </c>
      <c r="K1447">
        <v>186.721177639274</v>
      </c>
      <c r="L1447">
        <v>212.60804125451901</v>
      </c>
      <c r="M1447">
        <v>12.8164534570958</v>
      </c>
      <c r="N1447">
        <v>0.69338687719880299</v>
      </c>
      <c r="O1447">
        <v>95.1134491063506</v>
      </c>
      <c r="P1447">
        <v>2.0371208691715799</v>
      </c>
      <c r="Q1447">
        <v>7.0248934142333005E-2</v>
      </c>
    </row>
    <row r="1448" spans="1:17" hidden="1" x14ac:dyDescent="0.3">
      <c r="A1448" t="s">
        <v>3070</v>
      </c>
      <c r="B1448" t="s">
        <v>3071</v>
      </c>
      <c r="C1448" t="s">
        <v>3112</v>
      </c>
      <c r="D1448" t="s">
        <v>465</v>
      </c>
      <c r="E1448">
        <v>1018.19201521</v>
      </c>
      <c r="F1448">
        <v>282.8</v>
      </c>
      <c r="G1448">
        <v>74.289155335771497</v>
      </c>
      <c r="H1448">
        <v>2.8921905525014102</v>
      </c>
      <c r="I1448">
        <v>55.239361370282403</v>
      </c>
      <c r="J1448">
        <v>-6.3984025949394798</v>
      </c>
      <c r="K1448">
        <v>287.48803871282598</v>
      </c>
      <c r="L1448">
        <v>230.06515164069799</v>
      </c>
      <c r="M1448">
        <v>46.938766275315999</v>
      </c>
      <c r="N1448">
        <v>0.131171582818574</v>
      </c>
      <c r="O1448">
        <v>23.055162659122999</v>
      </c>
      <c r="P1448">
        <v>114.24242424242399</v>
      </c>
      <c r="Q1448">
        <v>0.15576780498815401</v>
      </c>
    </row>
    <row r="1449" spans="1:17" hidden="1" x14ac:dyDescent="0.3">
      <c r="A1449" t="s">
        <v>3072</v>
      </c>
      <c r="B1449" t="s">
        <v>3073</v>
      </c>
      <c r="C1449" t="s">
        <v>3112</v>
      </c>
      <c r="D1449" t="s">
        <v>539</v>
      </c>
      <c r="E1449">
        <v>1018</v>
      </c>
      <c r="F1449">
        <v>1007</v>
      </c>
      <c r="G1449">
        <v>335.31195106374003</v>
      </c>
      <c r="H1449">
        <v>38.685516809838603</v>
      </c>
      <c r="I1449">
        <v>190.91932071816899</v>
      </c>
      <c r="J1449">
        <v>3.9390252440099598</v>
      </c>
      <c r="K1449">
        <v>730.02561653707903</v>
      </c>
      <c r="L1449">
        <v>453.84702198502401</v>
      </c>
      <c r="M1449">
        <v>96.820391095937296</v>
      </c>
      <c r="N1449">
        <v>0.32919736829450003</v>
      </c>
      <c r="O1449">
        <v>3.3167825223435901</v>
      </c>
      <c r="P1449">
        <v>390.74074074074002</v>
      </c>
      <c r="Q1449">
        <v>0.16982436636464801</v>
      </c>
    </row>
    <row r="1450" spans="1:17" hidden="1" x14ac:dyDescent="0.3">
      <c r="A1450" t="s">
        <v>3074</v>
      </c>
      <c r="B1450" t="s">
        <v>3075</v>
      </c>
      <c r="C1450" t="s">
        <v>3112</v>
      </c>
      <c r="E1450">
        <v>1014.459368</v>
      </c>
      <c r="F1450">
        <v>1.96</v>
      </c>
      <c r="G1450">
        <v>115.054217616305</v>
      </c>
      <c r="H1450">
        <v>1.20254105439378</v>
      </c>
      <c r="I1450">
        <v>-50.743124040633802</v>
      </c>
      <c r="J1450">
        <v>-1.6991714777979099</v>
      </c>
      <c r="K1450">
        <v>2.1952628425213101</v>
      </c>
      <c r="L1450">
        <v>2.3743323535936498</v>
      </c>
      <c r="M1450">
        <v>39.786047927437501</v>
      </c>
      <c r="N1450">
        <v>0.37646012137561302</v>
      </c>
      <c r="O1450">
        <v>110.714285714285</v>
      </c>
      <c r="P1450">
        <v>142.83723091218801</v>
      </c>
    </row>
    <row r="1451" spans="1:17" hidden="1" x14ac:dyDescent="0.3">
      <c r="A1451" t="s">
        <v>3076</v>
      </c>
      <c r="B1451" t="s">
        <v>3077</v>
      </c>
      <c r="C1451" t="s">
        <v>3112</v>
      </c>
      <c r="D1451" t="s">
        <v>443</v>
      </c>
      <c r="E1451">
        <v>1011.830493825</v>
      </c>
      <c r="F1451">
        <v>366.7</v>
      </c>
      <c r="G1451">
        <v>27.697164783405</v>
      </c>
      <c r="H1451">
        <v>17.273116283255401</v>
      </c>
      <c r="I1451">
        <v>28.600791688584302</v>
      </c>
      <c r="J1451">
        <v>-9.0044480665112303</v>
      </c>
      <c r="K1451">
        <v>340.37719112954699</v>
      </c>
      <c r="L1451">
        <v>295.36063996367</v>
      </c>
      <c r="M1451">
        <v>46.324833213317902</v>
      </c>
      <c r="N1451">
        <v>1.57688572877245</v>
      </c>
      <c r="O1451">
        <v>11.5353149713662</v>
      </c>
      <c r="P1451">
        <v>93.867301083795894</v>
      </c>
      <c r="Q1451">
        <v>0.10445000683801001</v>
      </c>
    </row>
    <row r="1452" spans="1:17" hidden="1" x14ac:dyDescent="0.3">
      <c r="A1452" t="s">
        <v>3078</v>
      </c>
      <c r="B1452" t="s">
        <v>3079</v>
      </c>
      <c r="C1452" t="s">
        <v>3112</v>
      </c>
      <c r="D1452" t="s">
        <v>1389</v>
      </c>
      <c r="E1452">
        <v>1010.0780999999999</v>
      </c>
      <c r="F1452">
        <v>107.04</v>
      </c>
      <c r="G1452">
        <v>101.179553549037</v>
      </c>
      <c r="H1452">
        <v>2.0014468386380702</v>
      </c>
      <c r="I1452">
        <v>34.637091229539102</v>
      </c>
      <c r="J1452">
        <v>-7.44092096060829</v>
      </c>
      <c r="K1452">
        <v>114.616275357104</v>
      </c>
      <c r="L1452">
        <v>97.166387533128599</v>
      </c>
      <c r="M1452">
        <v>31.138775652452399</v>
      </c>
      <c r="N1452">
        <v>0.75321495025222096</v>
      </c>
      <c r="O1452">
        <v>27.522421524663599</v>
      </c>
      <c r="P1452">
        <v>135.770925110132</v>
      </c>
      <c r="Q1452">
        <v>0.103235149956471</v>
      </c>
    </row>
    <row r="1453" spans="1:17" hidden="1" x14ac:dyDescent="0.3">
      <c r="A1453" t="s">
        <v>3080</v>
      </c>
      <c r="B1453" t="s">
        <v>3081</v>
      </c>
      <c r="C1453" t="s">
        <v>3112</v>
      </c>
      <c r="D1453" t="s">
        <v>539</v>
      </c>
      <c r="E1453">
        <v>1007.7144</v>
      </c>
      <c r="F1453">
        <v>1279.3499999999999</v>
      </c>
      <c r="G1453">
        <v>46.586620069252902</v>
      </c>
      <c r="H1453">
        <v>3.4633588103303001</v>
      </c>
      <c r="I1453">
        <v>-5.7475197203154202</v>
      </c>
      <c r="J1453">
        <v>-1.3751294745160101</v>
      </c>
      <c r="K1453">
        <v>1270.9557924355099</v>
      </c>
      <c r="L1453">
        <v>1193.8764906153101</v>
      </c>
      <c r="M1453">
        <v>31.481304800808498</v>
      </c>
      <c r="N1453">
        <v>1.43438228562406</v>
      </c>
      <c r="O1453">
        <v>26.611169734630799</v>
      </c>
      <c r="P1453">
        <v>77.195290858725699</v>
      </c>
      <c r="Q1453">
        <v>0.131173707141398</v>
      </c>
    </row>
    <row r="1454" spans="1:17" hidden="1" x14ac:dyDescent="0.3">
      <c r="A1454" t="s">
        <v>3082</v>
      </c>
      <c r="B1454" t="s">
        <v>3083</v>
      </c>
      <c r="C1454" t="s">
        <v>3112</v>
      </c>
      <c r="D1454" t="s">
        <v>133</v>
      </c>
      <c r="E1454">
        <v>1005.94681954</v>
      </c>
      <c r="F1454">
        <v>206.89</v>
      </c>
      <c r="G1454">
        <v>-1.7842313226791999</v>
      </c>
      <c r="H1454">
        <v>-6.3297868002990496</v>
      </c>
      <c r="I1454">
        <v>16.1474220288077</v>
      </c>
      <c r="J1454">
        <v>-6.4313555957221098</v>
      </c>
      <c r="K1454">
        <v>225.81557849643701</v>
      </c>
      <c r="L1454">
        <v>197.29959497786999</v>
      </c>
      <c r="M1454">
        <v>22.0097394759166</v>
      </c>
      <c r="N1454">
        <v>0.28875310573004598</v>
      </c>
      <c r="O1454">
        <v>36.304316303349601</v>
      </c>
      <c r="P1454">
        <v>60.007733952049399</v>
      </c>
    </row>
    <row r="1455" spans="1:17" hidden="1" x14ac:dyDescent="0.3">
      <c r="A1455" t="s">
        <v>3084</v>
      </c>
      <c r="B1455" t="s">
        <v>3085</v>
      </c>
      <c r="C1455" t="s">
        <v>3112</v>
      </c>
      <c r="D1455" t="s">
        <v>273</v>
      </c>
      <c r="E1455">
        <v>1005.70464</v>
      </c>
      <c r="F1455">
        <v>542</v>
      </c>
      <c r="G1455">
        <v>27.762976085664199</v>
      </c>
      <c r="H1455">
        <v>-0.44102497780053301</v>
      </c>
      <c r="I1455">
        <v>12.045018261196301</v>
      </c>
      <c r="J1455">
        <v>-7.4233595263193504</v>
      </c>
      <c r="K1455">
        <v>552.00059625172798</v>
      </c>
      <c r="L1455">
        <v>493.52064043605401</v>
      </c>
      <c r="M1455">
        <v>34.054333538811299</v>
      </c>
      <c r="N1455">
        <v>1.0977499734756</v>
      </c>
      <c r="O1455">
        <v>27.472324723247201</v>
      </c>
      <c r="P1455">
        <v>61.791044776119399</v>
      </c>
    </row>
    <row r="1456" spans="1:17" hidden="1" x14ac:dyDescent="0.3">
      <c r="A1456" t="s">
        <v>3086</v>
      </c>
      <c r="B1456" t="s">
        <v>3087</v>
      </c>
      <c r="C1456" t="s">
        <v>3112</v>
      </c>
      <c r="D1456" t="s">
        <v>454</v>
      </c>
      <c r="E1456">
        <v>1004.81221378799</v>
      </c>
      <c r="F1456">
        <v>84.16</v>
      </c>
      <c r="G1456">
        <v>9.9583942327589394</v>
      </c>
      <c r="H1456">
        <v>-9.3597036136379099</v>
      </c>
      <c r="I1456">
        <v>0.95180324943628802</v>
      </c>
      <c r="J1456">
        <v>-10.2548009736308</v>
      </c>
      <c r="K1456">
        <v>94.575317471814699</v>
      </c>
      <c r="L1456">
        <v>87.501850388378401</v>
      </c>
      <c r="M1456">
        <v>21.616076524263899</v>
      </c>
      <c r="N1456">
        <v>0.39432534463984398</v>
      </c>
      <c r="O1456">
        <v>50.605988593155899</v>
      </c>
      <c r="P1456">
        <v>40.149875104079896</v>
      </c>
      <c r="Q1456">
        <v>-6.5638920860363006E-2</v>
      </c>
    </row>
    <row r="1457" spans="1:17" hidden="1" x14ac:dyDescent="0.3">
      <c r="A1457" t="s">
        <v>3088</v>
      </c>
      <c r="B1457" t="s">
        <v>3089</v>
      </c>
      <c r="C1457" t="s">
        <v>3112</v>
      </c>
      <c r="D1457" t="s">
        <v>219</v>
      </c>
      <c r="E1457">
        <v>1003.881754975</v>
      </c>
      <c r="F1457">
        <v>530.6</v>
      </c>
      <c r="G1457">
        <v>105.91000586289201</v>
      </c>
      <c r="H1457">
        <v>1.6606995696392901</v>
      </c>
      <c r="I1457">
        <v>58.164040184815498</v>
      </c>
      <c r="J1457">
        <v>-1.0826558416927199</v>
      </c>
      <c r="K1457">
        <v>527.56216626087905</v>
      </c>
      <c r="L1457">
        <v>422.13331942480499</v>
      </c>
      <c r="M1457">
        <v>46.352752813012799</v>
      </c>
      <c r="N1457">
        <v>0.38344819989638401</v>
      </c>
      <c r="O1457">
        <v>14.0689785148887</v>
      </c>
      <c r="P1457">
        <v>148.58280627781599</v>
      </c>
      <c r="Q1457">
        <v>0.127684427189135</v>
      </c>
    </row>
    <row r="1458" spans="1:17" hidden="1" x14ac:dyDescent="0.3">
      <c r="A1458" t="s">
        <v>3090</v>
      </c>
      <c r="B1458" t="s">
        <v>3091</v>
      </c>
      <c r="C1458" t="s">
        <v>3112</v>
      </c>
      <c r="D1458" t="s">
        <v>166</v>
      </c>
      <c r="E1458">
        <v>1003.068</v>
      </c>
      <c r="F1458">
        <v>400.45</v>
      </c>
      <c r="G1458">
        <v>49.6034761836301</v>
      </c>
      <c r="H1458">
        <v>14.3005110455676</v>
      </c>
      <c r="I1458">
        <v>68.826256294336105</v>
      </c>
      <c r="J1458">
        <v>-5.8125123692685197</v>
      </c>
      <c r="K1458">
        <v>421.47317233816398</v>
      </c>
      <c r="M1458">
        <v>42.769011450363699</v>
      </c>
      <c r="N1458">
        <v>1.2045525061348801</v>
      </c>
      <c r="O1458">
        <v>38.594081658134598</v>
      </c>
      <c r="P1458">
        <v>96.491658488714407</v>
      </c>
    </row>
    <row r="1459" spans="1:17" hidden="1" x14ac:dyDescent="0.3">
      <c r="A1459" t="s">
        <v>3092</v>
      </c>
      <c r="B1459" t="s">
        <v>3093</v>
      </c>
      <c r="C1459" t="s">
        <v>3112</v>
      </c>
      <c r="D1459" t="s">
        <v>192</v>
      </c>
      <c r="E1459">
        <v>1001.987996</v>
      </c>
      <c r="F1459">
        <v>927.2</v>
      </c>
      <c r="G1459">
        <v>-55.722703977471099</v>
      </c>
      <c r="H1459">
        <v>4.5001210742195896</v>
      </c>
      <c r="I1459">
        <v>-37.940636094655197</v>
      </c>
      <c r="J1459">
        <v>0.54537095350994402</v>
      </c>
      <c r="K1459">
        <v>978.18579090104697</v>
      </c>
      <c r="L1459">
        <v>1080.8980442301399</v>
      </c>
      <c r="M1459">
        <v>47.240982906723701</v>
      </c>
      <c r="N1459">
        <v>0.89431824782853198</v>
      </c>
      <c r="O1459">
        <v>64.473684210526301</v>
      </c>
      <c r="P1459">
        <v>6.6114752213406902</v>
      </c>
      <c r="Q1459">
        <v>5.6315598583010003E-2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Price_Filter_28_10_2024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2024-10-29T07:10:59Z</dcterms:created>
  <dcterms:modified xsi:type="dcterms:W3CDTF">2024-11-22T12:33:18Z</dcterms:modified>
</cp:coreProperties>
</file>